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fc2a506d93e2841/Desktop/MSU Bootcamp/Crowdfunding analysis/"/>
    </mc:Choice>
  </mc:AlternateContent>
  <xr:revisionPtr revIDLastSave="584" documentId="13_ncr:1_{72245025-6A6D-4EB5-8C50-4FDF3E21E3F8}" xr6:coauthVersionLast="47" xr6:coauthVersionMax="47" xr10:uidLastSave="{C34C332D-3985-4139-9737-2E21EC78CE1C}"/>
  <bookViews>
    <workbookView xWindow="-108" yWindow="-108" windowWidth="23256" windowHeight="12576" firstSheet="2" activeTab="6" xr2:uid="{00000000-000D-0000-FFFF-FFFF00000000}"/>
  </bookViews>
  <sheets>
    <sheet name="Kickstarter" sheetId="1" r:id="rId1"/>
    <sheet name="Successful US Kickstarters" sheetId="11" r:id="rId2"/>
    <sheet name="Failed US Kickstarters" sheetId="9" r:id="rId3"/>
    <sheet name="Catagory Statistics" sheetId="2" r:id="rId4"/>
    <sheet name="Eidenburg Research" sheetId="6" r:id="rId5"/>
    <sheet name="Descriptive Statistics" sheetId="10" r:id="rId6"/>
    <sheet name="Box and Whisker Chart" sheetId="12" r:id="rId7"/>
    <sheet name="Subcatagory Statistics" sheetId="3" r:id="rId8"/>
    <sheet name="Outcomes Based on Launch Date" sheetId="4" r:id="rId9"/>
  </sheets>
  <definedNames>
    <definedName name="_xlnm._FilterDatabase" localSheetId="0" hidden="1">Kickstarter!$A$1:$T$4115</definedName>
    <definedName name="_xlnm._FilterDatabase" localSheetId="1" hidden="1">'Successful US Kickstarters'!$A$1:$T$413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0" l="1"/>
  <c r="C13" i="10"/>
  <c r="C12" i="10"/>
  <c r="C11" i="10"/>
  <c r="C7" i="10"/>
  <c r="C6" i="10"/>
  <c r="C5" i="10"/>
  <c r="C4" i="10"/>
  <c r="B11" i="10"/>
  <c r="B14" i="10"/>
  <c r="B13" i="10"/>
  <c r="B12" i="10"/>
  <c r="B7" i="10"/>
  <c r="B6" i="10"/>
  <c r="B5" i="10"/>
  <c r="B4" i="10"/>
  <c r="F3" i="6"/>
  <c r="F4" i="6"/>
  <c r="F5" i="6"/>
  <c r="F6" i="6"/>
  <c r="F2" i="6"/>
  <c r="C10" i="10"/>
  <c r="B10" i="10"/>
  <c r="C9" i="10"/>
  <c r="B9" i="10"/>
  <c r="C3" i="10"/>
  <c r="B3" i="10"/>
  <c r="B2" i="10"/>
  <c r="T413" i="11"/>
  <c r="S413" i="11"/>
  <c r="P413" i="11"/>
  <c r="O413" i="11"/>
  <c r="T412" i="11"/>
  <c r="S412" i="11"/>
  <c r="P412" i="11"/>
  <c r="O412" i="11"/>
  <c r="T411" i="11"/>
  <c r="S411" i="11"/>
  <c r="P411" i="11"/>
  <c r="O411" i="11"/>
  <c r="T410" i="11"/>
  <c r="S410" i="11"/>
  <c r="P410" i="11"/>
  <c r="O410" i="11"/>
  <c r="T409" i="11"/>
  <c r="S409" i="11"/>
  <c r="P409" i="11"/>
  <c r="O409" i="11"/>
  <c r="T408" i="11"/>
  <c r="S408" i="11"/>
  <c r="P408" i="11"/>
  <c r="O408" i="11"/>
  <c r="T407" i="11"/>
  <c r="S407" i="11"/>
  <c r="P407" i="11"/>
  <c r="O407" i="11"/>
  <c r="T406" i="11"/>
  <c r="S406" i="11"/>
  <c r="P406" i="11"/>
  <c r="O406" i="11"/>
  <c r="T405" i="11"/>
  <c r="S405" i="11"/>
  <c r="P405" i="11"/>
  <c r="O405" i="11"/>
  <c r="T404" i="11"/>
  <c r="S404" i="11"/>
  <c r="P404" i="11"/>
  <c r="O404" i="11"/>
  <c r="T403" i="11"/>
  <c r="S403" i="11"/>
  <c r="P403" i="11"/>
  <c r="O403" i="11"/>
  <c r="T402" i="11"/>
  <c r="S402" i="11"/>
  <c r="P402" i="11"/>
  <c r="O402" i="11"/>
  <c r="T401" i="11"/>
  <c r="S401" i="11"/>
  <c r="P401" i="11"/>
  <c r="O401" i="11"/>
  <c r="T400" i="11"/>
  <c r="S400" i="11"/>
  <c r="P400" i="11"/>
  <c r="O400" i="11"/>
  <c r="T399" i="11"/>
  <c r="S399" i="11"/>
  <c r="P399" i="11"/>
  <c r="O399" i="11"/>
  <c r="T398" i="11"/>
  <c r="S398" i="11"/>
  <c r="P398" i="11"/>
  <c r="O398" i="11"/>
  <c r="T397" i="11"/>
  <c r="S397" i="11"/>
  <c r="P397" i="11"/>
  <c r="O397" i="11"/>
  <c r="T396" i="11"/>
  <c r="S396" i="11"/>
  <c r="P396" i="11"/>
  <c r="O396" i="11"/>
  <c r="T395" i="11"/>
  <c r="S395" i="11"/>
  <c r="P395" i="11"/>
  <c r="O395" i="11"/>
  <c r="T394" i="11"/>
  <c r="S394" i="11"/>
  <c r="P394" i="11"/>
  <c r="O394" i="11"/>
  <c r="T393" i="11"/>
  <c r="S393" i="11"/>
  <c r="P393" i="11"/>
  <c r="O393" i="11"/>
  <c r="T392" i="11"/>
  <c r="S392" i="11"/>
  <c r="P392" i="11"/>
  <c r="O392" i="11"/>
  <c r="T391" i="11"/>
  <c r="S391" i="11"/>
  <c r="P391" i="11"/>
  <c r="O391" i="11"/>
  <c r="T390" i="11"/>
  <c r="S390" i="11"/>
  <c r="P390" i="11"/>
  <c r="O390" i="11"/>
  <c r="T389" i="11"/>
  <c r="S389" i="11"/>
  <c r="P389" i="11"/>
  <c r="O389" i="11"/>
  <c r="T388" i="11"/>
  <c r="S388" i="11"/>
  <c r="P388" i="11"/>
  <c r="O388" i="11"/>
  <c r="T387" i="11"/>
  <c r="S387" i="11"/>
  <c r="P387" i="11"/>
  <c r="O387" i="11"/>
  <c r="T386" i="11"/>
  <c r="S386" i="11"/>
  <c r="P386" i="11"/>
  <c r="O386" i="11"/>
  <c r="T385" i="11"/>
  <c r="S385" i="11"/>
  <c r="P385" i="11"/>
  <c r="O385" i="11"/>
  <c r="T384" i="11"/>
  <c r="S384" i="11"/>
  <c r="P384" i="11"/>
  <c r="O384" i="11"/>
  <c r="T383" i="11"/>
  <c r="S383" i="11"/>
  <c r="P383" i="11"/>
  <c r="O383" i="11"/>
  <c r="T382" i="11"/>
  <c r="S382" i="11"/>
  <c r="P382" i="11"/>
  <c r="O382" i="11"/>
  <c r="T381" i="11"/>
  <c r="S381" i="11"/>
  <c r="P381" i="11"/>
  <c r="O381" i="11"/>
  <c r="T380" i="11"/>
  <c r="S380" i="11"/>
  <c r="P380" i="11"/>
  <c r="O380" i="11"/>
  <c r="T379" i="11"/>
  <c r="S379" i="11"/>
  <c r="P379" i="11"/>
  <c r="O379" i="11"/>
  <c r="T378" i="11"/>
  <c r="S378" i="11"/>
  <c r="P378" i="11"/>
  <c r="O378" i="11"/>
  <c r="T377" i="11"/>
  <c r="S377" i="11"/>
  <c r="P377" i="11"/>
  <c r="O377" i="11"/>
  <c r="T376" i="11"/>
  <c r="S376" i="11"/>
  <c r="P376" i="11"/>
  <c r="O376" i="11"/>
  <c r="T375" i="11"/>
  <c r="S375" i="11"/>
  <c r="P375" i="11"/>
  <c r="O375" i="11"/>
  <c r="T374" i="11"/>
  <c r="S374" i="11"/>
  <c r="P374" i="11"/>
  <c r="O374" i="11"/>
  <c r="T373" i="11"/>
  <c r="S373" i="11"/>
  <c r="P373" i="11"/>
  <c r="O373" i="11"/>
  <c r="T372" i="11"/>
  <c r="S372" i="11"/>
  <c r="P372" i="11"/>
  <c r="O372" i="11"/>
  <c r="T371" i="11"/>
  <c r="S371" i="11"/>
  <c r="P371" i="11"/>
  <c r="O371" i="11"/>
  <c r="T370" i="11"/>
  <c r="S370" i="11"/>
  <c r="P370" i="11"/>
  <c r="O370" i="11"/>
  <c r="T369" i="11"/>
  <c r="S369" i="11"/>
  <c r="P369" i="11"/>
  <c r="O369" i="11"/>
  <c r="T368" i="11"/>
  <c r="S368" i="11"/>
  <c r="P368" i="11"/>
  <c r="O368" i="11"/>
  <c r="T367" i="11"/>
  <c r="S367" i="11"/>
  <c r="P367" i="11"/>
  <c r="O367" i="11"/>
  <c r="T366" i="11"/>
  <c r="S366" i="11"/>
  <c r="P366" i="11"/>
  <c r="O366" i="11"/>
  <c r="T365" i="11"/>
  <c r="S365" i="11"/>
  <c r="P365" i="11"/>
  <c r="O365" i="11"/>
  <c r="T364" i="11"/>
  <c r="S364" i="11"/>
  <c r="P364" i="11"/>
  <c r="O364" i="11"/>
  <c r="T363" i="11"/>
  <c r="S363" i="11"/>
  <c r="P363" i="11"/>
  <c r="O363" i="11"/>
  <c r="T362" i="11"/>
  <c r="S362" i="11"/>
  <c r="P362" i="11"/>
  <c r="O362" i="11"/>
  <c r="T361" i="11"/>
  <c r="S361" i="11"/>
  <c r="P361" i="11"/>
  <c r="O361" i="11"/>
  <c r="T360" i="11"/>
  <c r="S360" i="11"/>
  <c r="P360" i="11"/>
  <c r="O360" i="11"/>
  <c r="T359" i="11"/>
  <c r="S359" i="11"/>
  <c r="P359" i="11"/>
  <c r="O359" i="11"/>
  <c r="T358" i="11"/>
  <c r="S358" i="11"/>
  <c r="P358" i="11"/>
  <c r="O358" i="11"/>
  <c r="T357" i="11"/>
  <c r="S357" i="11"/>
  <c r="P357" i="11"/>
  <c r="O357" i="11"/>
  <c r="T356" i="11"/>
  <c r="S356" i="11"/>
  <c r="P356" i="11"/>
  <c r="O356" i="11"/>
  <c r="T355" i="11"/>
  <c r="S355" i="11"/>
  <c r="P355" i="11"/>
  <c r="O355" i="11"/>
  <c r="T354" i="11"/>
  <c r="S354" i="11"/>
  <c r="P354" i="11"/>
  <c r="O354" i="11"/>
  <c r="T353" i="11"/>
  <c r="S353" i="11"/>
  <c r="P353" i="11"/>
  <c r="O353" i="11"/>
  <c r="T352" i="11"/>
  <c r="S352" i="11"/>
  <c r="P352" i="11"/>
  <c r="O352" i="11"/>
  <c r="T351" i="11"/>
  <c r="S351" i="11"/>
  <c r="P351" i="11"/>
  <c r="O351" i="11"/>
  <c r="T350" i="11"/>
  <c r="S350" i="11"/>
  <c r="P350" i="11"/>
  <c r="O350" i="11"/>
  <c r="T349" i="11"/>
  <c r="S349" i="11"/>
  <c r="P349" i="11"/>
  <c r="O349" i="11"/>
  <c r="T348" i="11"/>
  <c r="S348" i="11"/>
  <c r="P348" i="11"/>
  <c r="O348" i="11"/>
  <c r="T347" i="11"/>
  <c r="S347" i="11"/>
  <c r="P347" i="11"/>
  <c r="O347" i="11"/>
  <c r="T346" i="11"/>
  <c r="S346" i="11"/>
  <c r="P346" i="11"/>
  <c r="O346" i="11"/>
  <c r="T345" i="11"/>
  <c r="S345" i="11"/>
  <c r="P345" i="11"/>
  <c r="O345" i="11"/>
  <c r="T344" i="11"/>
  <c r="S344" i="11"/>
  <c r="P344" i="11"/>
  <c r="O344" i="11"/>
  <c r="T343" i="11"/>
  <c r="S343" i="11"/>
  <c r="P343" i="11"/>
  <c r="O343" i="11"/>
  <c r="T342" i="11"/>
  <c r="S342" i="11"/>
  <c r="P342" i="11"/>
  <c r="O342" i="11"/>
  <c r="T341" i="11"/>
  <c r="S341" i="11"/>
  <c r="P341" i="11"/>
  <c r="O341" i="11"/>
  <c r="T340" i="11"/>
  <c r="S340" i="11"/>
  <c r="P340" i="11"/>
  <c r="O340" i="11"/>
  <c r="T339" i="11"/>
  <c r="S339" i="11"/>
  <c r="P339" i="11"/>
  <c r="O339" i="11"/>
  <c r="T338" i="11"/>
  <c r="S338" i="11"/>
  <c r="P338" i="11"/>
  <c r="O338" i="11"/>
  <c r="T337" i="11"/>
  <c r="S337" i="11"/>
  <c r="P337" i="11"/>
  <c r="O337" i="11"/>
  <c r="T336" i="11"/>
  <c r="S336" i="11"/>
  <c r="P336" i="11"/>
  <c r="O336" i="11"/>
  <c r="T335" i="11"/>
  <c r="S335" i="11"/>
  <c r="P335" i="11"/>
  <c r="O335" i="11"/>
  <c r="T334" i="11"/>
  <c r="S334" i="11"/>
  <c r="P334" i="11"/>
  <c r="O334" i="11"/>
  <c r="T333" i="11"/>
  <c r="S333" i="11"/>
  <c r="P333" i="11"/>
  <c r="O333" i="11"/>
  <c r="T332" i="11"/>
  <c r="S332" i="11"/>
  <c r="P332" i="11"/>
  <c r="O332" i="11"/>
  <c r="T331" i="11"/>
  <c r="S331" i="11"/>
  <c r="P331" i="11"/>
  <c r="O331" i="11"/>
  <c r="T330" i="11"/>
  <c r="S330" i="11"/>
  <c r="P330" i="11"/>
  <c r="O330" i="11"/>
  <c r="T329" i="11"/>
  <c r="S329" i="11"/>
  <c r="P329" i="11"/>
  <c r="O329" i="11"/>
  <c r="T328" i="11"/>
  <c r="S328" i="11"/>
  <c r="P328" i="11"/>
  <c r="O328" i="11"/>
  <c r="T327" i="11"/>
  <c r="S327" i="11"/>
  <c r="P327" i="11"/>
  <c r="O327" i="11"/>
  <c r="T326" i="11"/>
  <c r="S326" i="11"/>
  <c r="P326" i="11"/>
  <c r="O326" i="11"/>
  <c r="T325" i="11"/>
  <c r="S325" i="11"/>
  <c r="P325" i="11"/>
  <c r="O325" i="11"/>
  <c r="T324" i="11"/>
  <c r="S324" i="11"/>
  <c r="P324" i="11"/>
  <c r="O324" i="11"/>
  <c r="T323" i="11"/>
  <c r="S323" i="11"/>
  <c r="P323" i="11"/>
  <c r="O323" i="11"/>
  <c r="T322" i="11"/>
  <c r="S322" i="11"/>
  <c r="P322" i="11"/>
  <c r="O322" i="11"/>
  <c r="T321" i="11"/>
  <c r="S321" i="11"/>
  <c r="P321" i="11"/>
  <c r="O321" i="11"/>
  <c r="T320" i="11"/>
  <c r="S320" i="11"/>
  <c r="P320" i="11"/>
  <c r="O320" i="11"/>
  <c r="T319" i="11"/>
  <c r="S319" i="11"/>
  <c r="P319" i="11"/>
  <c r="O319" i="11"/>
  <c r="T318" i="11"/>
  <c r="S318" i="11"/>
  <c r="P318" i="11"/>
  <c r="O318" i="11"/>
  <c r="T317" i="11"/>
  <c r="S317" i="11"/>
  <c r="P317" i="11"/>
  <c r="O317" i="11"/>
  <c r="T316" i="11"/>
  <c r="S316" i="11"/>
  <c r="P316" i="11"/>
  <c r="O316" i="11"/>
  <c r="T315" i="11"/>
  <c r="S315" i="11"/>
  <c r="P315" i="11"/>
  <c r="O315" i="11"/>
  <c r="T314" i="11"/>
  <c r="S314" i="11"/>
  <c r="P314" i="11"/>
  <c r="O314" i="11"/>
  <c r="T313" i="11"/>
  <c r="S313" i="11"/>
  <c r="P313" i="11"/>
  <c r="O313" i="11"/>
  <c r="T312" i="11"/>
  <c r="S312" i="11"/>
  <c r="P312" i="11"/>
  <c r="O312" i="11"/>
  <c r="T311" i="11"/>
  <c r="S311" i="11"/>
  <c r="P311" i="11"/>
  <c r="O311" i="11"/>
  <c r="T310" i="11"/>
  <c r="S310" i="11"/>
  <c r="P310" i="11"/>
  <c r="O310" i="11"/>
  <c r="T309" i="11"/>
  <c r="S309" i="11"/>
  <c r="P309" i="11"/>
  <c r="O309" i="11"/>
  <c r="T308" i="11"/>
  <c r="S308" i="11"/>
  <c r="P308" i="11"/>
  <c r="O308" i="11"/>
  <c r="T307" i="11"/>
  <c r="S307" i="11"/>
  <c r="P307" i="11"/>
  <c r="O307" i="11"/>
  <c r="T306" i="11"/>
  <c r="S306" i="11"/>
  <c r="P306" i="11"/>
  <c r="O306" i="11"/>
  <c r="T305" i="11"/>
  <c r="S305" i="11"/>
  <c r="P305" i="11"/>
  <c r="O305" i="11"/>
  <c r="T304" i="11"/>
  <c r="S304" i="11"/>
  <c r="P304" i="11"/>
  <c r="O304" i="11"/>
  <c r="T303" i="11"/>
  <c r="S303" i="11"/>
  <c r="P303" i="11"/>
  <c r="O303" i="11"/>
  <c r="T302" i="11"/>
  <c r="S302" i="11"/>
  <c r="P302" i="11"/>
  <c r="O302" i="11"/>
  <c r="T301" i="11"/>
  <c r="S301" i="11"/>
  <c r="P301" i="11"/>
  <c r="O301" i="11"/>
  <c r="T300" i="11"/>
  <c r="S300" i="11"/>
  <c r="P300" i="11"/>
  <c r="O300" i="11"/>
  <c r="T299" i="11"/>
  <c r="S299" i="11"/>
  <c r="P299" i="11"/>
  <c r="O299" i="11"/>
  <c r="T298" i="11"/>
  <c r="S298" i="11"/>
  <c r="P298" i="11"/>
  <c r="O298" i="11"/>
  <c r="T297" i="11"/>
  <c r="S297" i="11"/>
  <c r="P297" i="11"/>
  <c r="O297" i="11"/>
  <c r="T296" i="11"/>
  <c r="S296" i="11"/>
  <c r="P296" i="11"/>
  <c r="O296" i="11"/>
  <c r="T295" i="11"/>
  <c r="S295" i="11"/>
  <c r="P295" i="11"/>
  <c r="O295" i="11"/>
  <c r="T294" i="11"/>
  <c r="S294" i="11"/>
  <c r="P294" i="11"/>
  <c r="O294" i="11"/>
  <c r="T293" i="11"/>
  <c r="S293" i="11"/>
  <c r="P293" i="11"/>
  <c r="O293" i="11"/>
  <c r="T292" i="11"/>
  <c r="S292" i="11"/>
  <c r="P292" i="11"/>
  <c r="O292" i="11"/>
  <c r="T291" i="11"/>
  <c r="S291" i="11"/>
  <c r="P291" i="11"/>
  <c r="O291" i="11"/>
  <c r="T290" i="11"/>
  <c r="S290" i="11"/>
  <c r="P290" i="11"/>
  <c r="O290" i="11"/>
  <c r="T289" i="11"/>
  <c r="S289" i="11"/>
  <c r="P289" i="11"/>
  <c r="O289" i="11"/>
  <c r="T288" i="11"/>
  <c r="S288" i="11"/>
  <c r="P288" i="11"/>
  <c r="O288" i="11"/>
  <c r="T287" i="11"/>
  <c r="S287" i="11"/>
  <c r="P287" i="11"/>
  <c r="O287" i="11"/>
  <c r="T286" i="11"/>
  <c r="S286" i="11"/>
  <c r="P286" i="11"/>
  <c r="O286" i="11"/>
  <c r="T285" i="11"/>
  <c r="S285" i="11"/>
  <c r="P285" i="11"/>
  <c r="O285" i="11"/>
  <c r="T284" i="11"/>
  <c r="S284" i="11"/>
  <c r="P284" i="11"/>
  <c r="O284" i="11"/>
  <c r="T283" i="11"/>
  <c r="S283" i="11"/>
  <c r="P283" i="11"/>
  <c r="O283" i="11"/>
  <c r="T282" i="11"/>
  <c r="S282" i="11"/>
  <c r="P282" i="11"/>
  <c r="O282" i="11"/>
  <c r="T281" i="11"/>
  <c r="S281" i="11"/>
  <c r="P281" i="11"/>
  <c r="O281" i="11"/>
  <c r="T280" i="11"/>
  <c r="S280" i="11"/>
  <c r="P280" i="11"/>
  <c r="O280" i="11"/>
  <c r="T279" i="11"/>
  <c r="S279" i="11"/>
  <c r="P279" i="11"/>
  <c r="O279" i="11"/>
  <c r="T278" i="11"/>
  <c r="S278" i="11"/>
  <c r="P278" i="11"/>
  <c r="O278" i="11"/>
  <c r="T277" i="11"/>
  <c r="S277" i="11"/>
  <c r="P277" i="11"/>
  <c r="O277" i="11"/>
  <c r="T276" i="11"/>
  <c r="S276" i="11"/>
  <c r="P276" i="11"/>
  <c r="O276" i="11"/>
  <c r="T275" i="11"/>
  <c r="S275" i="11"/>
  <c r="P275" i="11"/>
  <c r="O275" i="11"/>
  <c r="T274" i="11"/>
  <c r="S274" i="11"/>
  <c r="P274" i="11"/>
  <c r="O274" i="11"/>
  <c r="T273" i="11"/>
  <c r="S273" i="11"/>
  <c r="P273" i="11"/>
  <c r="O273" i="11"/>
  <c r="T272" i="11"/>
  <c r="S272" i="11"/>
  <c r="P272" i="11"/>
  <c r="O272" i="11"/>
  <c r="T271" i="11"/>
  <c r="S271" i="11"/>
  <c r="P271" i="11"/>
  <c r="O271" i="11"/>
  <c r="T270" i="11"/>
  <c r="S270" i="11"/>
  <c r="P270" i="11"/>
  <c r="O270" i="11"/>
  <c r="T269" i="11"/>
  <c r="S269" i="11"/>
  <c r="P269" i="11"/>
  <c r="O269" i="11"/>
  <c r="T268" i="11"/>
  <c r="S268" i="11"/>
  <c r="P268" i="11"/>
  <c r="O268" i="11"/>
  <c r="T267" i="11"/>
  <c r="S267" i="11"/>
  <c r="P267" i="11"/>
  <c r="O267" i="11"/>
  <c r="T266" i="11"/>
  <c r="S266" i="11"/>
  <c r="P266" i="11"/>
  <c r="O266" i="11"/>
  <c r="T265" i="11"/>
  <c r="S265" i="11"/>
  <c r="P265" i="11"/>
  <c r="O265" i="11"/>
  <c r="T264" i="11"/>
  <c r="S264" i="11"/>
  <c r="P264" i="11"/>
  <c r="O264" i="11"/>
  <c r="T263" i="11"/>
  <c r="S263" i="11"/>
  <c r="P263" i="11"/>
  <c r="O263" i="11"/>
  <c r="T262" i="11"/>
  <c r="S262" i="11"/>
  <c r="P262" i="11"/>
  <c r="O262" i="11"/>
  <c r="T261" i="11"/>
  <c r="S261" i="11"/>
  <c r="P261" i="11"/>
  <c r="O261" i="11"/>
  <c r="T260" i="11"/>
  <c r="S260" i="11"/>
  <c r="P260" i="11"/>
  <c r="O260" i="11"/>
  <c r="T259" i="11"/>
  <c r="S259" i="11"/>
  <c r="P259" i="11"/>
  <c r="O259" i="11"/>
  <c r="T258" i="11"/>
  <c r="S258" i="11"/>
  <c r="P258" i="11"/>
  <c r="O258" i="11"/>
  <c r="T257" i="11"/>
  <c r="S257" i="11"/>
  <c r="P257" i="11"/>
  <c r="O257" i="11"/>
  <c r="T256" i="11"/>
  <c r="S256" i="11"/>
  <c r="P256" i="11"/>
  <c r="O256" i="11"/>
  <c r="T255" i="11"/>
  <c r="S255" i="11"/>
  <c r="P255" i="11"/>
  <c r="O255" i="11"/>
  <c r="T254" i="11"/>
  <c r="S254" i="11"/>
  <c r="P254" i="11"/>
  <c r="O254" i="11"/>
  <c r="T253" i="11"/>
  <c r="S253" i="11"/>
  <c r="P253" i="11"/>
  <c r="O253" i="11"/>
  <c r="T252" i="11"/>
  <c r="S252" i="11"/>
  <c r="P252" i="11"/>
  <c r="O252" i="11"/>
  <c r="T251" i="11"/>
  <c r="S251" i="11"/>
  <c r="P251" i="11"/>
  <c r="O251" i="11"/>
  <c r="T250" i="11"/>
  <c r="S250" i="11"/>
  <c r="P250" i="11"/>
  <c r="O250" i="11"/>
  <c r="T249" i="11"/>
  <c r="S249" i="11"/>
  <c r="P249" i="11"/>
  <c r="O249" i="11"/>
  <c r="T248" i="11"/>
  <c r="S248" i="11"/>
  <c r="P248" i="11"/>
  <c r="O248" i="11"/>
  <c r="T247" i="11"/>
  <c r="S247" i="11"/>
  <c r="P247" i="11"/>
  <c r="O247" i="11"/>
  <c r="T246" i="11"/>
  <c r="S246" i="11"/>
  <c r="P246" i="11"/>
  <c r="O246" i="11"/>
  <c r="T245" i="11"/>
  <c r="S245" i="11"/>
  <c r="P245" i="11"/>
  <c r="O245" i="11"/>
  <c r="T244" i="11"/>
  <c r="S244" i="11"/>
  <c r="P244" i="11"/>
  <c r="O244" i="11"/>
  <c r="T243" i="11"/>
  <c r="S243" i="11"/>
  <c r="P243" i="11"/>
  <c r="O243" i="11"/>
  <c r="T242" i="11"/>
  <c r="S242" i="11"/>
  <c r="P242" i="11"/>
  <c r="O242" i="11"/>
  <c r="T241" i="11"/>
  <c r="S241" i="11"/>
  <c r="P241" i="11"/>
  <c r="O241" i="11"/>
  <c r="T240" i="11"/>
  <c r="S240" i="11"/>
  <c r="P240" i="11"/>
  <c r="O240" i="11"/>
  <c r="T239" i="11"/>
  <c r="S239" i="11"/>
  <c r="P239" i="11"/>
  <c r="O239" i="11"/>
  <c r="T238" i="11"/>
  <c r="S238" i="11"/>
  <c r="P238" i="11"/>
  <c r="O238" i="11"/>
  <c r="T237" i="11"/>
  <c r="S237" i="11"/>
  <c r="P237" i="11"/>
  <c r="O237" i="11"/>
  <c r="T236" i="11"/>
  <c r="S236" i="11"/>
  <c r="P236" i="11"/>
  <c r="O236" i="11"/>
  <c r="T235" i="11"/>
  <c r="S235" i="11"/>
  <c r="P235" i="11"/>
  <c r="O235" i="11"/>
  <c r="T234" i="11"/>
  <c r="S234" i="11"/>
  <c r="P234" i="11"/>
  <c r="O234" i="11"/>
  <c r="T233" i="11"/>
  <c r="S233" i="11"/>
  <c r="P233" i="11"/>
  <c r="O233" i="11"/>
  <c r="T232" i="11"/>
  <c r="S232" i="11"/>
  <c r="P232" i="11"/>
  <c r="O232" i="11"/>
  <c r="T231" i="11"/>
  <c r="S231" i="11"/>
  <c r="P231" i="11"/>
  <c r="O231" i="11"/>
  <c r="T230" i="11"/>
  <c r="S230" i="11"/>
  <c r="P230" i="11"/>
  <c r="O230" i="11"/>
  <c r="T229" i="11"/>
  <c r="S229" i="11"/>
  <c r="P229" i="11"/>
  <c r="O229" i="11"/>
  <c r="T228" i="11"/>
  <c r="S228" i="11"/>
  <c r="P228" i="11"/>
  <c r="O228" i="11"/>
  <c r="T227" i="11"/>
  <c r="S227" i="11"/>
  <c r="P227" i="11"/>
  <c r="O227" i="11"/>
  <c r="T226" i="11"/>
  <c r="S226" i="11"/>
  <c r="P226" i="11"/>
  <c r="O226" i="11"/>
  <c r="T225" i="11"/>
  <c r="S225" i="11"/>
  <c r="P225" i="11"/>
  <c r="O225" i="11"/>
  <c r="T224" i="11"/>
  <c r="S224" i="11"/>
  <c r="P224" i="11"/>
  <c r="O224" i="11"/>
  <c r="T223" i="11"/>
  <c r="S223" i="11"/>
  <c r="P223" i="11"/>
  <c r="O223" i="11"/>
  <c r="T222" i="11"/>
  <c r="S222" i="11"/>
  <c r="P222" i="11"/>
  <c r="O222" i="11"/>
  <c r="T221" i="11"/>
  <c r="S221" i="11"/>
  <c r="P221" i="11"/>
  <c r="O221" i="11"/>
  <c r="T220" i="11"/>
  <c r="S220" i="11"/>
  <c r="P220" i="11"/>
  <c r="O220" i="11"/>
  <c r="T219" i="11"/>
  <c r="S219" i="11"/>
  <c r="P219" i="11"/>
  <c r="O219" i="11"/>
  <c r="T218" i="11"/>
  <c r="S218" i="11"/>
  <c r="P218" i="11"/>
  <c r="O218" i="11"/>
  <c r="T217" i="11"/>
  <c r="S217" i="11"/>
  <c r="P217" i="11"/>
  <c r="O217" i="11"/>
  <c r="T216" i="11"/>
  <c r="S216" i="11"/>
  <c r="P216" i="11"/>
  <c r="O216" i="11"/>
  <c r="T215" i="11"/>
  <c r="S215" i="11"/>
  <c r="P215" i="11"/>
  <c r="O215" i="11"/>
  <c r="T214" i="11"/>
  <c r="S214" i="11"/>
  <c r="P214" i="11"/>
  <c r="O214" i="11"/>
  <c r="T213" i="11"/>
  <c r="S213" i="11"/>
  <c r="P213" i="11"/>
  <c r="O213" i="11"/>
  <c r="T212" i="11"/>
  <c r="S212" i="11"/>
  <c r="P212" i="11"/>
  <c r="O212" i="11"/>
  <c r="T211" i="11"/>
  <c r="S211" i="11"/>
  <c r="P211" i="11"/>
  <c r="O211" i="11"/>
  <c r="T210" i="11"/>
  <c r="S210" i="11"/>
  <c r="P210" i="11"/>
  <c r="O210" i="11"/>
  <c r="T209" i="11"/>
  <c r="S209" i="11"/>
  <c r="P209" i="11"/>
  <c r="O209" i="11"/>
  <c r="T208" i="11"/>
  <c r="S208" i="11"/>
  <c r="P208" i="11"/>
  <c r="O208" i="11"/>
  <c r="T207" i="11"/>
  <c r="S207" i="11"/>
  <c r="P207" i="11"/>
  <c r="O207" i="11"/>
  <c r="T206" i="11"/>
  <c r="S206" i="11"/>
  <c r="P206" i="11"/>
  <c r="O206" i="11"/>
  <c r="T205" i="11"/>
  <c r="S205" i="11"/>
  <c r="P205" i="11"/>
  <c r="O205" i="11"/>
  <c r="T204" i="11"/>
  <c r="S204" i="11"/>
  <c r="P204" i="11"/>
  <c r="O204" i="11"/>
  <c r="T203" i="11"/>
  <c r="S203" i="11"/>
  <c r="P203" i="11"/>
  <c r="O203" i="11"/>
  <c r="T202" i="11"/>
  <c r="S202" i="11"/>
  <c r="P202" i="11"/>
  <c r="O202" i="11"/>
  <c r="T201" i="11"/>
  <c r="S201" i="11"/>
  <c r="P201" i="11"/>
  <c r="O201" i="11"/>
  <c r="T200" i="11"/>
  <c r="S200" i="11"/>
  <c r="P200" i="11"/>
  <c r="O200" i="11"/>
  <c r="T199" i="11"/>
  <c r="S199" i="11"/>
  <c r="P199" i="11"/>
  <c r="O199" i="11"/>
  <c r="T198" i="11"/>
  <c r="S198" i="11"/>
  <c r="P198" i="11"/>
  <c r="O198" i="11"/>
  <c r="T197" i="11"/>
  <c r="S197" i="11"/>
  <c r="P197" i="11"/>
  <c r="O197" i="11"/>
  <c r="T196" i="11"/>
  <c r="S196" i="11"/>
  <c r="P196" i="11"/>
  <c r="O196" i="11"/>
  <c r="T195" i="11"/>
  <c r="S195" i="11"/>
  <c r="P195" i="11"/>
  <c r="O195" i="11"/>
  <c r="T194" i="11"/>
  <c r="S194" i="11"/>
  <c r="P194" i="11"/>
  <c r="O194" i="11"/>
  <c r="T193" i="11"/>
  <c r="S193" i="11"/>
  <c r="P193" i="11"/>
  <c r="O193" i="11"/>
  <c r="T192" i="11"/>
  <c r="S192" i="11"/>
  <c r="P192" i="11"/>
  <c r="O192" i="11"/>
  <c r="T191" i="11"/>
  <c r="S191" i="11"/>
  <c r="P191" i="11"/>
  <c r="O191" i="11"/>
  <c r="T190" i="11"/>
  <c r="S190" i="11"/>
  <c r="P190" i="11"/>
  <c r="O190" i="11"/>
  <c r="T189" i="11"/>
  <c r="S189" i="11"/>
  <c r="P189" i="11"/>
  <c r="O189" i="11"/>
  <c r="T188" i="11"/>
  <c r="S188" i="11"/>
  <c r="P188" i="11"/>
  <c r="O188" i="11"/>
  <c r="T187" i="11"/>
  <c r="S187" i="11"/>
  <c r="P187" i="11"/>
  <c r="O187" i="11"/>
  <c r="T186" i="11"/>
  <c r="S186" i="11"/>
  <c r="P186" i="11"/>
  <c r="O186" i="11"/>
  <c r="T185" i="11"/>
  <c r="S185" i="11"/>
  <c r="P185" i="11"/>
  <c r="O185" i="11"/>
  <c r="T184" i="11"/>
  <c r="S184" i="11"/>
  <c r="P184" i="11"/>
  <c r="O184" i="11"/>
  <c r="T183" i="11"/>
  <c r="S183" i="11"/>
  <c r="P183" i="11"/>
  <c r="O183" i="11"/>
  <c r="T182" i="11"/>
  <c r="S182" i="11"/>
  <c r="P182" i="11"/>
  <c r="O182" i="11"/>
  <c r="T181" i="11"/>
  <c r="S181" i="11"/>
  <c r="P181" i="11"/>
  <c r="O181" i="11"/>
  <c r="T180" i="11"/>
  <c r="S180" i="11"/>
  <c r="P180" i="11"/>
  <c r="O180" i="11"/>
  <c r="T179" i="11"/>
  <c r="S179" i="11"/>
  <c r="P179" i="11"/>
  <c r="O179" i="11"/>
  <c r="T178" i="11"/>
  <c r="S178" i="11"/>
  <c r="P178" i="11"/>
  <c r="O178" i="11"/>
  <c r="T177" i="11"/>
  <c r="S177" i="11"/>
  <c r="P177" i="11"/>
  <c r="O177" i="11"/>
  <c r="T176" i="11"/>
  <c r="S176" i="11"/>
  <c r="P176" i="11"/>
  <c r="O176" i="11"/>
  <c r="T175" i="11"/>
  <c r="S175" i="11"/>
  <c r="P175" i="11"/>
  <c r="O175" i="11"/>
  <c r="T174" i="11"/>
  <c r="S174" i="11"/>
  <c r="P174" i="11"/>
  <c r="O174" i="11"/>
  <c r="T173" i="11"/>
  <c r="S173" i="11"/>
  <c r="P173" i="11"/>
  <c r="O173" i="11"/>
  <c r="T172" i="11"/>
  <c r="S172" i="11"/>
  <c r="P172" i="11"/>
  <c r="O172" i="11"/>
  <c r="T171" i="11"/>
  <c r="S171" i="11"/>
  <c r="P171" i="11"/>
  <c r="O171" i="11"/>
  <c r="T170" i="11"/>
  <c r="S170" i="11"/>
  <c r="P170" i="11"/>
  <c r="O170" i="11"/>
  <c r="T169" i="11"/>
  <c r="S169" i="11"/>
  <c r="P169" i="11"/>
  <c r="O169" i="11"/>
  <c r="T168" i="11"/>
  <c r="S168" i="11"/>
  <c r="P168" i="11"/>
  <c r="O168" i="11"/>
  <c r="T167" i="11"/>
  <c r="S167" i="11"/>
  <c r="P167" i="11"/>
  <c r="O167" i="11"/>
  <c r="T166" i="11"/>
  <c r="S166" i="11"/>
  <c r="P166" i="11"/>
  <c r="O166" i="11"/>
  <c r="T165" i="11"/>
  <c r="S165" i="11"/>
  <c r="P165" i="11"/>
  <c r="O165" i="11"/>
  <c r="T164" i="11"/>
  <c r="S164" i="11"/>
  <c r="P164" i="11"/>
  <c r="O164" i="11"/>
  <c r="T163" i="11"/>
  <c r="S163" i="11"/>
  <c r="P163" i="11"/>
  <c r="O163" i="11"/>
  <c r="T162" i="11"/>
  <c r="S162" i="11"/>
  <c r="P162" i="11"/>
  <c r="O162" i="11"/>
  <c r="T161" i="11"/>
  <c r="S161" i="11"/>
  <c r="P161" i="11"/>
  <c r="O161" i="11"/>
  <c r="T160" i="11"/>
  <c r="S160" i="11"/>
  <c r="P160" i="11"/>
  <c r="O160" i="11"/>
  <c r="T159" i="11"/>
  <c r="S159" i="11"/>
  <c r="P159" i="11"/>
  <c r="O159" i="11"/>
  <c r="T158" i="11"/>
  <c r="S158" i="11"/>
  <c r="P158" i="11"/>
  <c r="O158" i="11"/>
  <c r="T157" i="11"/>
  <c r="S157" i="11"/>
  <c r="P157" i="11"/>
  <c r="O157" i="11"/>
  <c r="T156" i="11"/>
  <c r="S156" i="11"/>
  <c r="P156" i="11"/>
  <c r="O156" i="11"/>
  <c r="T155" i="11"/>
  <c r="S155" i="11"/>
  <c r="P155" i="11"/>
  <c r="O155" i="11"/>
  <c r="T154" i="11"/>
  <c r="S154" i="11"/>
  <c r="P154" i="11"/>
  <c r="O154" i="11"/>
  <c r="T153" i="11"/>
  <c r="S153" i="11"/>
  <c r="P153" i="11"/>
  <c r="O153" i="11"/>
  <c r="T152" i="11"/>
  <c r="S152" i="11"/>
  <c r="P152" i="11"/>
  <c r="O152" i="11"/>
  <c r="T151" i="11"/>
  <c r="S151" i="11"/>
  <c r="P151" i="11"/>
  <c r="O151" i="11"/>
  <c r="T150" i="11"/>
  <c r="S150" i="11"/>
  <c r="P150" i="11"/>
  <c r="O150" i="11"/>
  <c r="T149" i="11"/>
  <c r="S149" i="11"/>
  <c r="P149" i="11"/>
  <c r="O149" i="11"/>
  <c r="T148" i="11"/>
  <c r="S148" i="11"/>
  <c r="P148" i="11"/>
  <c r="O148" i="11"/>
  <c r="T147" i="11"/>
  <c r="S147" i="11"/>
  <c r="P147" i="11"/>
  <c r="O147" i="11"/>
  <c r="T146" i="11"/>
  <c r="S146" i="11"/>
  <c r="P146" i="11"/>
  <c r="O146" i="11"/>
  <c r="T145" i="11"/>
  <c r="S145" i="11"/>
  <c r="P145" i="11"/>
  <c r="O145" i="11"/>
  <c r="T144" i="11"/>
  <c r="S144" i="11"/>
  <c r="P144" i="11"/>
  <c r="O144" i="11"/>
  <c r="T143" i="11"/>
  <c r="S143" i="11"/>
  <c r="P143" i="11"/>
  <c r="O143" i="11"/>
  <c r="T142" i="11"/>
  <c r="S142" i="11"/>
  <c r="P142" i="11"/>
  <c r="O142" i="11"/>
  <c r="T141" i="11"/>
  <c r="S141" i="11"/>
  <c r="P141" i="11"/>
  <c r="O141" i="11"/>
  <c r="T140" i="11"/>
  <c r="S140" i="11"/>
  <c r="P140" i="11"/>
  <c r="O140" i="11"/>
  <c r="T139" i="11"/>
  <c r="S139" i="11"/>
  <c r="P139" i="11"/>
  <c r="O139" i="11"/>
  <c r="T138" i="11"/>
  <c r="S138" i="11"/>
  <c r="P138" i="11"/>
  <c r="O138" i="11"/>
  <c r="T137" i="11"/>
  <c r="S137" i="11"/>
  <c r="P137" i="11"/>
  <c r="O137" i="11"/>
  <c r="T136" i="11"/>
  <c r="S136" i="11"/>
  <c r="P136" i="11"/>
  <c r="O136" i="11"/>
  <c r="T135" i="11"/>
  <c r="S135" i="11"/>
  <c r="P135" i="11"/>
  <c r="O135" i="11"/>
  <c r="T134" i="11"/>
  <c r="S134" i="11"/>
  <c r="P134" i="11"/>
  <c r="O134" i="11"/>
  <c r="T133" i="11"/>
  <c r="S133" i="11"/>
  <c r="P133" i="11"/>
  <c r="O133" i="11"/>
  <c r="T132" i="11"/>
  <c r="S132" i="11"/>
  <c r="P132" i="11"/>
  <c r="O132" i="11"/>
  <c r="T131" i="11"/>
  <c r="S131" i="11"/>
  <c r="P131" i="11"/>
  <c r="O131" i="11"/>
  <c r="T130" i="11"/>
  <c r="S130" i="11"/>
  <c r="P130" i="11"/>
  <c r="O130" i="11"/>
  <c r="T129" i="11"/>
  <c r="S129" i="11"/>
  <c r="P129" i="11"/>
  <c r="O129" i="11"/>
  <c r="T128" i="11"/>
  <c r="S128" i="11"/>
  <c r="P128" i="11"/>
  <c r="O128" i="11"/>
  <c r="T127" i="11"/>
  <c r="S127" i="11"/>
  <c r="P127" i="11"/>
  <c r="O127" i="11"/>
  <c r="T126" i="11"/>
  <c r="S126" i="11"/>
  <c r="P126" i="11"/>
  <c r="O126" i="11"/>
  <c r="T125" i="11"/>
  <c r="S125" i="11"/>
  <c r="P125" i="11"/>
  <c r="O125" i="11"/>
  <c r="T124" i="11"/>
  <c r="S124" i="11"/>
  <c r="P124" i="11"/>
  <c r="O124" i="11"/>
  <c r="T123" i="11"/>
  <c r="S123" i="11"/>
  <c r="P123" i="11"/>
  <c r="O123" i="11"/>
  <c r="T122" i="11"/>
  <c r="S122" i="11"/>
  <c r="P122" i="11"/>
  <c r="O122" i="11"/>
  <c r="T121" i="11"/>
  <c r="S121" i="11"/>
  <c r="P121" i="11"/>
  <c r="O121" i="11"/>
  <c r="T120" i="11"/>
  <c r="S120" i="11"/>
  <c r="P120" i="11"/>
  <c r="O120" i="11"/>
  <c r="T119" i="11"/>
  <c r="S119" i="11"/>
  <c r="P119" i="11"/>
  <c r="O119" i="11"/>
  <c r="T118" i="11"/>
  <c r="S118" i="11"/>
  <c r="P118" i="11"/>
  <c r="O118" i="11"/>
  <c r="T117" i="11"/>
  <c r="S117" i="11"/>
  <c r="P117" i="11"/>
  <c r="O117" i="11"/>
  <c r="T116" i="11"/>
  <c r="S116" i="11"/>
  <c r="P116" i="11"/>
  <c r="O116" i="11"/>
  <c r="T115" i="11"/>
  <c r="S115" i="11"/>
  <c r="P115" i="11"/>
  <c r="O115" i="11"/>
  <c r="T114" i="11"/>
  <c r="S114" i="11"/>
  <c r="P114" i="11"/>
  <c r="O114" i="11"/>
  <c r="T113" i="11"/>
  <c r="S113" i="11"/>
  <c r="P113" i="11"/>
  <c r="O113" i="11"/>
  <c r="T112" i="11"/>
  <c r="S112" i="11"/>
  <c r="P112" i="11"/>
  <c r="O112" i="11"/>
  <c r="T111" i="11"/>
  <c r="S111" i="11"/>
  <c r="P111" i="11"/>
  <c r="O111" i="11"/>
  <c r="T110" i="11"/>
  <c r="S110" i="11"/>
  <c r="P110" i="11"/>
  <c r="O110" i="11"/>
  <c r="T109" i="11"/>
  <c r="S109" i="11"/>
  <c r="P109" i="11"/>
  <c r="O109" i="11"/>
  <c r="T108" i="11"/>
  <c r="S108" i="11"/>
  <c r="P108" i="11"/>
  <c r="O108" i="11"/>
  <c r="T107" i="11"/>
  <c r="S107" i="11"/>
  <c r="P107" i="11"/>
  <c r="O107" i="11"/>
  <c r="T106" i="11"/>
  <c r="S106" i="11"/>
  <c r="P106" i="11"/>
  <c r="O106" i="11"/>
  <c r="T105" i="11"/>
  <c r="S105" i="11"/>
  <c r="P105" i="11"/>
  <c r="O105" i="11"/>
  <c r="T104" i="11"/>
  <c r="S104" i="11"/>
  <c r="P104" i="11"/>
  <c r="O104" i="11"/>
  <c r="T103" i="11"/>
  <c r="S103" i="11"/>
  <c r="P103" i="11"/>
  <c r="O103" i="11"/>
  <c r="T102" i="11"/>
  <c r="S102" i="11"/>
  <c r="P102" i="11"/>
  <c r="O102" i="11"/>
  <c r="T101" i="11"/>
  <c r="S101" i="11"/>
  <c r="P101" i="11"/>
  <c r="O101" i="11"/>
  <c r="T100" i="11"/>
  <c r="S100" i="11"/>
  <c r="P100" i="11"/>
  <c r="O100" i="11"/>
  <c r="T99" i="11"/>
  <c r="S99" i="11"/>
  <c r="P99" i="11"/>
  <c r="O99" i="11"/>
  <c r="T98" i="11"/>
  <c r="S98" i="11"/>
  <c r="P98" i="11"/>
  <c r="O98" i="11"/>
  <c r="T97" i="11"/>
  <c r="S97" i="11"/>
  <c r="P97" i="11"/>
  <c r="O97" i="11"/>
  <c r="T96" i="11"/>
  <c r="S96" i="11"/>
  <c r="P96" i="11"/>
  <c r="O96" i="11"/>
  <c r="T95" i="11"/>
  <c r="S95" i="11"/>
  <c r="P95" i="11"/>
  <c r="O95" i="11"/>
  <c r="T94" i="11"/>
  <c r="S94" i="11"/>
  <c r="P94" i="11"/>
  <c r="O94" i="11"/>
  <c r="T93" i="11"/>
  <c r="S93" i="11"/>
  <c r="P93" i="11"/>
  <c r="O93" i="11"/>
  <c r="T92" i="11"/>
  <c r="S92" i="11"/>
  <c r="P92" i="11"/>
  <c r="O92" i="11"/>
  <c r="T91" i="11"/>
  <c r="S91" i="11"/>
  <c r="P91" i="11"/>
  <c r="O91" i="11"/>
  <c r="T90" i="11"/>
  <c r="S90" i="11"/>
  <c r="P90" i="11"/>
  <c r="O90" i="11"/>
  <c r="T89" i="11"/>
  <c r="S89" i="11"/>
  <c r="P89" i="11"/>
  <c r="O89" i="11"/>
  <c r="T88" i="11"/>
  <c r="S88" i="11"/>
  <c r="P88" i="11"/>
  <c r="O88" i="11"/>
  <c r="T87" i="11"/>
  <c r="S87" i="11"/>
  <c r="P87" i="11"/>
  <c r="O87" i="11"/>
  <c r="T86" i="11"/>
  <c r="S86" i="11"/>
  <c r="P86" i="11"/>
  <c r="O86" i="11"/>
  <c r="T85" i="11"/>
  <c r="S85" i="11"/>
  <c r="P85" i="11"/>
  <c r="O85" i="11"/>
  <c r="T84" i="11"/>
  <c r="S84" i="11"/>
  <c r="P84" i="11"/>
  <c r="O84" i="11"/>
  <c r="T83" i="11"/>
  <c r="S83" i="11"/>
  <c r="P83" i="11"/>
  <c r="O83" i="11"/>
  <c r="T82" i="11"/>
  <c r="S82" i="11"/>
  <c r="P82" i="11"/>
  <c r="O82" i="11"/>
  <c r="T81" i="11"/>
  <c r="S81" i="11"/>
  <c r="P81" i="11"/>
  <c r="O81" i="11"/>
  <c r="T80" i="11"/>
  <c r="S80" i="11"/>
  <c r="P80" i="11"/>
  <c r="O80" i="11"/>
  <c r="T79" i="11"/>
  <c r="S79" i="11"/>
  <c r="P79" i="11"/>
  <c r="O79" i="11"/>
  <c r="T78" i="11"/>
  <c r="S78" i="11"/>
  <c r="P78" i="11"/>
  <c r="O78" i="11"/>
  <c r="T77" i="11"/>
  <c r="S77" i="11"/>
  <c r="P77" i="11"/>
  <c r="O77" i="11"/>
  <c r="T76" i="11"/>
  <c r="S76" i="11"/>
  <c r="P76" i="11"/>
  <c r="O76" i="11"/>
  <c r="T75" i="11"/>
  <c r="S75" i="11"/>
  <c r="P75" i="11"/>
  <c r="O75" i="11"/>
  <c r="T74" i="11"/>
  <c r="S74" i="11"/>
  <c r="P74" i="11"/>
  <c r="O74" i="11"/>
  <c r="T73" i="11"/>
  <c r="S73" i="11"/>
  <c r="P73" i="11"/>
  <c r="O73" i="11"/>
  <c r="T72" i="11"/>
  <c r="S72" i="11"/>
  <c r="P72" i="11"/>
  <c r="O72" i="11"/>
  <c r="T71" i="11"/>
  <c r="S71" i="11"/>
  <c r="P71" i="11"/>
  <c r="O71" i="11"/>
  <c r="T70" i="11"/>
  <c r="S70" i="11"/>
  <c r="P70" i="11"/>
  <c r="O70" i="11"/>
  <c r="T69" i="11"/>
  <c r="S69" i="11"/>
  <c r="P69" i="11"/>
  <c r="O69" i="11"/>
  <c r="T68" i="11"/>
  <c r="S68" i="11"/>
  <c r="P68" i="11"/>
  <c r="O68" i="11"/>
  <c r="T67" i="11"/>
  <c r="S67" i="11"/>
  <c r="P67" i="11"/>
  <c r="O67" i="11"/>
  <c r="T66" i="11"/>
  <c r="S66" i="11"/>
  <c r="P66" i="11"/>
  <c r="O66" i="11"/>
  <c r="T65" i="11"/>
  <c r="S65" i="11"/>
  <c r="P65" i="11"/>
  <c r="O65" i="11"/>
  <c r="T64" i="11"/>
  <c r="S64" i="11"/>
  <c r="P64" i="11"/>
  <c r="O64" i="11"/>
  <c r="T63" i="11"/>
  <c r="S63" i="11"/>
  <c r="P63" i="11"/>
  <c r="O63" i="11"/>
  <c r="T62" i="11"/>
  <c r="S62" i="11"/>
  <c r="P62" i="11"/>
  <c r="O62" i="11"/>
  <c r="T61" i="11"/>
  <c r="S61" i="11"/>
  <c r="P61" i="11"/>
  <c r="O61" i="11"/>
  <c r="T60" i="11"/>
  <c r="S60" i="11"/>
  <c r="P60" i="11"/>
  <c r="O60" i="11"/>
  <c r="T59" i="11"/>
  <c r="S59" i="11"/>
  <c r="P59" i="11"/>
  <c r="O59" i="11"/>
  <c r="T58" i="11"/>
  <c r="S58" i="11"/>
  <c r="P58" i="11"/>
  <c r="O58" i="11"/>
  <c r="T57" i="11"/>
  <c r="S57" i="11"/>
  <c r="P57" i="11"/>
  <c r="O57" i="11"/>
  <c r="T56" i="11"/>
  <c r="S56" i="11"/>
  <c r="P56" i="11"/>
  <c r="O56" i="11"/>
  <c r="T55" i="11"/>
  <c r="S55" i="11"/>
  <c r="P55" i="11"/>
  <c r="O55" i="11"/>
  <c r="T54" i="11"/>
  <c r="S54" i="11"/>
  <c r="P54" i="11"/>
  <c r="O54" i="11"/>
  <c r="T53" i="11"/>
  <c r="S53" i="11"/>
  <c r="P53" i="11"/>
  <c r="O53" i="11"/>
  <c r="T52" i="11"/>
  <c r="S52" i="11"/>
  <c r="P52" i="11"/>
  <c r="O52" i="11"/>
  <c r="T51" i="11"/>
  <c r="S51" i="11"/>
  <c r="P51" i="11"/>
  <c r="O51" i="11"/>
  <c r="T50" i="11"/>
  <c r="S50" i="11"/>
  <c r="P50" i="11"/>
  <c r="O50" i="11"/>
  <c r="T49" i="11"/>
  <c r="S49" i="11"/>
  <c r="P49" i="11"/>
  <c r="O49" i="11"/>
  <c r="T48" i="11"/>
  <c r="S48" i="11"/>
  <c r="P48" i="11"/>
  <c r="O48" i="11"/>
  <c r="T47" i="11"/>
  <c r="S47" i="11"/>
  <c r="P47" i="11"/>
  <c r="O47" i="11"/>
  <c r="T46" i="11"/>
  <c r="S46" i="11"/>
  <c r="P46" i="11"/>
  <c r="O46" i="11"/>
  <c r="T45" i="11"/>
  <c r="S45" i="11"/>
  <c r="P45" i="11"/>
  <c r="O45" i="11"/>
  <c r="T44" i="11"/>
  <c r="S44" i="11"/>
  <c r="P44" i="11"/>
  <c r="O44" i="11"/>
  <c r="T43" i="11"/>
  <c r="S43" i="11"/>
  <c r="P43" i="11"/>
  <c r="O43" i="11"/>
  <c r="T42" i="11"/>
  <c r="S42" i="11"/>
  <c r="P42" i="11"/>
  <c r="O42" i="11"/>
  <c r="T41" i="11"/>
  <c r="S41" i="11"/>
  <c r="P41" i="11"/>
  <c r="O41" i="11"/>
  <c r="T40" i="11"/>
  <c r="S40" i="11"/>
  <c r="P40" i="11"/>
  <c r="O40" i="11"/>
  <c r="T39" i="11"/>
  <c r="S39" i="11"/>
  <c r="P39" i="11"/>
  <c r="O39" i="11"/>
  <c r="T38" i="11"/>
  <c r="S38" i="11"/>
  <c r="P38" i="11"/>
  <c r="O38" i="11"/>
  <c r="T37" i="11"/>
  <c r="S37" i="11"/>
  <c r="P37" i="11"/>
  <c r="O37" i="11"/>
  <c r="T36" i="11"/>
  <c r="S36" i="11"/>
  <c r="P36" i="11"/>
  <c r="O36" i="11"/>
  <c r="T35" i="11"/>
  <c r="S35" i="11"/>
  <c r="P35" i="11"/>
  <c r="O35" i="11"/>
  <c r="T34" i="11"/>
  <c r="S34" i="11"/>
  <c r="P34" i="11"/>
  <c r="O34" i="11"/>
  <c r="T33" i="11"/>
  <c r="S33" i="11"/>
  <c r="P33" i="11"/>
  <c r="O33" i="11"/>
  <c r="T32" i="11"/>
  <c r="S32" i="11"/>
  <c r="P32" i="11"/>
  <c r="O32" i="11"/>
  <c r="T31" i="11"/>
  <c r="S31" i="11"/>
  <c r="P31" i="11"/>
  <c r="O31" i="11"/>
  <c r="T30" i="11"/>
  <c r="S30" i="11"/>
  <c r="P30" i="11"/>
  <c r="O30" i="11"/>
  <c r="T29" i="11"/>
  <c r="S29" i="11"/>
  <c r="P29" i="11"/>
  <c r="O29" i="11"/>
  <c r="T28" i="11"/>
  <c r="S28" i="11"/>
  <c r="P28" i="11"/>
  <c r="O28" i="11"/>
  <c r="T27" i="11"/>
  <c r="S27" i="11"/>
  <c r="P27" i="11"/>
  <c r="O27" i="11"/>
  <c r="T26" i="11"/>
  <c r="S26" i="11"/>
  <c r="P26" i="11"/>
  <c r="O26" i="11"/>
  <c r="T25" i="11"/>
  <c r="S25" i="11"/>
  <c r="P25" i="11"/>
  <c r="O25" i="11"/>
  <c r="T24" i="11"/>
  <c r="S24" i="11"/>
  <c r="P24" i="11"/>
  <c r="O24" i="11"/>
  <c r="T23" i="11"/>
  <c r="S23" i="11"/>
  <c r="P23" i="11"/>
  <c r="O23" i="11"/>
  <c r="T22" i="11"/>
  <c r="S22" i="11"/>
  <c r="P22" i="11"/>
  <c r="O22" i="11"/>
  <c r="T21" i="11"/>
  <c r="S21" i="11"/>
  <c r="P21" i="11"/>
  <c r="O21" i="11"/>
  <c r="T20" i="11"/>
  <c r="S20" i="11"/>
  <c r="P20" i="11"/>
  <c r="O20" i="11"/>
  <c r="T19" i="11"/>
  <c r="S19" i="11"/>
  <c r="P19" i="11"/>
  <c r="O19" i="11"/>
  <c r="T18" i="11"/>
  <c r="S18" i="11"/>
  <c r="P18" i="11"/>
  <c r="O18" i="11"/>
  <c r="T17" i="11"/>
  <c r="S17" i="11"/>
  <c r="P17" i="11"/>
  <c r="O17" i="11"/>
  <c r="T16" i="11"/>
  <c r="S16" i="11"/>
  <c r="P16" i="11"/>
  <c r="O16" i="11"/>
  <c r="T15" i="11"/>
  <c r="S15" i="11"/>
  <c r="P15" i="11"/>
  <c r="O15" i="11"/>
  <c r="T14" i="11"/>
  <c r="S14" i="11"/>
  <c r="P14" i="11"/>
  <c r="O14" i="11"/>
  <c r="T13" i="11"/>
  <c r="S13" i="11"/>
  <c r="P13" i="11"/>
  <c r="O13" i="11"/>
  <c r="T12" i="11"/>
  <c r="S12" i="11"/>
  <c r="P12" i="11"/>
  <c r="O12" i="11"/>
  <c r="T11" i="11"/>
  <c r="S11" i="11"/>
  <c r="P11" i="11"/>
  <c r="O11" i="11"/>
  <c r="T10" i="11"/>
  <c r="S10" i="11"/>
  <c r="P10" i="11"/>
  <c r="O10" i="11"/>
  <c r="T9" i="11"/>
  <c r="S9" i="11"/>
  <c r="P9" i="11"/>
  <c r="O9" i="11"/>
  <c r="T8" i="11"/>
  <c r="S8" i="11"/>
  <c r="P8" i="11"/>
  <c r="O8" i="11"/>
  <c r="T7" i="11"/>
  <c r="S7" i="11"/>
  <c r="P7" i="11"/>
  <c r="O7" i="11"/>
  <c r="T6" i="11"/>
  <c r="S6" i="11"/>
  <c r="P6" i="11"/>
  <c r="O6" i="11"/>
  <c r="T5" i="11"/>
  <c r="S5" i="11"/>
  <c r="P5" i="11"/>
  <c r="O5" i="11"/>
  <c r="T4" i="11"/>
  <c r="S4" i="11"/>
  <c r="P4" i="11"/>
  <c r="O4" i="11"/>
  <c r="T3" i="11"/>
  <c r="S3" i="11"/>
  <c r="P3" i="11"/>
  <c r="O3" i="11"/>
  <c r="T2" i="11"/>
  <c r="S2" i="11"/>
  <c r="P2" i="11"/>
  <c r="O2" i="11"/>
  <c r="C2" i="10"/>
  <c r="T251" i="9"/>
  <c r="S251" i="9"/>
  <c r="P251" i="9"/>
  <c r="O251" i="9"/>
  <c r="T250" i="9"/>
  <c r="S250" i="9"/>
  <c r="P250" i="9"/>
  <c r="O250" i="9"/>
  <c r="T249" i="9"/>
  <c r="S249" i="9"/>
  <c r="P249" i="9"/>
  <c r="O249" i="9"/>
  <c r="T248" i="9"/>
  <c r="S248" i="9"/>
  <c r="P248" i="9"/>
  <c r="O248" i="9"/>
  <c r="T247" i="9"/>
  <c r="S247" i="9"/>
  <c r="P247" i="9"/>
  <c r="O247" i="9"/>
  <c r="T246" i="9"/>
  <c r="S246" i="9"/>
  <c r="P246" i="9"/>
  <c r="O246" i="9"/>
  <c r="T245" i="9"/>
  <c r="S245" i="9"/>
  <c r="P245" i="9"/>
  <c r="O245" i="9"/>
  <c r="T244" i="9"/>
  <c r="S244" i="9"/>
  <c r="P244" i="9"/>
  <c r="O244" i="9"/>
  <c r="T243" i="9"/>
  <c r="S243" i="9"/>
  <c r="P243" i="9"/>
  <c r="O243" i="9"/>
  <c r="T242" i="9"/>
  <c r="S242" i="9"/>
  <c r="P242" i="9"/>
  <c r="O242" i="9"/>
  <c r="T241" i="9"/>
  <c r="S241" i="9"/>
  <c r="P241" i="9"/>
  <c r="O241" i="9"/>
  <c r="T240" i="9"/>
  <c r="S240" i="9"/>
  <c r="P240" i="9"/>
  <c r="O240" i="9"/>
  <c r="T239" i="9"/>
  <c r="S239" i="9"/>
  <c r="P239" i="9"/>
  <c r="O239" i="9"/>
  <c r="T238" i="9"/>
  <c r="S238" i="9"/>
  <c r="P238" i="9"/>
  <c r="O238" i="9"/>
  <c r="T237" i="9"/>
  <c r="S237" i="9"/>
  <c r="P237" i="9"/>
  <c r="O237" i="9"/>
  <c r="T236" i="9"/>
  <c r="S236" i="9"/>
  <c r="P236" i="9"/>
  <c r="O236" i="9"/>
  <c r="T235" i="9"/>
  <c r="S235" i="9"/>
  <c r="P235" i="9"/>
  <c r="O235" i="9"/>
  <c r="T234" i="9"/>
  <c r="S234" i="9"/>
  <c r="P234" i="9"/>
  <c r="O234" i="9"/>
  <c r="T233" i="9"/>
  <c r="S233" i="9"/>
  <c r="P233" i="9"/>
  <c r="O233" i="9"/>
  <c r="T232" i="9"/>
  <c r="S232" i="9"/>
  <c r="P232" i="9"/>
  <c r="O232" i="9"/>
  <c r="T231" i="9"/>
  <c r="S231" i="9"/>
  <c r="P231" i="9"/>
  <c r="O231" i="9"/>
  <c r="T230" i="9"/>
  <c r="S230" i="9"/>
  <c r="P230" i="9"/>
  <c r="O230" i="9"/>
  <c r="T229" i="9"/>
  <c r="S229" i="9"/>
  <c r="P229" i="9"/>
  <c r="O229" i="9"/>
  <c r="T228" i="9"/>
  <c r="S228" i="9"/>
  <c r="P228" i="9"/>
  <c r="O228" i="9"/>
  <c r="T227" i="9"/>
  <c r="S227" i="9"/>
  <c r="P227" i="9"/>
  <c r="O227" i="9"/>
  <c r="T226" i="9"/>
  <c r="S226" i="9"/>
  <c r="P226" i="9"/>
  <c r="O226" i="9"/>
  <c r="T225" i="9"/>
  <c r="S225" i="9"/>
  <c r="P225" i="9"/>
  <c r="O225" i="9"/>
  <c r="T224" i="9"/>
  <c r="S224" i="9"/>
  <c r="P224" i="9"/>
  <c r="O224" i="9"/>
  <c r="T223" i="9"/>
  <c r="S223" i="9"/>
  <c r="P223" i="9"/>
  <c r="O223" i="9"/>
  <c r="T222" i="9"/>
  <c r="S222" i="9"/>
  <c r="P222" i="9"/>
  <c r="O222" i="9"/>
  <c r="T221" i="9"/>
  <c r="S221" i="9"/>
  <c r="P221" i="9"/>
  <c r="O221" i="9"/>
  <c r="T220" i="9"/>
  <c r="S220" i="9"/>
  <c r="P220" i="9"/>
  <c r="O220" i="9"/>
  <c r="T219" i="9"/>
  <c r="S219" i="9"/>
  <c r="P219" i="9"/>
  <c r="O219" i="9"/>
  <c r="T218" i="9"/>
  <c r="S218" i="9"/>
  <c r="P218" i="9"/>
  <c r="O218" i="9"/>
  <c r="T217" i="9"/>
  <c r="S217" i="9"/>
  <c r="P217" i="9"/>
  <c r="O217" i="9"/>
  <c r="T216" i="9"/>
  <c r="S216" i="9"/>
  <c r="P216" i="9"/>
  <c r="O216" i="9"/>
  <c r="T215" i="9"/>
  <c r="S215" i="9"/>
  <c r="P215" i="9"/>
  <c r="O215" i="9"/>
  <c r="T214" i="9"/>
  <c r="S214" i="9"/>
  <c r="P214" i="9"/>
  <c r="O214" i="9"/>
  <c r="T213" i="9"/>
  <c r="S213" i="9"/>
  <c r="P213" i="9"/>
  <c r="O213" i="9"/>
  <c r="T212" i="9"/>
  <c r="S212" i="9"/>
  <c r="P212" i="9"/>
  <c r="O212" i="9"/>
  <c r="T211" i="9"/>
  <c r="S211" i="9"/>
  <c r="P211" i="9"/>
  <c r="O211" i="9"/>
  <c r="T210" i="9"/>
  <c r="S210" i="9"/>
  <c r="P210" i="9"/>
  <c r="O210" i="9"/>
  <c r="T209" i="9"/>
  <c r="S209" i="9"/>
  <c r="P209" i="9"/>
  <c r="O209" i="9"/>
  <c r="T208" i="9"/>
  <c r="S208" i="9"/>
  <c r="P208" i="9"/>
  <c r="O208" i="9"/>
  <c r="T207" i="9"/>
  <c r="S207" i="9"/>
  <c r="P207" i="9"/>
  <c r="O207" i="9"/>
  <c r="T206" i="9"/>
  <c r="S206" i="9"/>
  <c r="P206" i="9"/>
  <c r="O206" i="9"/>
  <c r="T205" i="9"/>
  <c r="S205" i="9"/>
  <c r="P205" i="9"/>
  <c r="O205" i="9"/>
  <c r="T204" i="9"/>
  <c r="S204" i="9"/>
  <c r="P204" i="9"/>
  <c r="O204" i="9"/>
  <c r="T203" i="9"/>
  <c r="S203" i="9"/>
  <c r="P203" i="9"/>
  <c r="O203" i="9"/>
  <c r="T202" i="9"/>
  <c r="S202" i="9"/>
  <c r="P202" i="9"/>
  <c r="O202" i="9"/>
  <c r="T201" i="9"/>
  <c r="S201" i="9"/>
  <c r="P201" i="9"/>
  <c r="O201" i="9"/>
  <c r="T200" i="9"/>
  <c r="S200" i="9"/>
  <c r="P200" i="9"/>
  <c r="O200" i="9"/>
  <c r="T199" i="9"/>
  <c r="S199" i="9"/>
  <c r="P199" i="9"/>
  <c r="O199" i="9"/>
  <c r="T198" i="9"/>
  <c r="S198" i="9"/>
  <c r="P198" i="9"/>
  <c r="O198" i="9"/>
  <c r="T197" i="9"/>
  <c r="S197" i="9"/>
  <c r="P197" i="9"/>
  <c r="O197" i="9"/>
  <c r="T196" i="9"/>
  <c r="S196" i="9"/>
  <c r="P196" i="9"/>
  <c r="O196" i="9"/>
  <c r="T195" i="9"/>
  <c r="S195" i="9"/>
  <c r="P195" i="9"/>
  <c r="O195" i="9"/>
  <c r="T194" i="9"/>
  <c r="S194" i="9"/>
  <c r="P194" i="9"/>
  <c r="O194" i="9"/>
  <c r="T193" i="9"/>
  <c r="S193" i="9"/>
  <c r="P193" i="9"/>
  <c r="O193" i="9"/>
  <c r="T192" i="9"/>
  <c r="S192" i="9"/>
  <c r="P192" i="9"/>
  <c r="O192" i="9"/>
  <c r="T191" i="9"/>
  <c r="S191" i="9"/>
  <c r="P191" i="9"/>
  <c r="O191" i="9"/>
  <c r="T190" i="9"/>
  <c r="S190" i="9"/>
  <c r="P190" i="9"/>
  <c r="O190" i="9"/>
  <c r="T189" i="9"/>
  <c r="S189" i="9"/>
  <c r="P189" i="9"/>
  <c r="O189" i="9"/>
  <c r="T188" i="9"/>
  <c r="S188" i="9"/>
  <c r="P188" i="9"/>
  <c r="O188" i="9"/>
  <c r="T187" i="9"/>
  <c r="S187" i="9"/>
  <c r="P187" i="9"/>
  <c r="O187" i="9"/>
  <c r="T186" i="9"/>
  <c r="S186" i="9"/>
  <c r="P186" i="9"/>
  <c r="O186" i="9"/>
  <c r="T185" i="9"/>
  <c r="S185" i="9"/>
  <c r="P185" i="9"/>
  <c r="O185" i="9"/>
  <c r="T184" i="9"/>
  <c r="S184" i="9"/>
  <c r="P184" i="9"/>
  <c r="O184" i="9"/>
  <c r="T183" i="9"/>
  <c r="S183" i="9"/>
  <c r="P183" i="9"/>
  <c r="O183" i="9"/>
  <c r="T182" i="9"/>
  <c r="S182" i="9"/>
  <c r="P182" i="9"/>
  <c r="O182" i="9"/>
  <c r="T181" i="9"/>
  <c r="S181" i="9"/>
  <c r="P181" i="9"/>
  <c r="O181" i="9"/>
  <c r="T180" i="9"/>
  <c r="S180" i="9"/>
  <c r="P180" i="9"/>
  <c r="O180" i="9"/>
  <c r="T179" i="9"/>
  <c r="S179" i="9"/>
  <c r="P179" i="9"/>
  <c r="O179" i="9"/>
  <c r="T178" i="9"/>
  <c r="S178" i="9"/>
  <c r="P178" i="9"/>
  <c r="O178" i="9"/>
  <c r="T177" i="9"/>
  <c r="S177" i="9"/>
  <c r="P177" i="9"/>
  <c r="O177" i="9"/>
  <c r="T176" i="9"/>
  <c r="S176" i="9"/>
  <c r="P176" i="9"/>
  <c r="O176" i="9"/>
  <c r="T175" i="9"/>
  <c r="S175" i="9"/>
  <c r="P175" i="9"/>
  <c r="O175" i="9"/>
  <c r="T174" i="9"/>
  <c r="S174" i="9"/>
  <c r="P174" i="9"/>
  <c r="O174" i="9"/>
  <c r="T173" i="9"/>
  <c r="S173" i="9"/>
  <c r="P173" i="9"/>
  <c r="O173" i="9"/>
  <c r="T172" i="9"/>
  <c r="S172" i="9"/>
  <c r="P172" i="9"/>
  <c r="O172" i="9"/>
  <c r="T171" i="9"/>
  <c r="S171" i="9"/>
  <c r="P171" i="9"/>
  <c r="O171" i="9"/>
  <c r="T170" i="9"/>
  <c r="S170" i="9"/>
  <c r="P170" i="9"/>
  <c r="O170" i="9"/>
  <c r="T169" i="9"/>
  <c r="S169" i="9"/>
  <c r="P169" i="9"/>
  <c r="O169" i="9"/>
  <c r="T168" i="9"/>
  <c r="S168" i="9"/>
  <c r="P168" i="9"/>
  <c r="O168" i="9"/>
  <c r="T167" i="9"/>
  <c r="S167" i="9"/>
  <c r="P167" i="9"/>
  <c r="O167" i="9"/>
  <c r="T166" i="9"/>
  <c r="S166" i="9"/>
  <c r="P166" i="9"/>
  <c r="O166" i="9"/>
  <c r="T165" i="9"/>
  <c r="S165" i="9"/>
  <c r="P165" i="9"/>
  <c r="O165" i="9"/>
  <c r="T164" i="9"/>
  <c r="S164" i="9"/>
  <c r="P164" i="9"/>
  <c r="O164" i="9"/>
  <c r="T163" i="9"/>
  <c r="S163" i="9"/>
  <c r="P163" i="9"/>
  <c r="O163" i="9"/>
  <c r="T162" i="9"/>
  <c r="S162" i="9"/>
  <c r="P162" i="9"/>
  <c r="O162" i="9"/>
  <c r="T161" i="9"/>
  <c r="S161" i="9"/>
  <c r="P161" i="9"/>
  <c r="O161" i="9"/>
  <c r="T160" i="9"/>
  <c r="S160" i="9"/>
  <c r="P160" i="9"/>
  <c r="O160" i="9"/>
  <c r="T159" i="9"/>
  <c r="S159" i="9"/>
  <c r="P159" i="9"/>
  <c r="O159" i="9"/>
  <c r="T158" i="9"/>
  <c r="S158" i="9"/>
  <c r="P158" i="9"/>
  <c r="O158" i="9"/>
  <c r="T157" i="9"/>
  <c r="S157" i="9"/>
  <c r="P157" i="9"/>
  <c r="O157" i="9"/>
  <c r="T156" i="9"/>
  <c r="S156" i="9"/>
  <c r="P156" i="9"/>
  <c r="O156" i="9"/>
  <c r="T155" i="9"/>
  <c r="S155" i="9"/>
  <c r="P155" i="9"/>
  <c r="O155" i="9"/>
  <c r="T154" i="9"/>
  <c r="S154" i="9"/>
  <c r="P154" i="9"/>
  <c r="O154" i="9"/>
  <c r="T153" i="9"/>
  <c r="S153" i="9"/>
  <c r="P153" i="9"/>
  <c r="O153" i="9"/>
  <c r="T152" i="9"/>
  <c r="S152" i="9"/>
  <c r="P152" i="9"/>
  <c r="O152" i="9"/>
  <c r="T151" i="9"/>
  <c r="S151" i="9"/>
  <c r="P151" i="9"/>
  <c r="O151" i="9"/>
  <c r="T150" i="9"/>
  <c r="S150" i="9"/>
  <c r="P150" i="9"/>
  <c r="O150" i="9"/>
  <c r="T149" i="9"/>
  <c r="S149" i="9"/>
  <c r="P149" i="9"/>
  <c r="O149" i="9"/>
  <c r="T148" i="9"/>
  <c r="S148" i="9"/>
  <c r="P148" i="9"/>
  <c r="O148" i="9"/>
  <c r="T147" i="9"/>
  <c r="S147" i="9"/>
  <c r="P147" i="9"/>
  <c r="O147" i="9"/>
  <c r="T146" i="9"/>
  <c r="S146" i="9"/>
  <c r="P146" i="9"/>
  <c r="O146" i="9"/>
  <c r="T145" i="9"/>
  <c r="S145" i="9"/>
  <c r="P145" i="9"/>
  <c r="O145" i="9"/>
  <c r="T144" i="9"/>
  <c r="S144" i="9"/>
  <c r="P144" i="9"/>
  <c r="O144" i="9"/>
  <c r="T143" i="9"/>
  <c r="S143" i="9"/>
  <c r="P143" i="9"/>
  <c r="O143" i="9"/>
  <c r="T142" i="9"/>
  <c r="S142" i="9"/>
  <c r="P142" i="9"/>
  <c r="O142" i="9"/>
  <c r="T141" i="9"/>
  <c r="S141" i="9"/>
  <c r="P141" i="9"/>
  <c r="O141" i="9"/>
  <c r="T140" i="9"/>
  <c r="S140" i="9"/>
  <c r="P140" i="9"/>
  <c r="O140" i="9"/>
  <c r="T139" i="9"/>
  <c r="S139" i="9"/>
  <c r="P139" i="9"/>
  <c r="O139" i="9"/>
  <c r="T138" i="9"/>
  <c r="S138" i="9"/>
  <c r="P138" i="9"/>
  <c r="O138" i="9"/>
  <c r="T137" i="9"/>
  <c r="S137" i="9"/>
  <c r="P137" i="9"/>
  <c r="O137" i="9"/>
  <c r="T136" i="9"/>
  <c r="S136" i="9"/>
  <c r="P136" i="9"/>
  <c r="O136" i="9"/>
  <c r="T135" i="9"/>
  <c r="S135" i="9"/>
  <c r="P135" i="9"/>
  <c r="O135" i="9"/>
  <c r="T134" i="9"/>
  <c r="S134" i="9"/>
  <c r="P134" i="9"/>
  <c r="O134" i="9"/>
  <c r="T133" i="9"/>
  <c r="S133" i="9"/>
  <c r="P133" i="9"/>
  <c r="O133" i="9"/>
  <c r="T132" i="9"/>
  <c r="S132" i="9"/>
  <c r="P132" i="9"/>
  <c r="O132" i="9"/>
  <c r="T131" i="9"/>
  <c r="S131" i="9"/>
  <c r="P131" i="9"/>
  <c r="O131" i="9"/>
  <c r="T130" i="9"/>
  <c r="S130" i="9"/>
  <c r="P130" i="9"/>
  <c r="O130" i="9"/>
  <c r="T129" i="9"/>
  <c r="S129" i="9"/>
  <c r="P129" i="9"/>
  <c r="O129" i="9"/>
  <c r="T128" i="9"/>
  <c r="S128" i="9"/>
  <c r="P128" i="9"/>
  <c r="O128" i="9"/>
  <c r="T127" i="9"/>
  <c r="S127" i="9"/>
  <c r="P127" i="9"/>
  <c r="O127" i="9"/>
  <c r="T126" i="9"/>
  <c r="S126" i="9"/>
  <c r="P126" i="9"/>
  <c r="O126" i="9"/>
  <c r="T125" i="9"/>
  <c r="S125" i="9"/>
  <c r="P125" i="9"/>
  <c r="O125" i="9"/>
  <c r="T124" i="9"/>
  <c r="S124" i="9"/>
  <c r="P124" i="9"/>
  <c r="O124" i="9"/>
  <c r="T123" i="9"/>
  <c r="S123" i="9"/>
  <c r="P123" i="9"/>
  <c r="O123" i="9"/>
  <c r="T122" i="9"/>
  <c r="S122" i="9"/>
  <c r="P122" i="9"/>
  <c r="O122" i="9"/>
  <c r="T121" i="9"/>
  <c r="S121" i="9"/>
  <c r="P121" i="9"/>
  <c r="O121" i="9"/>
  <c r="T120" i="9"/>
  <c r="S120" i="9"/>
  <c r="P120" i="9"/>
  <c r="O120" i="9"/>
  <c r="T119" i="9"/>
  <c r="S119" i="9"/>
  <c r="P119" i="9"/>
  <c r="O119" i="9"/>
  <c r="T118" i="9"/>
  <c r="S118" i="9"/>
  <c r="P118" i="9"/>
  <c r="O118" i="9"/>
  <c r="T117" i="9"/>
  <c r="S117" i="9"/>
  <c r="P117" i="9"/>
  <c r="O117" i="9"/>
  <c r="T116" i="9"/>
  <c r="S116" i="9"/>
  <c r="P116" i="9"/>
  <c r="O116" i="9"/>
  <c r="T115" i="9"/>
  <c r="S115" i="9"/>
  <c r="P115" i="9"/>
  <c r="O115" i="9"/>
  <c r="T114" i="9"/>
  <c r="S114" i="9"/>
  <c r="P114" i="9"/>
  <c r="O114" i="9"/>
  <c r="T113" i="9"/>
  <c r="S113" i="9"/>
  <c r="P113" i="9"/>
  <c r="O113" i="9"/>
  <c r="T112" i="9"/>
  <c r="S112" i="9"/>
  <c r="P112" i="9"/>
  <c r="O112" i="9"/>
  <c r="T111" i="9"/>
  <c r="S111" i="9"/>
  <c r="P111" i="9"/>
  <c r="O111" i="9"/>
  <c r="T110" i="9"/>
  <c r="S110" i="9"/>
  <c r="P110" i="9"/>
  <c r="O110" i="9"/>
  <c r="T109" i="9"/>
  <c r="S109" i="9"/>
  <c r="P109" i="9"/>
  <c r="O109" i="9"/>
  <c r="T108" i="9"/>
  <c r="S108" i="9"/>
  <c r="P108" i="9"/>
  <c r="O108" i="9"/>
  <c r="T107" i="9"/>
  <c r="S107" i="9"/>
  <c r="P107" i="9"/>
  <c r="O107" i="9"/>
  <c r="T106" i="9"/>
  <c r="S106" i="9"/>
  <c r="P106" i="9"/>
  <c r="O106" i="9"/>
  <c r="T105" i="9"/>
  <c r="S105" i="9"/>
  <c r="P105" i="9"/>
  <c r="O105" i="9"/>
  <c r="T104" i="9"/>
  <c r="S104" i="9"/>
  <c r="P104" i="9"/>
  <c r="O104" i="9"/>
  <c r="T103" i="9"/>
  <c r="S103" i="9"/>
  <c r="P103" i="9"/>
  <c r="O103" i="9"/>
  <c r="T102" i="9"/>
  <c r="S102" i="9"/>
  <c r="P102" i="9"/>
  <c r="O102" i="9"/>
  <c r="T101" i="9"/>
  <c r="S101" i="9"/>
  <c r="P101" i="9"/>
  <c r="O101" i="9"/>
  <c r="T100" i="9"/>
  <c r="S100" i="9"/>
  <c r="P100" i="9"/>
  <c r="O100" i="9"/>
  <c r="T99" i="9"/>
  <c r="S99" i="9"/>
  <c r="P99" i="9"/>
  <c r="O99" i="9"/>
  <c r="T98" i="9"/>
  <c r="S98" i="9"/>
  <c r="P98" i="9"/>
  <c r="O98" i="9"/>
  <c r="T97" i="9"/>
  <c r="S97" i="9"/>
  <c r="P97" i="9"/>
  <c r="O97" i="9"/>
  <c r="T96" i="9"/>
  <c r="S96" i="9"/>
  <c r="P96" i="9"/>
  <c r="O96" i="9"/>
  <c r="T95" i="9"/>
  <c r="S95" i="9"/>
  <c r="P95" i="9"/>
  <c r="O95" i="9"/>
  <c r="T94" i="9"/>
  <c r="S94" i="9"/>
  <c r="P94" i="9"/>
  <c r="O94" i="9"/>
  <c r="T93" i="9"/>
  <c r="S93" i="9"/>
  <c r="P93" i="9"/>
  <c r="O93" i="9"/>
  <c r="T92" i="9"/>
  <c r="S92" i="9"/>
  <c r="P92" i="9"/>
  <c r="O92" i="9"/>
  <c r="T91" i="9"/>
  <c r="S91" i="9"/>
  <c r="P91" i="9"/>
  <c r="O91" i="9"/>
  <c r="T90" i="9"/>
  <c r="S90" i="9"/>
  <c r="P90" i="9"/>
  <c r="O90" i="9"/>
  <c r="T89" i="9"/>
  <c r="S89" i="9"/>
  <c r="P89" i="9"/>
  <c r="O89" i="9"/>
  <c r="T88" i="9"/>
  <c r="S88" i="9"/>
  <c r="P88" i="9"/>
  <c r="O88" i="9"/>
  <c r="T87" i="9"/>
  <c r="S87" i="9"/>
  <c r="P87" i="9"/>
  <c r="O87" i="9"/>
  <c r="T86" i="9"/>
  <c r="S86" i="9"/>
  <c r="P86" i="9"/>
  <c r="O86" i="9"/>
  <c r="T85" i="9"/>
  <c r="S85" i="9"/>
  <c r="P85" i="9"/>
  <c r="O85" i="9"/>
  <c r="T84" i="9"/>
  <c r="S84" i="9"/>
  <c r="P84" i="9"/>
  <c r="O84" i="9"/>
  <c r="T83" i="9"/>
  <c r="S83" i="9"/>
  <c r="P83" i="9"/>
  <c r="O83" i="9"/>
  <c r="T82" i="9"/>
  <c r="S82" i="9"/>
  <c r="P82" i="9"/>
  <c r="O82" i="9"/>
  <c r="T81" i="9"/>
  <c r="S81" i="9"/>
  <c r="P81" i="9"/>
  <c r="O81" i="9"/>
  <c r="T80" i="9"/>
  <c r="S80" i="9"/>
  <c r="P80" i="9"/>
  <c r="O80" i="9"/>
  <c r="T79" i="9"/>
  <c r="S79" i="9"/>
  <c r="P79" i="9"/>
  <c r="O79" i="9"/>
  <c r="T78" i="9"/>
  <c r="S78" i="9"/>
  <c r="P78" i="9"/>
  <c r="O78" i="9"/>
  <c r="T77" i="9"/>
  <c r="S77" i="9"/>
  <c r="P77" i="9"/>
  <c r="O77" i="9"/>
  <c r="T76" i="9"/>
  <c r="S76" i="9"/>
  <c r="P76" i="9"/>
  <c r="O76" i="9"/>
  <c r="T75" i="9"/>
  <c r="S75" i="9"/>
  <c r="P75" i="9"/>
  <c r="O75" i="9"/>
  <c r="T74" i="9"/>
  <c r="S74" i="9"/>
  <c r="P74" i="9"/>
  <c r="O74" i="9"/>
  <c r="T73" i="9"/>
  <c r="S73" i="9"/>
  <c r="P73" i="9"/>
  <c r="O73" i="9"/>
  <c r="T72" i="9"/>
  <c r="S72" i="9"/>
  <c r="P72" i="9"/>
  <c r="O72" i="9"/>
  <c r="T71" i="9"/>
  <c r="S71" i="9"/>
  <c r="P71" i="9"/>
  <c r="O71" i="9"/>
  <c r="T70" i="9"/>
  <c r="S70" i="9"/>
  <c r="P70" i="9"/>
  <c r="O70" i="9"/>
  <c r="T69" i="9"/>
  <c r="S69" i="9"/>
  <c r="P69" i="9"/>
  <c r="O69" i="9"/>
  <c r="T68" i="9"/>
  <c r="S68" i="9"/>
  <c r="P68" i="9"/>
  <c r="O68" i="9"/>
  <c r="T67" i="9"/>
  <c r="S67" i="9"/>
  <c r="P67" i="9"/>
  <c r="O67" i="9"/>
  <c r="T66" i="9"/>
  <c r="S66" i="9"/>
  <c r="P66" i="9"/>
  <c r="O66" i="9"/>
  <c r="T65" i="9"/>
  <c r="S65" i="9"/>
  <c r="P65" i="9"/>
  <c r="O65" i="9"/>
  <c r="T64" i="9"/>
  <c r="S64" i="9"/>
  <c r="P64" i="9"/>
  <c r="O64" i="9"/>
  <c r="T63" i="9"/>
  <c r="S63" i="9"/>
  <c r="P63" i="9"/>
  <c r="O63" i="9"/>
  <c r="T62" i="9"/>
  <c r="S62" i="9"/>
  <c r="P62" i="9"/>
  <c r="O62" i="9"/>
  <c r="T61" i="9"/>
  <c r="S61" i="9"/>
  <c r="P61" i="9"/>
  <c r="O61" i="9"/>
  <c r="T60" i="9"/>
  <c r="S60" i="9"/>
  <c r="P60" i="9"/>
  <c r="O60" i="9"/>
  <c r="T59" i="9"/>
  <c r="S59" i="9"/>
  <c r="P59" i="9"/>
  <c r="O59" i="9"/>
  <c r="T58" i="9"/>
  <c r="S58" i="9"/>
  <c r="P58" i="9"/>
  <c r="O58" i="9"/>
  <c r="T57" i="9"/>
  <c r="S57" i="9"/>
  <c r="P57" i="9"/>
  <c r="O57" i="9"/>
  <c r="T56" i="9"/>
  <c r="S56" i="9"/>
  <c r="P56" i="9"/>
  <c r="O56" i="9"/>
  <c r="T55" i="9"/>
  <c r="S55" i="9"/>
  <c r="P55" i="9"/>
  <c r="O55" i="9"/>
  <c r="T54" i="9"/>
  <c r="S54" i="9"/>
  <c r="P54" i="9"/>
  <c r="O54" i="9"/>
  <c r="T53" i="9"/>
  <c r="S53" i="9"/>
  <c r="P53" i="9"/>
  <c r="O53" i="9"/>
  <c r="T52" i="9"/>
  <c r="S52" i="9"/>
  <c r="P52" i="9"/>
  <c r="O52" i="9"/>
  <c r="T51" i="9"/>
  <c r="S51" i="9"/>
  <c r="P51" i="9"/>
  <c r="O51" i="9"/>
  <c r="T50" i="9"/>
  <c r="S50" i="9"/>
  <c r="P50" i="9"/>
  <c r="O50" i="9"/>
  <c r="T49" i="9"/>
  <c r="S49" i="9"/>
  <c r="P49" i="9"/>
  <c r="O49" i="9"/>
  <c r="T48" i="9"/>
  <c r="S48" i="9"/>
  <c r="P48" i="9"/>
  <c r="O48" i="9"/>
  <c r="T47" i="9"/>
  <c r="S47" i="9"/>
  <c r="P47" i="9"/>
  <c r="O47" i="9"/>
  <c r="T46" i="9"/>
  <c r="S46" i="9"/>
  <c r="P46" i="9"/>
  <c r="O46" i="9"/>
  <c r="T45" i="9"/>
  <c r="S45" i="9"/>
  <c r="P45" i="9"/>
  <c r="O45" i="9"/>
  <c r="T44" i="9"/>
  <c r="S44" i="9"/>
  <c r="P44" i="9"/>
  <c r="O44" i="9"/>
  <c r="T43" i="9"/>
  <c r="S43" i="9"/>
  <c r="P43" i="9"/>
  <c r="O43" i="9"/>
  <c r="T42" i="9"/>
  <c r="S42" i="9"/>
  <c r="P42" i="9"/>
  <c r="O42" i="9"/>
  <c r="T41" i="9"/>
  <c r="S41" i="9"/>
  <c r="P41" i="9"/>
  <c r="O41" i="9"/>
  <c r="T40" i="9"/>
  <c r="S40" i="9"/>
  <c r="P40" i="9"/>
  <c r="O40" i="9"/>
  <c r="T39" i="9"/>
  <c r="S39" i="9"/>
  <c r="P39" i="9"/>
  <c r="O39" i="9"/>
  <c r="T38" i="9"/>
  <c r="S38" i="9"/>
  <c r="P38" i="9"/>
  <c r="O38" i="9"/>
  <c r="T37" i="9"/>
  <c r="S37" i="9"/>
  <c r="P37" i="9"/>
  <c r="O37" i="9"/>
  <c r="T36" i="9"/>
  <c r="S36" i="9"/>
  <c r="P36" i="9"/>
  <c r="O36" i="9"/>
  <c r="T35" i="9"/>
  <c r="S35" i="9"/>
  <c r="P35" i="9"/>
  <c r="O35" i="9"/>
  <c r="T34" i="9"/>
  <c r="S34" i="9"/>
  <c r="P34" i="9"/>
  <c r="O34" i="9"/>
  <c r="T33" i="9"/>
  <c r="S33" i="9"/>
  <c r="P33" i="9"/>
  <c r="O33" i="9"/>
  <c r="T32" i="9"/>
  <c r="S32" i="9"/>
  <c r="P32" i="9"/>
  <c r="O32" i="9"/>
  <c r="T31" i="9"/>
  <c r="S31" i="9"/>
  <c r="P31" i="9"/>
  <c r="O31" i="9"/>
  <c r="T30" i="9"/>
  <c r="S30" i="9"/>
  <c r="P30" i="9"/>
  <c r="O30" i="9"/>
  <c r="T29" i="9"/>
  <c r="S29" i="9"/>
  <c r="P29" i="9"/>
  <c r="O29" i="9"/>
  <c r="T28" i="9"/>
  <c r="S28" i="9"/>
  <c r="P28" i="9"/>
  <c r="O28" i="9"/>
  <c r="T27" i="9"/>
  <c r="S27" i="9"/>
  <c r="P27" i="9"/>
  <c r="O27" i="9"/>
  <c r="T26" i="9"/>
  <c r="S26" i="9"/>
  <c r="P26" i="9"/>
  <c r="O26" i="9"/>
  <c r="T25" i="9"/>
  <c r="S25" i="9"/>
  <c r="P25" i="9"/>
  <c r="O25" i="9"/>
  <c r="T24" i="9"/>
  <c r="S24" i="9"/>
  <c r="P24" i="9"/>
  <c r="O24" i="9"/>
  <c r="T23" i="9"/>
  <c r="S23" i="9"/>
  <c r="P23" i="9"/>
  <c r="O23" i="9"/>
  <c r="T22" i="9"/>
  <c r="S22" i="9"/>
  <c r="P22" i="9"/>
  <c r="O22" i="9"/>
  <c r="T21" i="9"/>
  <c r="S21" i="9"/>
  <c r="P21" i="9"/>
  <c r="O21" i="9"/>
  <c r="T20" i="9"/>
  <c r="S20" i="9"/>
  <c r="P20" i="9"/>
  <c r="O20" i="9"/>
  <c r="T19" i="9"/>
  <c r="S19" i="9"/>
  <c r="P19" i="9"/>
  <c r="O19" i="9"/>
  <c r="T18" i="9"/>
  <c r="S18" i="9"/>
  <c r="P18" i="9"/>
  <c r="O18" i="9"/>
  <c r="T17" i="9"/>
  <c r="S17" i="9"/>
  <c r="P17" i="9"/>
  <c r="O17" i="9"/>
  <c r="T16" i="9"/>
  <c r="S16" i="9"/>
  <c r="P16" i="9"/>
  <c r="O16" i="9"/>
  <c r="T15" i="9"/>
  <c r="S15" i="9"/>
  <c r="P15" i="9"/>
  <c r="O15" i="9"/>
  <c r="T14" i="9"/>
  <c r="S14" i="9"/>
  <c r="P14" i="9"/>
  <c r="O14" i="9"/>
  <c r="T13" i="9"/>
  <c r="S13" i="9"/>
  <c r="P13" i="9"/>
  <c r="O13" i="9"/>
  <c r="T12" i="9"/>
  <c r="S12" i="9"/>
  <c r="P12" i="9"/>
  <c r="O12" i="9"/>
  <c r="T11" i="9"/>
  <c r="S11" i="9"/>
  <c r="P11" i="9"/>
  <c r="O11" i="9"/>
  <c r="T10" i="9"/>
  <c r="S10" i="9"/>
  <c r="P10" i="9"/>
  <c r="O10" i="9"/>
  <c r="T9" i="9"/>
  <c r="S9" i="9"/>
  <c r="P9" i="9"/>
  <c r="O9" i="9"/>
  <c r="T8" i="9"/>
  <c r="S8" i="9"/>
  <c r="P8" i="9"/>
  <c r="O8" i="9"/>
  <c r="T7" i="9"/>
  <c r="S7" i="9"/>
  <c r="P7" i="9"/>
  <c r="O7" i="9"/>
  <c r="T6" i="9"/>
  <c r="S6" i="9"/>
  <c r="P6" i="9"/>
  <c r="O6" i="9"/>
  <c r="T5" i="9"/>
  <c r="S5" i="9"/>
  <c r="P5" i="9"/>
  <c r="O5" i="9"/>
  <c r="T4" i="9"/>
  <c r="S4" i="9"/>
  <c r="P4" i="9"/>
  <c r="O4" i="9"/>
  <c r="T3" i="9"/>
  <c r="S3" i="9"/>
  <c r="P3" i="9"/>
  <c r="O3" i="9"/>
  <c r="T2" i="9"/>
  <c r="S2" i="9"/>
  <c r="P2" i="9"/>
  <c r="O2" i="9"/>
  <c r="B3" i="6"/>
  <c r="D3" i="6"/>
  <c r="D4" i="6"/>
  <c r="D5" i="6"/>
  <c r="D6" i="6"/>
  <c r="D2" i="6"/>
  <c r="C3" i="6"/>
  <c r="C4" i="6"/>
  <c r="C5" i="6"/>
  <c r="C6" i="6"/>
  <c r="C2" i="6"/>
  <c r="B2" i="6"/>
  <c r="B6" i="6"/>
  <c r="B4" i="6"/>
  <c r="B5" i="6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24" i="1"/>
  <c r="O2748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</calcChain>
</file>

<file path=xl/sharedStrings.xml><?xml version="1.0" encoding="utf-8"?>
<sst xmlns="http://schemas.openxmlformats.org/spreadsheetml/2006/main" count="38341" uniqueCount="8397">
  <si>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</si>
  <si>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</si>
  <si>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</si>
  <si>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</si>
  <si>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</si>
  <si>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</si>
  <si>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</si>
  <si>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</si>
  <si>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</si>
  <si>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</si>
  <si>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</si>
  <si>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</si>
  <si>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</si>
  <si>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</si>
  <si>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</si>
  <si>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</si>
  <si>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</si>
  <si>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</si>
  <si>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</si>
  <si>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</si>
  <si>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</si>
  <si>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</si>
  <si>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</si>
  <si>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</si>
  <si>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</si>
  <si>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</si>
  <si>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</si>
  <si>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</si>
  <si>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</si>
  <si>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</si>
  <si>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</si>
  <si>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</si>
  <si>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</si>
  <si>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</si>
  <si>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</si>
  <si>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</si>
  <si>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</si>
  <si>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</si>
  <si>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</si>
  <si>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</si>
  <si>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</si>
  <si>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</si>
  <si>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</si>
  <si>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</si>
  <si>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</si>
  <si>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</si>
  <si>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</si>
  <si>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</si>
  <si>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</si>
  <si>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</si>
  <si>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</si>
  <si>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</si>
  <si>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</si>
  <si>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</si>
  <si>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</si>
  <si>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</si>
  <si>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</si>
  <si>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</si>
  <si>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</si>
  <si>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</si>
  <si>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</si>
  <si>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</si>
  <si>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</si>
  <si>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</si>
  <si>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</si>
  <si>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</si>
  <si>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</si>
  <si>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</si>
  <si>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</si>
  <si>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</si>
  <si>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</si>
  <si>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</si>
  <si>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</si>
  <si>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</si>
  <si>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</si>
  <si>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</si>
  <si>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</si>
  <si>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</si>
  <si>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</si>
  <si>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</si>
  <si>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</si>
  <si>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</si>
  <si>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</si>
  <si>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</si>
  <si>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</si>
  <si>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</si>
  <si>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</si>
  <si>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</si>
  <si>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</si>
  <si>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</si>
  <si>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</si>
  <si>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</si>
  <si>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</si>
  <si>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</si>
  <si>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</si>
  <si>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</si>
  <si>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</si>
  <si>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</si>
  <si>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</si>
  <si>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</si>
  <si>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</si>
  <si>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</si>
  <si>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</si>
  <si>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</si>
  <si>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</si>
  <si>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</si>
  <si>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</si>
  <si>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</si>
  <si>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</si>
  <si>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</si>
  <si>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</si>
  <si>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</si>
  <si>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</si>
  <si>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</si>
  <si>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</si>
  <si>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</si>
  <si>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</si>
  <si>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</si>
  <si>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</si>
  <si>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</si>
  <si>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</si>
  <si>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</si>
  <si>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</si>
  <si>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</si>
  <si>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</si>
  <si>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</si>
  <si>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</si>
  <si>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</si>
  <si>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</si>
  <si>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</si>
  <si>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</si>
  <si>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</si>
  <si>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</si>
  <si>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</si>
  <si>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</si>
  <si>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</si>
  <si>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</si>
  <si>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</si>
  <si>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</si>
  <si>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</si>
  <si>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</si>
  <si>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</si>
  <si>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</si>
  <si>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</si>
  <si>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</si>
  <si>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</si>
  <si>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</si>
  <si>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</si>
  <si>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</si>
  <si>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</si>
  <si>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</si>
  <si>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</si>
  <si>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</si>
  <si>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</si>
  <si>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</si>
  <si>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</si>
  <si>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</si>
  <si>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</si>
  <si>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</si>
  <si>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</si>
  <si>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</si>
  <si>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</si>
  <si>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</si>
  <si>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</si>
  <si>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</si>
  <si>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</si>
  <si>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</si>
  <si>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</si>
  <si>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</si>
  <si>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</si>
  <si>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</si>
  <si>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</si>
  <si>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</si>
  <si>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</si>
  <si>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</si>
  <si>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</si>
  <si>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</si>
  <si>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</si>
  <si>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</si>
  <si>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</si>
  <si>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</si>
  <si>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</si>
  <si>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</si>
  <si>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</si>
  <si>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</si>
  <si>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</si>
  <si>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</si>
  <si>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</si>
  <si>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</si>
  <si>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</si>
  <si>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</si>
  <si>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</si>
  <si>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</si>
  <si>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</si>
  <si>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</si>
  <si>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</si>
  <si>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</si>
  <si>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</si>
  <si>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</si>
  <si>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</si>
  <si>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</si>
  <si>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</si>
  <si>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</si>
  <si>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</si>
  <si>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</si>
  <si>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</si>
  <si>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</si>
  <si>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</si>
  <si>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</si>
  <si>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</si>
  <si>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</si>
  <si>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</si>
  <si>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</si>
  <si>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</si>
  <si>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</si>
  <si>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</si>
  <si>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</si>
  <si>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</si>
  <si>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</si>
  <si>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</si>
  <si>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</si>
  <si>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</si>
  <si>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</si>
  <si>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</si>
  <si>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</si>
  <si>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</si>
  <si>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</si>
  <si>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</si>
  <si>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</si>
  <si>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</si>
  <si>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</si>
  <si>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</si>
  <si>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</si>
  <si>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</si>
  <si>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</si>
  <si>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</si>
  <si>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</si>
  <si>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</si>
  <si>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</si>
  <si>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</si>
  <si>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</si>
  <si>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</si>
  <si>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</si>
  <si>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</si>
  <si>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</si>
  <si>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</si>
  <si>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</si>
  <si>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</si>
  <si>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</si>
  <si>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</si>
  <si>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</si>
  <si>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</si>
  <si>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</si>
  <si>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</si>
  <si>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</si>
  <si>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</si>
  <si>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</si>
  <si>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</si>
  <si>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</si>
  <si>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</si>
  <si>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</si>
  <si>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</si>
  <si>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</si>
  <si>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</si>
  <si>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</si>
  <si>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</si>
  <si>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</si>
  <si>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</si>
  <si>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</si>
  <si>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</si>
  <si>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</si>
  <si>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</si>
  <si>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</si>
  <si>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</si>
  <si>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</si>
  <si>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</si>
  <si>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</si>
  <si>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</si>
  <si>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</si>
  <si>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</si>
  <si>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</si>
  <si>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</si>
  <si>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</si>
  <si>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</si>
  <si>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</si>
  <si>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</si>
  <si>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</si>
  <si>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</si>
  <si>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</si>
  <si>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</si>
  <si>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</si>
  <si>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</si>
  <si>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</si>
  <si>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</si>
  <si>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</si>
  <si>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</si>
  <si>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</si>
  <si>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</si>
  <si>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</si>
  <si>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</si>
  <si>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</si>
  <si>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</si>
  <si>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</si>
  <si>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</si>
  <si>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</si>
  <si>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</si>
  <si>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</si>
  <si>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</si>
  <si>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</si>
  <si>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</si>
  <si>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</si>
  <si>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</si>
  <si>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</si>
  <si>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</si>
  <si>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</si>
  <si>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</si>
  <si>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</si>
  <si>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</si>
  <si>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</si>
  <si>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</si>
  <si>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</si>
  <si>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</si>
  <si>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</si>
  <si>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</si>
  <si>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</si>
  <si>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</si>
  <si>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</si>
  <si>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</si>
  <si>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</si>
  <si>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</si>
  <si>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</si>
  <si>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</si>
  <si>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</si>
  <si>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</si>
  <si>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</si>
  <si>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</si>
  <si>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</si>
  <si>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</si>
  <si>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</si>
  <si>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</si>
  <si>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</si>
  <si>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</si>
  <si>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</si>
  <si>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</si>
  <si>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</si>
  <si>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</si>
  <si>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</si>
  <si>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</si>
  <si>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</si>
  <si>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</si>
  <si>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</si>
  <si>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</si>
  <si>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</si>
  <si>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</si>
  <si>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</si>
  <si>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</si>
  <si>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</si>
  <si>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</si>
  <si>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</si>
  <si>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</si>
  <si>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</si>
  <si>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</si>
  <si>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</si>
  <si>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</si>
  <si>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</si>
  <si>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</si>
  <si>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</si>
  <si>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</si>
  <si>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</si>
  <si>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</si>
  <si>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</si>
  <si>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</si>
  <si>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</si>
  <si>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</si>
  <si>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</si>
  <si>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</si>
  <si>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</si>
  <si>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</si>
  <si>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</si>
  <si>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</si>
  <si>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</si>
  <si>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</si>
  <si>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</si>
  <si>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</si>
  <si>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</si>
  <si>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</si>
  <si>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</si>
  <si>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</si>
  <si>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</si>
  <si>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</si>
  <si>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</si>
  <si>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</si>
  <si>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</si>
  <si>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</si>
  <si>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</si>
  <si>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</si>
  <si>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</si>
  <si>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</si>
  <si>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</si>
  <si>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</si>
  <si>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</si>
  <si>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</si>
  <si>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</si>
  <si>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</si>
  <si>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</si>
  <si>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</si>
  <si>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</si>
  <si>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</si>
  <si>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</si>
  <si>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</si>
  <si>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</si>
  <si>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</si>
  <si>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</si>
  <si>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</si>
  <si>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</si>
  <si>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</si>
  <si>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</si>
  <si>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</si>
  <si>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</si>
  <si>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</si>
  <si>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</si>
  <si>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</si>
  <si>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</si>
  <si>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</si>
  <si>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</si>
  <si>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</si>
  <si>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</si>
  <si>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</si>
  <si>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</si>
  <si>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</si>
  <si>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</si>
  <si>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</si>
  <si>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</si>
  <si>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</si>
  <si>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</si>
  <si>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</si>
  <si>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</si>
  <si>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</si>
  <si>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</si>
  <si>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</si>
  <si>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</si>
  <si>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</si>
  <si>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</si>
  <si>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</si>
  <si>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</si>
  <si>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</si>
  <si>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</si>
  <si>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</si>
  <si>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</si>
  <si>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</si>
  <si>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</si>
  <si>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</si>
  <si>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</si>
  <si>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</si>
  <si>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</si>
  <si>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</si>
  <si>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</si>
  <si>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</si>
  <si>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</si>
  <si>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</si>
  <si>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</si>
  <si>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</si>
  <si>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</si>
  <si>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</si>
  <si>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</si>
  <si>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</si>
  <si>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</si>
  <si>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</si>
  <si>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</si>
  <si>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</si>
  <si>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</si>
  <si>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</si>
  <si>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</si>
  <si>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</si>
  <si>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</si>
  <si>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</si>
  <si>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</si>
  <si>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</si>
  <si>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</si>
  <si>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</si>
  <si>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</si>
  <si>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</si>
  <si>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</si>
  <si>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</si>
  <si>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</si>
  <si>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</si>
  <si>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</si>
  <si>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</si>
  <si>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</si>
  <si>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</si>
  <si>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</si>
  <si>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</si>
  <si>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</si>
  <si>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</si>
  <si>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</si>
  <si>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</si>
  <si>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</si>
  <si>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</si>
  <si>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</si>
  <si>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</si>
  <si>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</si>
  <si>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</si>
  <si>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</si>
  <si>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</si>
  <si>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</si>
  <si>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</si>
  <si>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</si>
  <si>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</si>
  <si>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</si>
  <si>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</si>
  <si>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</si>
  <si>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</si>
  <si>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</si>
  <si>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</si>
  <si>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</si>
  <si>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</si>
  <si>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</si>
  <si>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</si>
  <si>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</si>
  <si>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</si>
  <si>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</si>
  <si>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</si>
  <si>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</si>
  <si>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</si>
  <si>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</si>
  <si>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</si>
  <si>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</si>
  <si>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</si>
  <si>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</si>
  <si>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</si>
  <si>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</si>
  <si>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</si>
  <si>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</si>
  <si>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</si>
  <si>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</si>
  <si>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</si>
  <si>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</si>
  <si>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</si>
  <si>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</si>
  <si>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</si>
  <si>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</si>
  <si>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</si>
  <si>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</si>
  <si>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</si>
  <si>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</si>
  <si>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</si>
  <si>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</si>
  <si>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</si>
  <si>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</si>
  <si>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</si>
  <si>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</si>
  <si>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</si>
  <si>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</si>
  <si>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</si>
  <si>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</si>
  <si>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</si>
  <si>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</si>
  <si>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</si>
  <si>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</si>
  <si>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</si>
  <si>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</si>
  <si>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</si>
  <si>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</si>
  <si>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</si>
  <si>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</si>
  <si>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</si>
  <si>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</si>
  <si>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</si>
  <si>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</si>
  <si>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</si>
  <si>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</si>
  <si>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</si>
  <si>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</si>
  <si>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</si>
  <si>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</si>
  <si>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</si>
  <si>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</si>
  <si>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</si>
  <si>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</si>
  <si>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</si>
  <si>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</si>
  <si>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</si>
  <si>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</si>
  <si>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</si>
  <si>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</si>
  <si>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</si>
  <si>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</si>
  <si>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</si>
  <si>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</si>
  <si>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</si>
  <si>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</si>
  <si>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</si>
  <si>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</si>
  <si>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</si>
  <si>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</si>
  <si>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</si>
  <si>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</si>
  <si>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</si>
  <si>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</si>
  <si>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</si>
  <si>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</si>
  <si>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</si>
  <si>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</si>
  <si>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</si>
  <si>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</si>
  <si>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</si>
  <si>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</si>
  <si>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</si>
  <si>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</si>
  <si>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</si>
  <si>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</si>
  <si>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</si>
  <si>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</si>
  <si>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</si>
  <si>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</si>
  <si>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</si>
  <si>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</si>
  <si>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</si>
  <si>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</si>
  <si>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</si>
  <si>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</si>
  <si>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</si>
  <si>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</si>
  <si>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</si>
  <si>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</si>
  <si>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</si>
  <si>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</si>
  <si>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</si>
  <si>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</si>
  <si>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</si>
  <si>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</si>
  <si>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</si>
  <si>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</si>
  <si>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</si>
  <si>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</si>
  <si>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</si>
  <si>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</si>
  <si>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</si>
  <si>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</si>
  <si>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</si>
  <si>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</si>
  <si>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</si>
  <si>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</si>
  <si>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</si>
  <si>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</si>
  <si>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</si>
  <si>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</si>
  <si>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</si>
  <si>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</si>
  <si>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</si>
  <si>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</si>
  <si>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</si>
  <si>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</si>
  <si>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</si>
  <si>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</si>
  <si>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</si>
  <si>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</si>
  <si>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</si>
  <si>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</si>
  <si>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</si>
  <si>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</si>
  <si>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</si>
  <si>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</si>
  <si>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</si>
  <si>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</si>
  <si>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</si>
  <si>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</si>
  <si>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</si>
  <si>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</si>
  <si>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</si>
  <si>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</si>
  <si>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</si>
  <si>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</si>
  <si>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</si>
  <si>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</si>
  <si>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</si>
  <si>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</si>
  <si>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</si>
  <si>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</si>
  <si>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</si>
  <si>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</si>
  <si>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</si>
  <si>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</si>
  <si>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</si>
  <si>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</si>
  <si>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</si>
  <si>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</si>
  <si>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</si>
  <si>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</si>
  <si>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</si>
  <si>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</si>
  <si>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</si>
  <si>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</si>
  <si>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</si>
  <si>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</si>
  <si>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</si>
  <si>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</si>
  <si>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</si>
  <si>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</si>
  <si>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</si>
  <si>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</si>
  <si>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</si>
  <si>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</si>
  <si>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</si>
  <si>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</si>
  <si>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</si>
  <si>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</si>
  <si>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</si>
  <si>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</si>
  <si>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</si>
  <si>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</si>
  <si>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</si>
  <si>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</si>
  <si>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</si>
  <si>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</si>
  <si>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</si>
  <si>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</si>
  <si>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</si>
  <si>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</si>
  <si>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</si>
  <si>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</si>
  <si>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</si>
  <si>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</si>
  <si>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</si>
  <si>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</si>
  <si>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</si>
  <si>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</si>
  <si>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</si>
  <si>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</si>
  <si>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</si>
  <si>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</si>
  <si>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</si>
  <si>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</si>
  <si>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</si>
  <si>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</si>
  <si>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</si>
  <si>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</si>
  <si>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</si>
  <si>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</si>
  <si>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</si>
  <si>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</si>
  <si>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</si>
  <si>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</si>
  <si>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</si>
  <si>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</si>
  <si>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</si>
  <si>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</si>
  <si>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</si>
  <si>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</si>
  <si>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</si>
  <si>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</si>
  <si>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</si>
  <si>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</si>
  <si>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</si>
  <si>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</si>
  <si>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</si>
  <si>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</si>
  <si>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</si>
  <si>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</si>
  <si>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</si>
  <si>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</si>
  <si>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</si>
  <si>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</si>
  <si>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</si>
  <si>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</si>
  <si>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</si>
  <si>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</si>
  <si>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</si>
  <si>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</si>
  <si>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</si>
  <si>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</si>
  <si>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</si>
  <si>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</si>
  <si>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</si>
  <si>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</si>
  <si>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</si>
  <si>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</si>
  <si>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</si>
  <si>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</si>
  <si>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</si>
  <si>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</si>
  <si>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</si>
  <si>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</si>
  <si>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</si>
  <si>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</si>
  <si>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</si>
  <si>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</si>
  <si>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</si>
  <si>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</si>
  <si>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</si>
  <si>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</si>
  <si>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</si>
  <si>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</si>
  <si>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</si>
  <si>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</si>
  <si>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</si>
  <si>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</si>
  <si>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</si>
  <si>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</si>
  <si>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</si>
  <si>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</si>
  <si>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</si>
  <si>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</si>
  <si>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</si>
  <si>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</si>
  <si>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</si>
  <si>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</si>
  <si>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</si>
  <si>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</si>
  <si>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</si>
  <si>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</si>
  <si>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</si>
  <si>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</si>
  <si>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</si>
  <si>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</si>
  <si>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</si>
  <si>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</si>
  <si>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</si>
  <si>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</si>
  <si>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</si>
  <si>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</si>
  <si>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</si>
  <si>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</si>
  <si>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</si>
  <si>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</si>
  <si>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</si>
  <si>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</si>
  <si>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</si>
  <si>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</si>
  <si>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</si>
  <si>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</si>
  <si>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</si>
  <si>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</si>
  <si>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</si>
  <si>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</si>
  <si>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</si>
  <si>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</si>
  <si>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</si>
  <si>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</si>
  <si>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</si>
  <si>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</si>
  <si>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</si>
  <si>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</si>
  <si>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</si>
  <si>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</si>
  <si>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</si>
  <si>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</si>
  <si>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</si>
  <si>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</si>
  <si>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</si>
  <si>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</si>
  <si>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</si>
  <si>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</si>
  <si>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</si>
  <si>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</si>
  <si>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</si>
  <si>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</si>
  <si>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</si>
  <si>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</si>
  <si>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</si>
  <si>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</si>
  <si>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</si>
  <si>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</si>
  <si>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</si>
  <si>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</si>
  <si>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</si>
  <si>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</si>
  <si>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</si>
  <si>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</si>
  <si>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</si>
  <si>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</si>
  <si>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</si>
  <si>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</si>
  <si>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</si>
  <si>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</si>
  <si>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</si>
  <si>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</si>
  <si>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</si>
  <si>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</si>
  <si>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</si>
  <si>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</si>
  <si>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</si>
  <si>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</si>
  <si>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</si>
  <si>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</si>
  <si>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</si>
  <si>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</si>
  <si>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</si>
  <si>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</si>
  <si>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</si>
  <si>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</si>
  <si>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</si>
  <si>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</si>
  <si>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</si>
  <si>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</si>
  <si>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</si>
  <si>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</si>
  <si>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</si>
  <si>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</si>
  <si>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</si>
  <si>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</si>
  <si>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</si>
  <si>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</si>
  <si>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</si>
  <si>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</si>
  <si>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</si>
  <si>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</si>
  <si>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</si>
  <si>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</si>
  <si>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</si>
  <si>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</si>
  <si>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</si>
  <si>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</si>
  <si>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</si>
  <si>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</si>
  <si>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</si>
  <si>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</si>
  <si>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</si>
  <si>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</si>
  <si>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</si>
  <si>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</si>
  <si>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</si>
  <si>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</si>
  <si>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</si>
  <si>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</si>
  <si>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</si>
  <si>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</si>
  <si>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</si>
  <si>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</si>
  <si>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</si>
  <si>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</si>
  <si>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</si>
  <si>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</si>
  <si>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</si>
  <si>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</si>
  <si>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</si>
  <si>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</si>
  <si>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</si>
  <si>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</si>
  <si>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</si>
  <si>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</si>
  <si>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</si>
  <si>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</si>
  <si>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</si>
  <si>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</si>
  <si>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</si>
  <si>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</si>
  <si>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</si>
  <si>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</si>
  <si>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</si>
  <si>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</si>
  <si>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</si>
  <si>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</si>
  <si>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</si>
  <si>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</si>
  <si>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</si>
  <si>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</si>
  <si>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</si>
  <si>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</si>
  <si>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</si>
  <si>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</si>
  <si>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</si>
  <si>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</si>
  <si>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</si>
  <si>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</si>
  <si>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</si>
  <si>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</si>
  <si>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</si>
  <si>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</si>
  <si>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</si>
  <si>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</si>
  <si>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</si>
  <si>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</si>
  <si>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</si>
  <si>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</si>
  <si>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</si>
  <si>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</si>
  <si>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</si>
  <si>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</si>
  <si>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</si>
  <si>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</si>
  <si>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</si>
  <si>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</si>
  <si>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</si>
  <si>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</si>
  <si>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</si>
  <si>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</si>
  <si>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</si>
  <si>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</si>
  <si>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</si>
  <si>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</si>
  <si>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</si>
  <si>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</si>
  <si>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</si>
  <si>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</si>
  <si>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</si>
  <si>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</si>
  <si>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</si>
  <si>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</si>
  <si>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</si>
  <si>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</si>
  <si>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</si>
  <si>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</si>
  <si>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</si>
  <si>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</si>
  <si>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</si>
  <si>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</si>
  <si>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</si>
  <si>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</si>
  <si>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</si>
  <si>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</si>
  <si>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</si>
  <si>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</si>
  <si>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</si>
  <si>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</si>
  <si>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</si>
  <si>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</si>
  <si>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</si>
  <si>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</si>
  <si>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</si>
  <si>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</si>
  <si>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</si>
  <si>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</si>
  <si>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</si>
  <si>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</si>
  <si>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</si>
  <si>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</si>
  <si>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</si>
  <si>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</si>
  <si>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</si>
  <si>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</si>
  <si>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</si>
  <si>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</si>
  <si>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</si>
  <si>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</si>
  <si>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</si>
  <si>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</si>
  <si>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</si>
  <si>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</si>
  <si>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</si>
  <si>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</si>
  <si>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</si>
  <si>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</si>
  <si>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</si>
  <si>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</si>
  <si>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</si>
  <si>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</si>
  <si>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</si>
  <si>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</si>
  <si>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</si>
  <si>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</si>
  <si>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</si>
  <si>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</si>
  <si>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</si>
  <si>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</si>
  <si>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</si>
  <si>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</si>
  <si>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</si>
  <si>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</si>
  <si>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</si>
  <si>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</si>
  <si>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</si>
  <si>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</si>
  <si>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</si>
  <si>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</si>
  <si>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</si>
  <si>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</si>
  <si>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</si>
  <si>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</si>
  <si>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</si>
  <si>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</si>
  <si>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</si>
  <si>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</si>
  <si>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</si>
  <si>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</si>
  <si>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</si>
  <si>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</si>
  <si>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</si>
  <si>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</si>
  <si>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</si>
  <si>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</si>
  <si>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</si>
  <si>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</si>
  <si>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</si>
  <si>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</si>
  <si>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</si>
  <si>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</si>
  <si>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</si>
  <si>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</si>
  <si>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</si>
  <si>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</si>
  <si>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</si>
  <si>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</si>
  <si>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</si>
  <si>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</si>
  <si>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</si>
  <si>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</si>
  <si>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</si>
  <si>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</si>
  <si>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</si>
  <si>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</si>
  <si>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</si>
  <si>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</si>
  <si>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</si>
  <si>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</si>
  <si>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</si>
  <si>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</si>
  <si>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</si>
  <si>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</si>
  <si>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</si>
  <si>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</si>
  <si>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</si>
  <si>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</si>
  <si>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</si>
  <si>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</si>
  <si>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</si>
  <si>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</si>
  <si>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</si>
  <si>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</si>
  <si>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</si>
  <si>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</si>
  <si>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</si>
  <si>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</si>
  <si>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</si>
  <si>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</si>
  <si>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</si>
  <si>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</si>
  <si>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</si>
  <si>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</si>
  <si>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</si>
  <si>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</si>
  <si>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</si>
  <si>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</si>
  <si>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</si>
  <si>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</si>
  <si>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</si>
  <si>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</si>
  <si>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</si>
  <si>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</si>
  <si>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</si>
  <si>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</si>
  <si>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</si>
  <si>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</si>
  <si>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</si>
  <si>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</si>
  <si>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</si>
  <si>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</si>
  <si>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</si>
  <si>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</si>
  <si>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</si>
  <si>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</si>
  <si>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</si>
  <si>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</si>
  <si>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</si>
  <si>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</si>
  <si>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</si>
  <si>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</si>
  <si>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</si>
  <si>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</si>
  <si>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</si>
  <si>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</si>
  <si>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</si>
  <si>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</si>
  <si>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</si>
  <si>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</si>
  <si>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</si>
  <si>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</si>
  <si>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</si>
  <si>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</si>
  <si>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</si>
  <si>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</si>
  <si>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</si>
  <si>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</si>
  <si>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</si>
  <si>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</si>
  <si>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</si>
  <si>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</si>
  <si>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</si>
  <si>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</si>
  <si>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</si>
  <si>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</si>
  <si>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</si>
  <si>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</si>
  <si>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</si>
  <si>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</si>
  <si>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</si>
  <si>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</si>
  <si>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</si>
  <si>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</si>
  <si>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</si>
  <si>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</si>
  <si>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</si>
  <si>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</si>
  <si>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</si>
  <si>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</si>
  <si>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</si>
  <si>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</si>
  <si>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</si>
  <si>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</si>
  <si>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</si>
  <si>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</si>
  <si>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</si>
  <si>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</si>
  <si>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</si>
  <si>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</si>
  <si>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</si>
  <si>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</si>
  <si>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</si>
  <si>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</si>
  <si>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</si>
  <si>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</si>
  <si>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</si>
  <si>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</si>
  <si>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</si>
  <si>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</si>
  <si>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</si>
  <si>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</si>
  <si>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</si>
  <si>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</si>
  <si>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</si>
  <si>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</si>
  <si>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</si>
  <si>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</si>
  <si>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</si>
  <si>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</si>
  <si>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</si>
  <si>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</si>
  <si>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</si>
  <si>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</si>
  <si>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</si>
  <si>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</si>
  <si>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</si>
  <si>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</si>
  <si>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</si>
  <si>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</si>
  <si>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</si>
  <si>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</si>
  <si>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</si>
  <si>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</si>
  <si>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</si>
  <si>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</si>
  <si>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</si>
  <si>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</si>
  <si>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</si>
  <si>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</si>
  <si>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</si>
  <si>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</si>
  <si>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</si>
  <si>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</si>
  <si>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</si>
  <si>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</si>
  <si>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</si>
  <si>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</si>
  <si>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</si>
  <si>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</si>
  <si>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</si>
  <si>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</si>
  <si>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</si>
  <si>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</si>
  <si>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</si>
  <si>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</si>
  <si>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</si>
  <si>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</si>
  <si>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</si>
  <si>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</si>
  <si>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</si>
  <si>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</si>
  <si>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</si>
  <si>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</si>
  <si>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</si>
  <si>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</si>
  <si>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</si>
  <si>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</si>
  <si>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</si>
  <si>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</si>
  <si>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</si>
  <si>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</si>
  <si>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</si>
  <si>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</si>
  <si>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</si>
  <si>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</si>
  <si>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</si>
  <si>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</si>
  <si>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</si>
  <si>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</si>
  <si>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</si>
  <si>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</si>
  <si>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</si>
  <si>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</si>
  <si>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</si>
  <si>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</si>
  <si>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</si>
  <si>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</si>
  <si>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</si>
  <si>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</si>
  <si>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</si>
  <si>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</si>
  <si>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</si>
  <si>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</si>
  <si>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</si>
  <si>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</si>
  <si>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</si>
  <si>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</si>
  <si>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</si>
  <si>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</si>
  <si>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</si>
  <si>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</si>
  <si>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</si>
  <si>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</si>
  <si>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</si>
  <si>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</si>
  <si>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</si>
  <si>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</si>
  <si>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</si>
  <si>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</si>
  <si>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</si>
  <si>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</si>
  <si>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</si>
  <si>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</si>
  <si>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</si>
  <si>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</si>
  <si>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</si>
  <si>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</si>
  <si>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</si>
  <si>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</si>
  <si>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</si>
  <si>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</si>
  <si>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</si>
  <si>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</si>
  <si>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</si>
  <si>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</si>
  <si>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</si>
  <si>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</si>
  <si>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</si>
  <si>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</si>
  <si>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</si>
  <si>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</si>
  <si>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</si>
  <si>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</si>
  <si>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</si>
  <si>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</si>
  <si>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</si>
  <si>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</si>
  <si>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</si>
  <si>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</si>
  <si>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</si>
  <si>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</si>
  <si>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</si>
  <si>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</si>
  <si>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</si>
  <si>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</si>
  <si>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</si>
  <si>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</si>
  <si>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</si>
  <si>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</si>
  <si>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</si>
  <si>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</si>
  <si>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</si>
  <si>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</si>
  <si>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</si>
  <si>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</si>
  <si>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</si>
  <si>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</si>
  <si>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</si>
  <si>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</si>
  <si>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</si>
  <si>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</si>
  <si>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</si>
  <si>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</si>
  <si>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</si>
  <si>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</si>
  <si>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</si>
  <si>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</si>
  <si>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</si>
  <si>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</si>
  <si>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</si>
  <si>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</si>
  <si>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</si>
  <si>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</si>
  <si>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</si>
  <si>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</si>
  <si>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</si>
  <si>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</si>
  <si>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</si>
  <si>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</si>
  <si>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</si>
  <si>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</si>
  <si>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</si>
  <si>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</si>
  <si>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</si>
  <si>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</si>
  <si>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</si>
  <si>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</si>
  <si>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</si>
  <si>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</si>
  <si>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</si>
  <si>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</si>
  <si>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</si>
  <si>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</si>
  <si>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</si>
  <si>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</si>
  <si>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</si>
  <si>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</si>
  <si>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</si>
  <si>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</si>
  <si>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</si>
  <si>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</si>
  <si>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</si>
  <si>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</si>
  <si>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</si>
  <si>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</si>
  <si>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</si>
  <si>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</si>
  <si>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</si>
  <si>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</si>
  <si>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</si>
  <si>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</si>
  <si>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</si>
  <si>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</si>
  <si>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</si>
  <si>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</si>
  <si>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</si>
  <si>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</si>
  <si>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</si>
  <si>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</si>
  <si>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</si>
  <si>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</si>
  <si>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</si>
  <si>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</si>
  <si>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</si>
  <si>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</si>
  <si>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</si>
  <si>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</si>
  <si>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</si>
  <si>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</si>
  <si>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</si>
  <si>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</si>
  <si>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</si>
  <si>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</si>
  <si>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</si>
  <si>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</si>
  <si>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</si>
  <si>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</si>
  <si>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</si>
  <si>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</si>
  <si>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</si>
  <si>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</si>
  <si>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</si>
  <si>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</si>
  <si>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</si>
  <si>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</si>
  <si>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</si>
  <si>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</si>
  <si>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</si>
  <si>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</si>
  <si>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</si>
  <si>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</si>
  <si>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</si>
  <si>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</si>
  <si>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</si>
  <si>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</si>
  <si>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</si>
  <si>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</si>
  <si>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</si>
  <si>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</si>
  <si>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</si>
  <si>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</si>
  <si>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</si>
  <si>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</si>
  <si>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</si>
  <si>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</si>
  <si>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</si>
  <si>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</si>
  <si>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</si>
  <si>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</si>
  <si>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</si>
  <si>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</si>
  <si>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</si>
  <si>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</si>
  <si>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</si>
  <si>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</si>
  <si>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</si>
  <si>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</si>
  <si>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</si>
  <si>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</si>
  <si>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</si>
  <si>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</si>
  <si>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</si>
  <si>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</si>
  <si>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</si>
  <si>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</si>
  <si>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</si>
  <si>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</si>
  <si>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</si>
  <si>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</si>
  <si>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</si>
  <si>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</si>
  <si>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</si>
  <si>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</si>
  <si>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</si>
  <si>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</si>
  <si>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</si>
  <si>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</si>
  <si>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</si>
  <si>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</si>
  <si>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</si>
  <si>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</si>
  <si>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</si>
  <si>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</si>
  <si>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</si>
  <si>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</si>
  <si>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</si>
  <si>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</si>
  <si>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</si>
  <si>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</si>
  <si>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</si>
  <si>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</si>
  <si>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</si>
  <si>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</si>
  <si>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</si>
  <si>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</si>
  <si>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</si>
  <si>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</si>
  <si>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</si>
  <si>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</si>
  <si>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</si>
  <si>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</si>
  <si>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</si>
  <si>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</si>
  <si>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</si>
  <si>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</si>
  <si>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</si>
  <si>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</si>
  <si>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</si>
  <si>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</si>
  <si>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</si>
  <si>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</si>
  <si>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</si>
  <si>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</si>
  <si>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</si>
  <si>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</si>
  <si>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</si>
  <si>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</si>
  <si>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</si>
  <si>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</si>
  <si>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</si>
  <si>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</si>
  <si>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</si>
  <si>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</si>
  <si>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</si>
  <si>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</si>
  <si>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</si>
  <si>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</si>
  <si>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</si>
  <si>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</si>
  <si>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</si>
  <si>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</si>
  <si>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</si>
  <si>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</si>
  <si>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</si>
  <si>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</si>
  <si>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</si>
  <si>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</si>
  <si>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</si>
  <si>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</si>
  <si>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</si>
  <si>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</si>
  <si>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</si>
  <si>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</si>
  <si>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</si>
  <si>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</si>
  <si>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</si>
  <si>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</si>
  <si>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</si>
  <si>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</si>
  <si>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</si>
  <si>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</si>
  <si>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</si>
  <si>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</si>
  <si>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</si>
  <si>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</si>
  <si>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</si>
  <si>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</si>
  <si>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</si>
  <si>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</si>
  <si>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</si>
  <si>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</si>
  <si>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</si>
  <si>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</si>
  <si>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</si>
  <si>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</si>
  <si>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</si>
  <si>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</si>
  <si>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</si>
  <si>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</si>
  <si>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</si>
  <si>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</si>
  <si>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</si>
  <si>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</si>
  <si>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</si>
  <si>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</si>
  <si>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</si>
  <si>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</si>
  <si>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</si>
  <si>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</si>
  <si>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</si>
  <si>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</si>
  <si>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</si>
  <si>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</si>
  <si>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</si>
  <si>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</si>
  <si>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</si>
  <si>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</si>
  <si>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</si>
  <si>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</si>
  <si>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</si>
  <si>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</si>
  <si>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</si>
  <si>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</si>
  <si>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</si>
  <si>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</si>
  <si>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</si>
  <si>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</si>
  <si>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</si>
  <si>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</si>
  <si>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</si>
  <si>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</si>
  <si>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</si>
  <si>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</si>
  <si>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</si>
  <si>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</si>
  <si>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</si>
  <si>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</si>
  <si>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</si>
  <si>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</si>
  <si>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</si>
  <si>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</si>
  <si>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</si>
  <si>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</si>
  <si>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</si>
  <si>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</si>
  <si>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</si>
  <si>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</si>
  <si>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</si>
  <si>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</si>
  <si>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</si>
  <si>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</si>
  <si>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</si>
  <si>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</si>
  <si>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</si>
  <si>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</si>
  <si>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</si>
  <si>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</si>
  <si>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</si>
  <si>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</si>
  <si>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</si>
  <si>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</si>
  <si>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</si>
  <si>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</si>
  <si>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</si>
  <si>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</si>
  <si>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</si>
  <si>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</si>
  <si>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</si>
  <si>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</si>
  <si>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</si>
  <si>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</si>
  <si>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</si>
  <si>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</si>
  <si>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</si>
  <si>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</si>
  <si>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</si>
  <si>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</si>
  <si>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</si>
  <si>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</si>
  <si>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</si>
  <si>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</si>
  <si>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</si>
  <si>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</si>
  <si>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</si>
  <si>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</si>
  <si>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</si>
  <si>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</si>
  <si>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</si>
  <si>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</si>
  <si>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</si>
  <si>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</si>
  <si>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</si>
  <si>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</si>
  <si>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</si>
  <si>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</si>
  <si>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</si>
  <si>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</si>
  <si>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</si>
  <si>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</si>
  <si>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</si>
  <si>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</si>
  <si>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</si>
  <si>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</si>
  <si>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</si>
  <si>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</si>
  <si>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</si>
  <si>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</si>
  <si>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</si>
  <si>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</si>
  <si>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</si>
  <si>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</si>
  <si>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</si>
  <si>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</si>
  <si>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</si>
  <si>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</si>
  <si>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</si>
  <si>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</si>
  <si>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</si>
  <si>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</si>
  <si>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</si>
  <si>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</si>
  <si>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</si>
  <si>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</si>
  <si>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</si>
  <si>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</si>
  <si>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</si>
  <si>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</si>
  <si>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</si>
  <si>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</si>
  <si>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</si>
  <si>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</si>
  <si>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</si>
  <si>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</si>
  <si>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</si>
  <si>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</si>
  <si>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</si>
  <si>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</si>
  <si>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</si>
  <si>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</si>
  <si>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</si>
  <si>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</si>
  <si>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</si>
  <si>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</si>
  <si>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</si>
  <si>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</si>
  <si>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</si>
  <si>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</si>
  <si>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</si>
  <si>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</si>
  <si>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</si>
  <si>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</si>
  <si>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</si>
  <si>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</si>
  <si>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</si>
  <si>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</si>
  <si>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</si>
  <si>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</si>
  <si>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</si>
  <si>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</si>
  <si>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</si>
  <si>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</si>
  <si>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</si>
  <si>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</si>
  <si>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</si>
  <si>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</si>
  <si>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</si>
  <si>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</si>
  <si>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</si>
  <si>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</si>
  <si>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</si>
  <si>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</si>
  <si>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</si>
  <si>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</si>
  <si>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</si>
  <si>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</si>
  <si>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</si>
  <si>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</si>
  <si>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</si>
  <si>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</si>
  <si>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</si>
  <si>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</si>
  <si>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</si>
  <si>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</si>
  <si>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</si>
  <si>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</si>
  <si>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</si>
  <si>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</si>
  <si>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</si>
  <si>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</si>
  <si>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</si>
  <si>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</si>
  <si>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</si>
  <si>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</si>
  <si>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</si>
  <si>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</si>
  <si>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</si>
  <si>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</si>
  <si>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</si>
  <si>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</si>
  <si>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</si>
  <si>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</si>
  <si>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</si>
  <si>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</si>
  <si>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</si>
  <si>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</si>
  <si>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</si>
  <si>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</si>
  <si>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</si>
  <si>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</si>
  <si>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</si>
  <si>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</si>
  <si>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</si>
  <si>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</si>
  <si>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</si>
  <si>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</si>
  <si>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</si>
  <si>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</si>
  <si>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</si>
  <si>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</si>
  <si>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</si>
  <si>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</si>
  <si>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</si>
  <si>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</si>
  <si>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</si>
  <si>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</si>
  <si>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</si>
  <si>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</si>
  <si>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</si>
  <si>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</si>
  <si>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</si>
  <si>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</si>
  <si>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</si>
  <si>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</si>
  <si>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</si>
  <si>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</si>
  <si>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</si>
  <si>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</si>
  <si>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</si>
  <si>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</si>
  <si>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</si>
  <si>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</si>
  <si>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</si>
  <si>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</si>
  <si>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</si>
  <si>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</si>
  <si>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</si>
  <si>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</si>
  <si>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</si>
  <si>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</si>
  <si>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</si>
  <si>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</si>
  <si>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</si>
  <si>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</si>
  <si>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</si>
  <si>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</si>
  <si>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</si>
  <si>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</si>
  <si>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</si>
  <si>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</si>
  <si>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</si>
  <si>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</si>
  <si>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</si>
  <si>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</si>
  <si>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</si>
  <si>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</si>
  <si>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</si>
  <si>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</si>
  <si>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</si>
  <si>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</si>
  <si>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</si>
  <si>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</si>
  <si>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</si>
  <si>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</si>
  <si>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</si>
  <si>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</si>
  <si>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</si>
  <si>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</si>
  <si>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</si>
  <si>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</si>
  <si>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</si>
  <si>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</si>
  <si>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</si>
  <si>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</si>
  <si>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</si>
  <si>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</si>
  <si>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</si>
  <si>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</si>
  <si>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</si>
  <si>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</si>
  <si>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</si>
  <si>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</si>
  <si>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</si>
  <si>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</si>
  <si>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</si>
  <si>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</si>
  <si>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</si>
  <si>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</si>
  <si>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</si>
  <si>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</si>
  <si>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</si>
  <si>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</si>
  <si>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</si>
  <si>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</si>
  <si>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</si>
  <si>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</si>
  <si>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</si>
  <si>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</si>
  <si>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</si>
  <si>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</si>
  <si>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</si>
  <si>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</si>
  <si>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</si>
  <si>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</si>
  <si>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</si>
  <si>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</si>
  <si>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</si>
  <si>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</si>
  <si>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</si>
  <si>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</si>
  <si>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</si>
  <si>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</si>
  <si>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</si>
  <si>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</si>
  <si>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</si>
  <si>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</si>
  <si>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</si>
  <si>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</si>
  <si>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</si>
  <si>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</si>
  <si>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</si>
  <si>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</si>
  <si>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</si>
  <si>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</si>
  <si>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</si>
  <si>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</si>
  <si>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</si>
  <si>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</si>
  <si>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</si>
  <si>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</si>
  <si>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</si>
  <si>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</si>
  <si>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</si>
  <si>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</si>
  <si>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</si>
  <si>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</si>
  <si>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</si>
  <si>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</si>
  <si>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</si>
  <si>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</si>
  <si>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</si>
  <si>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</si>
  <si>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</si>
  <si>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</si>
  <si>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</si>
  <si>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</si>
  <si>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</si>
  <si>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</si>
  <si>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</si>
  <si>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</si>
  <si>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</si>
  <si>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</si>
  <si>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</si>
  <si>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</si>
  <si>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</si>
  <si>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</si>
  <si>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</si>
  <si>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</si>
  <si>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</si>
  <si>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</si>
  <si>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</si>
  <si>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</si>
  <si>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</si>
  <si>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</si>
  <si>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</si>
  <si>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</si>
  <si>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</si>
  <si>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</si>
  <si>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</si>
  <si>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</si>
  <si>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</si>
  <si>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</si>
  <si>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</si>
  <si>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</si>
  <si>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</si>
  <si>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</si>
  <si>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</si>
  <si>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</si>
  <si>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</si>
  <si>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</si>
  <si>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</si>
  <si>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</si>
  <si>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</si>
  <si>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</si>
  <si>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</si>
  <si>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</si>
  <si>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</si>
  <si>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</si>
  <si>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</si>
  <si>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</si>
  <si>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</si>
  <si>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</si>
  <si>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</si>
  <si>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</si>
  <si>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</si>
  <si>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</si>
  <si>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</si>
  <si>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</si>
  <si>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</si>
  <si>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</si>
  <si>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</si>
  <si>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</si>
  <si>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</si>
  <si>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</si>
  <si>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</si>
  <si>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</si>
  <si>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</si>
  <si>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</si>
  <si>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</si>
  <si>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</si>
  <si>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</si>
  <si>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</si>
  <si>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</si>
  <si>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</si>
  <si>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</si>
  <si>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</si>
  <si>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</si>
  <si>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</si>
  <si>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</si>
  <si>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</si>
  <si>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</si>
  <si>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</si>
  <si>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</si>
  <si>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</si>
  <si>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</si>
  <si>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</si>
  <si>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</si>
  <si>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</si>
  <si>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</si>
  <si>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</si>
  <si>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</si>
  <si>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</si>
  <si>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</si>
  <si>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</si>
  <si>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</si>
  <si>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</si>
  <si>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</si>
  <si>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</si>
  <si>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</si>
  <si>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</si>
  <si>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</si>
  <si>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</si>
  <si>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</si>
  <si>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</si>
  <si>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</si>
  <si>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</si>
  <si>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</si>
  <si>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</si>
  <si>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</si>
  <si>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</si>
  <si>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</si>
  <si>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</si>
  <si>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</si>
  <si>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</si>
  <si>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</si>
  <si>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</si>
  <si>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</si>
  <si>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</si>
  <si>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</si>
  <si>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</si>
  <si>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</si>
  <si>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</si>
  <si>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</si>
  <si>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</si>
  <si>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</si>
  <si>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</si>
  <si>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</si>
  <si>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</si>
  <si>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</si>
  <si>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</si>
  <si>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</si>
  <si>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</si>
  <si>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</si>
  <si>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</si>
  <si>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</si>
  <si>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</si>
  <si>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</si>
  <si>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</si>
  <si>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</si>
  <si>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</si>
  <si>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</si>
  <si>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</si>
  <si>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</si>
  <si>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</si>
  <si>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</si>
  <si>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</si>
  <si>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</si>
  <si>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</si>
  <si>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</si>
  <si>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</si>
  <si>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</si>
  <si>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</si>
  <si>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</si>
  <si>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</si>
  <si>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</si>
  <si>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</si>
  <si>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</si>
  <si>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</si>
  <si>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</si>
  <si>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</si>
  <si>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</si>
  <si>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</si>
  <si>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</si>
  <si>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</si>
  <si>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</si>
  <si>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</si>
  <si>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</si>
  <si>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</si>
  <si>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</si>
  <si>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</si>
  <si>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</si>
  <si>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</si>
  <si>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</si>
  <si>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</si>
  <si>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</si>
  <si>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</si>
  <si>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</si>
  <si>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</si>
  <si>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</si>
  <si>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</si>
  <si>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</si>
  <si>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</si>
  <si>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</si>
  <si>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</si>
  <si>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</si>
  <si>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</si>
  <si>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</si>
  <si>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</si>
  <si>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</si>
  <si>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</si>
  <si>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</si>
  <si>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</si>
  <si>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</si>
  <si>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</si>
  <si>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</si>
  <si>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</si>
  <si>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</si>
  <si>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</si>
  <si>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</si>
  <si>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</si>
  <si>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</si>
  <si>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</si>
  <si>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</si>
  <si>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</si>
  <si>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</si>
  <si>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</si>
  <si>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</si>
  <si>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</si>
  <si>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</si>
  <si>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</si>
  <si>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</si>
  <si>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</si>
  <si>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</si>
  <si>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</si>
  <si>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</si>
  <si>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</si>
  <si>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</si>
  <si>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</si>
  <si>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</si>
  <si>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</si>
  <si>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</si>
  <si>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</si>
  <si>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</si>
  <si>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</si>
  <si>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</si>
  <si>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</si>
  <si>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</si>
  <si>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</si>
  <si>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</si>
  <si>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</si>
  <si>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</si>
  <si>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</si>
  <si>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</si>
  <si>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</si>
  <si>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</si>
  <si>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</si>
  <si>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</si>
  <si>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</si>
  <si>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</si>
  <si>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</si>
  <si>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</si>
  <si>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</si>
  <si>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</si>
  <si>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</si>
  <si>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</si>
  <si>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</si>
  <si>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</si>
  <si>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</si>
  <si>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</si>
  <si>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</si>
  <si>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</si>
  <si>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</si>
  <si>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</si>
  <si>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</si>
  <si>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</si>
  <si>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</si>
  <si>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</si>
  <si>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</si>
  <si>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</si>
  <si>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</si>
  <si>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</si>
  <si>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</si>
  <si>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</si>
  <si>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</si>
  <si>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</si>
  <si>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</si>
  <si>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</si>
  <si>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</si>
  <si>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</si>
  <si>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</si>
  <si>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</si>
  <si>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</si>
  <si>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</si>
  <si>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</si>
  <si>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</si>
  <si>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</si>
  <si>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</si>
  <si>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</si>
  <si>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</si>
  <si>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</si>
  <si>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</si>
  <si>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</si>
  <si>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</si>
  <si>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</si>
  <si>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</si>
  <si>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</si>
  <si>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</si>
  <si>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</si>
  <si>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</si>
  <si>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</si>
  <si>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</si>
  <si>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</si>
  <si>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</si>
  <si>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</si>
  <si>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</si>
  <si>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</si>
  <si>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</si>
  <si>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</si>
  <si>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</si>
  <si>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</si>
  <si>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</si>
  <si>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</si>
  <si>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</si>
  <si>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</si>
  <si>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</si>
  <si>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</si>
  <si>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</si>
  <si>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</si>
  <si>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</si>
  <si>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</si>
  <si>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</si>
  <si>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</si>
  <si>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</si>
  <si>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</si>
  <si>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</si>
  <si>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</si>
  <si>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</si>
  <si>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</si>
  <si>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</si>
  <si>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</si>
  <si>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</si>
  <si>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</si>
  <si>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</si>
  <si>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</si>
  <si>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</si>
  <si>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</si>
  <si>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</si>
  <si>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</si>
  <si>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</si>
  <si>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</si>
  <si>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</si>
  <si>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</si>
  <si>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</si>
  <si>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</si>
  <si>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</si>
  <si>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</si>
  <si>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</si>
  <si>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</si>
  <si>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</si>
  <si>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</si>
  <si>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</si>
  <si>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</si>
  <si>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</si>
  <si>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</si>
  <si>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</si>
  <si>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</si>
  <si>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</si>
  <si>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</si>
  <si>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</si>
  <si>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</si>
  <si>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</si>
  <si>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</si>
  <si>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</si>
  <si>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</si>
  <si>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</si>
  <si>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</si>
  <si>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</si>
  <si>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</si>
  <si>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</si>
  <si>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</si>
  <si>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</si>
  <si>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</si>
  <si>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</si>
  <si>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</si>
  <si>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</si>
  <si>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</si>
  <si>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</si>
  <si>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</si>
  <si>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</si>
  <si>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</si>
  <si>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</si>
  <si>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</si>
  <si>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</si>
  <si>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</si>
  <si>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</si>
  <si>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</si>
  <si>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</si>
  <si>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</si>
  <si>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</si>
  <si>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</si>
  <si>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</si>
  <si>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</si>
  <si>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</si>
  <si>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</si>
  <si>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</si>
  <si>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</si>
  <si>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</si>
  <si>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</si>
  <si>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</si>
  <si>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</si>
  <si>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</si>
  <si>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</si>
  <si>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</si>
  <si>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</si>
  <si>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</si>
  <si>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</si>
  <si>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</si>
  <si>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</si>
  <si>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</si>
  <si>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</si>
  <si>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</si>
  <si>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</si>
  <si>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</si>
  <si>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</si>
  <si>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</si>
  <si>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</si>
  <si>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</si>
  <si>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</si>
  <si>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</si>
  <si>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</si>
  <si>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</si>
  <si>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</si>
  <si>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</si>
  <si>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</si>
  <si>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</si>
  <si>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</si>
  <si>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</si>
  <si>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</si>
  <si>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</si>
  <si>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</si>
  <si>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</si>
  <si>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</si>
  <si>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</si>
  <si>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</si>
  <si>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</si>
  <si>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</si>
  <si>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</si>
  <si>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</si>
  <si>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</si>
  <si>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</si>
  <si>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</si>
  <si>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</si>
  <si>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</si>
  <si>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</si>
  <si>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</si>
  <si>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</si>
  <si>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</si>
  <si>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</si>
  <si>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</si>
  <si>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</si>
  <si>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</si>
  <si>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</si>
  <si>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</si>
  <si>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</si>
  <si>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</si>
  <si>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</si>
  <si>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</si>
  <si>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</si>
  <si>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</si>
  <si>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</si>
  <si>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</si>
  <si>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</si>
  <si>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</si>
  <si>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</si>
  <si>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</si>
  <si>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</si>
  <si>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</si>
  <si>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</si>
  <si>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</si>
  <si>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</si>
  <si>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</si>
  <si>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</si>
  <si>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</si>
  <si>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</si>
  <si>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</si>
  <si>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</si>
  <si>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</si>
  <si>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</si>
  <si>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</si>
  <si>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</si>
  <si>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</si>
  <si>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</si>
  <si>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</si>
  <si>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</si>
  <si>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</si>
  <si>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</si>
  <si>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</si>
  <si>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</si>
  <si>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</si>
  <si>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</si>
  <si>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</si>
  <si>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</si>
  <si>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</si>
  <si>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</si>
  <si>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</si>
  <si>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</si>
  <si>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</si>
  <si>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</si>
  <si>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</si>
  <si>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</si>
  <si>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</si>
  <si>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</si>
  <si>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</si>
  <si>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</si>
  <si>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</si>
  <si>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</si>
  <si>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</si>
  <si>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</si>
  <si>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</si>
  <si>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</si>
  <si>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</si>
  <si>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</si>
  <si>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</si>
  <si>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</si>
  <si>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</si>
  <si>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</si>
  <si>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</si>
  <si>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</si>
  <si>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</si>
  <si>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</si>
  <si>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</si>
  <si>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</si>
  <si>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</si>
  <si>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</si>
  <si>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</si>
  <si>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</si>
  <si>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</si>
  <si>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</si>
  <si>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</si>
  <si>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</si>
  <si>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</si>
  <si>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</si>
  <si>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</si>
  <si>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</si>
  <si>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</si>
  <si>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</si>
  <si>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</si>
  <si>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</si>
  <si>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</si>
  <si>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</si>
  <si>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</si>
  <si>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</si>
  <si>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</si>
  <si>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</si>
  <si>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</si>
  <si>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</si>
  <si>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</si>
  <si>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</si>
  <si>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</si>
  <si>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</si>
  <si>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</si>
  <si>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</si>
  <si>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</si>
  <si>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</si>
  <si>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</si>
  <si>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</si>
  <si>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</si>
  <si>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</si>
  <si>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</si>
  <si>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</si>
  <si>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</si>
  <si>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</si>
  <si>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</si>
  <si>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</si>
  <si>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</si>
  <si>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</si>
  <si>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</si>
  <si>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</si>
  <si>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</si>
  <si>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</si>
  <si>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</si>
  <si>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</si>
  <si>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</si>
  <si>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</si>
  <si>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</si>
  <si>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</si>
  <si>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</si>
  <si>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</si>
  <si>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</si>
  <si>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</si>
  <si>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</si>
  <si>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</si>
  <si>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</si>
  <si>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</si>
  <si>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</si>
  <si>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</si>
  <si>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</si>
  <si>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</si>
  <si>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</si>
  <si>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</si>
  <si>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</si>
  <si>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</si>
  <si>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</si>
  <si>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</si>
  <si>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</si>
  <si>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</si>
  <si>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</si>
  <si>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</si>
  <si>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</si>
  <si>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</si>
  <si>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</si>
  <si>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</si>
  <si>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</si>
  <si>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</si>
  <si>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</si>
  <si>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</si>
  <si>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</si>
  <si>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</si>
  <si>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</si>
  <si>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</si>
  <si>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</si>
  <si>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</si>
  <si>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</si>
  <si>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</si>
  <si>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</si>
  <si>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</si>
  <si>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</si>
  <si>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</si>
  <si>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</si>
  <si>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</si>
  <si>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</si>
  <si>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</si>
  <si>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</si>
  <si>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</si>
  <si>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</si>
  <si>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</si>
  <si>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</si>
  <si>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</si>
  <si>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</si>
  <si>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</si>
  <si>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</si>
  <si>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</si>
  <si>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</si>
  <si>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</si>
  <si>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</si>
  <si>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</si>
  <si>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</si>
  <si>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</si>
  <si>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</si>
  <si>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</si>
  <si>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</si>
  <si>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</si>
  <si>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</si>
  <si>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</si>
  <si>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</si>
  <si>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</si>
  <si>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</si>
  <si>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</si>
  <si>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</si>
  <si>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</si>
  <si>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</si>
  <si>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</si>
  <si>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</si>
  <si>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</si>
  <si>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</si>
  <si>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</si>
  <si>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</si>
  <si>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</si>
  <si>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</si>
  <si>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</si>
  <si>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</si>
  <si>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</si>
  <si>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</si>
  <si>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</si>
  <si>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</si>
  <si>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</si>
  <si>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</si>
  <si>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</si>
  <si>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</si>
  <si>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</si>
  <si>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</si>
  <si>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</si>
  <si>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</si>
  <si>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</si>
  <si>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</si>
  <si>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</si>
  <si>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</si>
  <si>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</si>
  <si>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</si>
  <si>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</si>
  <si>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</si>
  <si>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</si>
  <si>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</si>
  <si>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</si>
  <si>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</si>
  <si>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</si>
  <si>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</si>
  <si>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</si>
  <si>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</si>
  <si>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</si>
  <si>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</si>
  <si>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</si>
  <si>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</si>
  <si>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</si>
  <si>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</si>
  <si>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</si>
  <si>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</si>
  <si>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</si>
  <si>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</si>
  <si>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</si>
  <si>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</si>
  <si>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</si>
  <si>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</si>
  <si>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</si>
  <si>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</si>
  <si>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</si>
  <si>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</si>
  <si>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</si>
  <si>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</si>
  <si>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</si>
  <si>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</si>
  <si>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</si>
  <si>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</si>
  <si>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</si>
  <si>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</si>
  <si>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</si>
  <si>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</si>
  <si>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</si>
  <si>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</si>
  <si>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</si>
  <si>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</si>
  <si>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</si>
  <si>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</si>
  <si>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</si>
  <si>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</si>
  <si>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</si>
  <si>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</si>
  <si>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</si>
  <si>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</si>
  <si>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</si>
  <si>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</si>
  <si>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</si>
  <si>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</si>
  <si>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</si>
  <si>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</si>
  <si>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</si>
  <si>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</si>
  <si>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</si>
  <si>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</si>
  <si>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</si>
  <si>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</si>
  <si>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</si>
  <si>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</si>
  <si>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</si>
  <si>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</si>
  <si>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</si>
  <si>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</si>
  <si>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</si>
  <si>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</si>
  <si>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</si>
  <si>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</si>
  <si>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</si>
  <si>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</si>
  <si>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</si>
  <si>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</si>
  <si>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</si>
  <si>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</si>
  <si>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</si>
  <si>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</si>
  <si>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</si>
  <si>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</si>
  <si>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</si>
  <si>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</si>
  <si>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</si>
  <si>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</si>
  <si>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</si>
  <si>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</si>
  <si>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</si>
  <si>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</si>
  <si>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</si>
  <si>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</si>
  <si>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</si>
  <si>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</si>
  <si>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</si>
  <si>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</si>
  <si>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</si>
  <si>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</si>
  <si>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</si>
  <si>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</si>
  <si>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</si>
  <si>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</si>
  <si>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</si>
  <si>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</si>
  <si>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</si>
  <si>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</si>
  <si>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</si>
  <si>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</si>
  <si>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</si>
  <si>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</si>
  <si>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</si>
  <si>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</si>
  <si>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</si>
  <si>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</si>
  <si>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</si>
  <si>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</si>
  <si>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</si>
  <si>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</si>
  <si>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</si>
  <si>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</si>
  <si>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</si>
  <si>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</si>
  <si>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</si>
  <si>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</si>
  <si>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</si>
  <si>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</si>
  <si>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</si>
  <si>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</si>
  <si>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</si>
  <si>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</si>
  <si>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</si>
  <si>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</si>
  <si>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</si>
  <si>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</si>
  <si>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</si>
  <si>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</si>
  <si>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</si>
  <si>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</si>
  <si>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</si>
  <si>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</si>
  <si>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</si>
  <si>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</si>
  <si>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</si>
  <si>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</si>
  <si>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</si>
  <si>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</si>
  <si>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</si>
  <si>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</si>
  <si>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</si>
  <si>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</si>
  <si>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</si>
  <si>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</si>
  <si>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</si>
  <si>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</si>
  <si>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</si>
  <si>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</si>
  <si>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</si>
  <si>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</si>
  <si>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</si>
  <si>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</si>
  <si>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</si>
  <si>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</si>
  <si>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</si>
  <si>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</si>
  <si>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</si>
  <si>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</si>
  <si>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</si>
  <si>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</si>
  <si>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</si>
  <si>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</si>
  <si>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</si>
  <si>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</si>
  <si>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</si>
  <si>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</si>
  <si>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</si>
  <si>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</si>
  <si>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</si>
  <si>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</si>
  <si>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</si>
  <si>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</si>
  <si>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</si>
  <si>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</si>
  <si>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</si>
  <si>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</si>
  <si>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</si>
  <si>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</si>
  <si>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</si>
  <si>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</si>
  <si>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</si>
  <si>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</si>
  <si>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</si>
  <si>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</si>
  <si>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</si>
  <si>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</si>
  <si>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</si>
  <si>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</si>
  <si>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</si>
  <si>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</si>
  <si>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</si>
  <si>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</si>
  <si>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</si>
  <si>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</si>
  <si>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</si>
  <si>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</si>
  <si>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</si>
  <si>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</si>
  <si>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</si>
  <si>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</si>
  <si>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</si>
  <si>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</si>
  <si>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</si>
  <si>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</si>
  <si>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</si>
  <si>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</si>
  <si>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</si>
  <si>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</si>
  <si>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</si>
  <si>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</si>
  <si>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</si>
  <si>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</si>
  <si>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</si>
  <si>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</si>
  <si>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</si>
  <si>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</si>
  <si>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</si>
  <si>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</si>
  <si>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</si>
  <si>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</si>
  <si>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</si>
  <si>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</si>
  <si>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</si>
  <si>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</si>
  <si>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</si>
  <si>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</si>
  <si>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</si>
  <si>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</si>
  <si>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</si>
  <si>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</si>
  <si>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</si>
  <si>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</si>
  <si>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</si>
  <si>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</si>
  <si>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</si>
  <si>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</si>
  <si>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</si>
  <si>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</si>
  <si>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</si>
  <si>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</si>
  <si>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</si>
  <si>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</si>
  <si>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</si>
  <si>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</si>
  <si>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</si>
  <si>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</si>
  <si>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</si>
  <si>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</si>
  <si>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</si>
  <si>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</si>
  <si>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</si>
  <si>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</si>
  <si>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</si>
  <si>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</si>
  <si>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</si>
  <si>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</si>
  <si>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</si>
  <si>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</si>
  <si>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</si>
  <si>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</si>
  <si>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</si>
  <si>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</si>
  <si>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</si>
  <si>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</si>
  <si>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</si>
  <si>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</si>
  <si>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</si>
  <si>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</si>
  <si>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</si>
  <si>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</si>
  <si>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</si>
  <si>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</si>
  <si>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</si>
  <si>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</si>
  <si>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</si>
  <si>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</si>
  <si>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</si>
  <si>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</si>
  <si>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</si>
  <si>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</si>
  <si>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</si>
  <si>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</si>
  <si>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</si>
  <si>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</si>
  <si>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</si>
  <si>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</si>
  <si>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</si>
  <si>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</si>
  <si>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</si>
  <si>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</si>
  <si>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</si>
  <si>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</si>
  <si>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</si>
  <si>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</si>
  <si>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</si>
  <si>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</si>
  <si>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</si>
  <si>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</si>
  <si>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</si>
  <si>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</si>
  <si>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</si>
  <si>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</si>
  <si>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</si>
  <si>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</si>
  <si>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</si>
  <si>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</si>
  <si>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</si>
  <si>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</si>
  <si>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</si>
  <si>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</si>
  <si>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</si>
  <si>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</si>
  <si>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</si>
  <si>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</si>
  <si>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</si>
  <si>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</si>
  <si>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</si>
  <si>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</si>
  <si>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</si>
  <si>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</si>
  <si>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</si>
  <si>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</si>
  <si>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</si>
  <si>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</si>
  <si>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</si>
  <si>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</si>
  <si>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</si>
  <si>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</si>
  <si>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</si>
  <si>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</si>
  <si>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</si>
  <si>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</si>
  <si>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</si>
  <si>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</si>
  <si>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</si>
  <si>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</si>
  <si>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</si>
  <si>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</si>
  <si>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</si>
  <si>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</si>
  <si>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</si>
  <si>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</si>
  <si>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</si>
  <si>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</si>
  <si>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</si>
  <si>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</si>
  <si>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</si>
  <si>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</si>
  <si>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</si>
  <si>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</si>
  <si>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</si>
  <si>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</si>
  <si>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</si>
  <si>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</si>
  <si>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</si>
  <si>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</si>
  <si>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</si>
  <si>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</si>
  <si>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</si>
  <si>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</si>
  <si>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</si>
  <si>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</si>
  <si>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</si>
  <si>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</si>
  <si>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</si>
  <si>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</si>
  <si>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</si>
  <si>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</si>
  <si>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</si>
  <si>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</si>
  <si>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</si>
  <si>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</si>
  <si>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</si>
  <si>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</si>
  <si>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</si>
  <si>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</si>
  <si>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</si>
  <si>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</si>
  <si>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</si>
  <si>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</si>
  <si>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</si>
  <si>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</si>
  <si>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</si>
  <si>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</si>
  <si>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</si>
  <si>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</si>
  <si>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</si>
  <si>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</si>
  <si>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</si>
  <si>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</si>
  <si>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</si>
  <si>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</si>
  <si>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</si>
  <si>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</si>
  <si>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</si>
  <si>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</si>
  <si>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</si>
  <si>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</si>
  <si>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</si>
  <si>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</si>
  <si>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</si>
  <si>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</si>
  <si>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</si>
  <si>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</si>
  <si>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</si>
  <si>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</si>
  <si>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</si>
  <si>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</si>
  <si>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</si>
  <si>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</si>
  <si>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</si>
  <si>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</si>
  <si>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</si>
  <si>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</si>
  <si>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</si>
  <si>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</si>
  <si>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</si>
  <si>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</si>
  <si>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</si>
  <si>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</si>
  <si>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</si>
  <si>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</si>
  <si>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</si>
  <si>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</si>
  <si>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</si>
  <si>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</si>
  <si>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</si>
  <si>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</si>
  <si>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</si>
  <si>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</si>
  <si>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</si>
  <si>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</si>
  <si>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</si>
  <si>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</si>
  <si>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</si>
  <si>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</si>
  <si>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</si>
  <si>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</si>
  <si>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</si>
  <si>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</si>
  <si>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</si>
  <si>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</si>
  <si>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</si>
  <si>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</si>
  <si>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</si>
  <si>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</si>
  <si>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</si>
  <si>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</si>
  <si>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</si>
  <si>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</si>
  <si>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</si>
  <si>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</si>
  <si>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</si>
  <si>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</si>
  <si>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</si>
  <si>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</si>
  <si>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</si>
  <si>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</si>
  <si>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</si>
  <si>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</si>
  <si>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</si>
  <si>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</si>
  <si>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</si>
  <si>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</si>
  <si>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</si>
  <si>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</si>
  <si>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</si>
  <si>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</si>
  <si>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</si>
  <si>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</si>
  <si>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</si>
  <si>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</si>
  <si>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</si>
  <si>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</si>
  <si>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</si>
  <si>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</si>
  <si>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</si>
  <si>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</si>
  <si>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</si>
  <si>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</si>
  <si>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</si>
  <si>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</si>
  <si>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</si>
  <si>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</si>
  <si>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</si>
  <si>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</si>
  <si>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</si>
  <si>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</si>
  <si>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</si>
  <si>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</si>
  <si>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</si>
  <si>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</si>
  <si>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</si>
  <si>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</si>
  <si>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</si>
  <si>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</si>
  <si>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</si>
  <si>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</si>
  <si>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</si>
  <si>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</si>
  <si>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</si>
  <si>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</si>
  <si>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</si>
  <si>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</si>
  <si>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</si>
  <si>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</si>
  <si>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</si>
  <si>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</si>
  <si>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</si>
  <si>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</si>
  <si>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</si>
  <si>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</si>
  <si>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</si>
  <si>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</si>
  <si>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</si>
  <si>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</si>
  <si>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</si>
  <si>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</si>
  <si>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</si>
  <si>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</si>
  <si>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</si>
  <si>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</si>
  <si>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</si>
  <si>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</si>
  <si>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</si>
  <si>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</si>
  <si>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</si>
  <si>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</si>
  <si>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</si>
  <si>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</si>
  <si>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</si>
  <si>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</si>
  <si>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</si>
  <si>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</si>
  <si>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</si>
  <si>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</si>
  <si>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</si>
  <si>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</si>
  <si>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</si>
  <si>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</si>
  <si>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</si>
  <si>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</si>
  <si>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</si>
  <si>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</si>
  <si>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</si>
  <si>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</si>
  <si>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</si>
  <si>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</si>
  <si>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</si>
  <si>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</si>
  <si>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</si>
  <si>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</si>
  <si>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</si>
  <si>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</si>
  <si>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</si>
  <si>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</si>
  <si>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</si>
  <si>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</si>
  <si>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</si>
  <si>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</si>
  <si>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</si>
  <si>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</si>
  <si>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</si>
  <si>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</si>
  <si>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</si>
  <si>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</si>
  <si>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</si>
  <si>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</si>
  <si>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</si>
  <si>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</si>
  <si>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</si>
  <si>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</si>
  <si>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</si>
  <si>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</si>
  <si>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</si>
  <si>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</si>
  <si>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</si>
  <si>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</si>
  <si>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</si>
  <si>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</si>
  <si>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</si>
  <si>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</si>
  <si>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</si>
  <si>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</si>
  <si>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</si>
  <si>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</si>
  <si>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</si>
  <si>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</si>
  <si>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</si>
  <si>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</si>
  <si>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</si>
  <si>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</si>
  <si>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</si>
  <si>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</si>
  <si>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</si>
  <si>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</si>
  <si>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</si>
  <si>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</si>
  <si>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</si>
  <si>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</si>
  <si>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</si>
  <si>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</si>
  <si>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</si>
  <si>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</si>
  <si>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</si>
  <si>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</si>
  <si>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</si>
  <si>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</si>
  <si>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</si>
  <si>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</si>
  <si>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</si>
  <si>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</si>
  <si>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</si>
  <si>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</si>
  <si>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</si>
  <si>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</si>
  <si>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</si>
  <si>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</si>
  <si>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</si>
  <si>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</si>
  <si>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</si>
  <si>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</si>
  <si>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</si>
  <si>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</si>
  <si>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</si>
  <si>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</si>
  <si>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</si>
  <si>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</si>
  <si>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</si>
  <si>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</si>
  <si>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</si>
  <si>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</si>
  <si>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</si>
  <si>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</si>
  <si>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</si>
  <si>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</si>
  <si>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</si>
  <si>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</si>
  <si>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</si>
  <si>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</si>
  <si>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</si>
  <si>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</si>
  <si>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</si>
  <si>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</si>
  <si>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</si>
  <si>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</si>
  <si>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</si>
  <si>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</si>
  <si>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</si>
  <si>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</si>
  <si>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</si>
  <si>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</si>
  <si>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</si>
  <si>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</si>
  <si>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</si>
  <si>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</si>
  <si>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</si>
  <si>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</si>
  <si>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</si>
  <si>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</si>
  <si>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</si>
  <si>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</si>
  <si>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</si>
  <si>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</si>
  <si>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</si>
  <si>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</si>
  <si>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</si>
  <si>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</si>
  <si>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</si>
  <si>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</si>
  <si>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</si>
  <si>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</si>
  <si>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</si>
  <si>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</si>
  <si>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</si>
  <si>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</si>
  <si>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</si>
  <si>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</si>
  <si>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</si>
  <si>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</si>
  <si>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</si>
  <si>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</si>
  <si>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</si>
  <si>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</si>
  <si>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</si>
  <si>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</si>
  <si>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</si>
  <si>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</si>
  <si>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</si>
  <si>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</si>
  <si>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</si>
  <si>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</si>
  <si>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</si>
  <si>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</si>
  <si>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</si>
  <si>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</si>
  <si>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</si>
  <si>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</si>
  <si>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</si>
  <si>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</si>
  <si>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</si>
  <si>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</si>
  <si>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</si>
  <si>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</si>
  <si>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</si>
  <si>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</si>
  <si>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</si>
  <si>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</si>
  <si>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</si>
  <si>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</si>
  <si>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</si>
  <si>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</si>
  <si>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</si>
  <si>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</si>
  <si>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</si>
  <si>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</si>
  <si>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</si>
  <si>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</si>
  <si>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</si>
  <si>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</si>
  <si>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</si>
  <si>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</si>
  <si>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</si>
  <si>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</si>
  <si>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</si>
  <si>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</si>
  <si>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</si>
  <si>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</si>
  <si>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</si>
  <si>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</si>
  <si>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</si>
  <si>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</si>
  <si>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</si>
  <si>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</si>
  <si>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</si>
  <si>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</si>
  <si>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</si>
  <si>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</si>
  <si>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</si>
  <si>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</si>
  <si>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</si>
  <si>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</si>
  <si>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</si>
  <si>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</si>
  <si>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</si>
  <si>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</si>
  <si>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</si>
  <si>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</si>
  <si>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</si>
  <si>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</si>
  <si>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</si>
  <si>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</si>
  <si>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</si>
  <si>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</si>
  <si>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</si>
  <si>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</si>
  <si>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</si>
  <si>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</si>
  <si>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</si>
  <si>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</si>
  <si>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</si>
  <si>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</si>
  <si>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</si>
  <si>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</si>
  <si>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</si>
  <si>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</si>
  <si>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</si>
  <si>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</si>
  <si>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</si>
  <si>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</si>
  <si>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</si>
  <si>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</si>
  <si>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</si>
  <si>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</si>
  <si>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</si>
  <si>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</si>
  <si>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</si>
  <si>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</si>
  <si>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</si>
  <si>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</si>
  <si>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</si>
  <si>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</si>
  <si>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</si>
  <si>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</si>
  <si>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</si>
  <si>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</si>
  <si>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</si>
  <si>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</si>
  <si>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</si>
  <si>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</si>
  <si>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</si>
  <si>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</si>
  <si>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</si>
  <si>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</si>
  <si>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</si>
  <si>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</si>
  <si>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</si>
  <si>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</si>
  <si>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</si>
  <si>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</si>
  <si>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</si>
  <si>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</si>
  <si>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</si>
  <si>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</si>
  <si>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</si>
  <si>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</si>
  <si>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</si>
  <si>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</si>
  <si>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</si>
  <si>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</si>
  <si>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</si>
  <si>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</si>
  <si>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</si>
  <si>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</si>
  <si>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</si>
  <si>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</si>
  <si>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</si>
  <si>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</si>
  <si>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</si>
  <si>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</si>
  <si>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</si>
  <si>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</si>
  <si>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</si>
  <si>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</si>
  <si>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</si>
  <si>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</si>
  <si>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</si>
  <si>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</si>
  <si>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</si>
  <si>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</si>
  <si>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</si>
  <si>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</si>
  <si>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</si>
  <si>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</si>
  <si>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</si>
  <si>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</si>
  <si>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</si>
  <si>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</si>
  <si>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</si>
  <si>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</si>
  <si>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</si>
  <si>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</si>
  <si>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</si>
  <si>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</si>
  <si>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</si>
  <si>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</si>
  <si>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</si>
  <si>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</si>
  <si>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</si>
  <si>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</si>
  <si>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</si>
  <si>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</si>
  <si>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</si>
  <si>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</si>
  <si>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</si>
  <si>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</si>
  <si>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</si>
  <si>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</si>
  <si>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</si>
  <si>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</si>
  <si>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</si>
  <si>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</si>
  <si>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</si>
  <si>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</si>
  <si>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</si>
  <si>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</si>
  <si>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</si>
  <si>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</si>
  <si>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</si>
  <si>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</si>
  <si>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</si>
  <si>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</si>
  <si>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</si>
  <si>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</si>
  <si>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</si>
  <si>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</si>
  <si>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</si>
  <si>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</si>
  <si>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</si>
  <si>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</si>
  <si>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</si>
  <si>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</si>
  <si>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</si>
  <si>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</si>
  <si>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</si>
  <si>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</si>
  <si>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</si>
  <si>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</si>
  <si>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</si>
  <si>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</si>
  <si>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</si>
  <si>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</si>
  <si>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</si>
  <si>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</si>
  <si>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</si>
  <si>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</si>
  <si>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</si>
  <si>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</si>
  <si>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</si>
  <si>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</si>
  <si>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</si>
  <si>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</si>
  <si>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</si>
  <si>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</si>
  <si>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</si>
  <si>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</si>
  <si>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</si>
  <si>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</si>
  <si>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</si>
  <si>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</si>
  <si>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</si>
  <si>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</si>
  <si>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</si>
  <si>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</si>
  <si>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</si>
  <si>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</si>
  <si>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</si>
  <si>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</si>
  <si>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</si>
  <si>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</si>
  <si>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</si>
  <si>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</si>
  <si>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</si>
  <si>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</si>
  <si>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</si>
  <si>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</si>
  <si>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</si>
  <si>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</si>
  <si>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</si>
  <si>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</si>
  <si>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</si>
  <si>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</si>
  <si>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</si>
  <si>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</si>
  <si>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</si>
  <si>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</si>
  <si>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</si>
  <si>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</si>
  <si>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</si>
  <si>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</si>
  <si>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</si>
  <si>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</si>
  <si>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</si>
  <si>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</si>
  <si>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</si>
  <si>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</si>
  <si>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</si>
  <si>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</si>
  <si>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</si>
  <si>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</si>
  <si>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</si>
  <si>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</si>
  <si>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</si>
  <si>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</si>
  <si>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</si>
  <si>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</si>
  <si>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</si>
  <si>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</si>
  <si>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</si>
  <si>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</si>
  <si>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</si>
  <si>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</si>
  <si>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</si>
  <si>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</si>
  <si>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</si>
  <si>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</si>
  <si>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</si>
  <si>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</si>
  <si>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</si>
  <si>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</si>
  <si>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</si>
  <si>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</si>
  <si>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</si>
  <si>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</si>
  <si>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</si>
  <si>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</si>
  <si>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</si>
  <si>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</si>
  <si>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</si>
  <si>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</si>
  <si>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</si>
  <si>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</si>
  <si>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</si>
  <si>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</si>
  <si>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</si>
  <si>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</si>
  <si>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</si>
  <si>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</si>
  <si>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</si>
  <si>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</si>
  <si>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</si>
  <si>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</si>
  <si>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</si>
  <si>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</si>
  <si>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</si>
  <si>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</si>
  <si>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</si>
  <si>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</si>
  <si>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</si>
  <si>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</si>
  <si>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</si>
  <si>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</si>
  <si>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</si>
  <si>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</si>
  <si>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</si>
  <si>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</si>
  <si>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</si>
  <si>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</si>
  <si>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</si>
  <si>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</si>
  <si>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</si>
  <si>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</si>
  <si>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</si>
  <si>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</si>
  <si>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</si>
  <si>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</si>
  <si>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</si>
  <si>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</si>
  <si>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</si>
  <si>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</si>
  <si>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</si>
  <si>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</si>
  <si>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</si>
  <si>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</si>
  <si>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</si>
  <si>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</si>
  <si>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</si>
  <si>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</si>
  <si>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</si>
  <si>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</si>
  <si>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</si>
  <si>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</si>
  <si>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</si>
  <si>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</si>
  <si>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</si>
  <si>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</si>
  <si>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</si>
  <si>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</si>
  <si>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</si>
  <si>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</si>
  <si>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</si>
  <si>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</si>
  <si>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</si>
  <si>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</si>
  <si>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</si>
  <si>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</si>
  <si>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</si>
  <si>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</si>
  <si>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</si>
  <si>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</si>
  <si>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</si>
  <si>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</si>
  <si>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</si>
  <si>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</si>
  <si>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</si>
  <si>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</si>
  <si>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</si>
  <si>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</si>
  <si>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</si>
  <si>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</si>
  <si>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</si>
  <si>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</si>
  <si>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</si>
  <si>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</si>
  <si>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</si>
  <si>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</si>
  <si>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</si>
  <si>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</si>
  <si>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</si>
  <si>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</si>
  <si>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</si>
  <si>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</si>
  <si>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</si>
  <si>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</si>
  <si>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</si>
  <si>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</si>
  <si>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</si>
  <si>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</si>
  <si>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</si>
  <si>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</si>
  <si>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</si>
  <si>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</si>
  <si>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</si>
  <si>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</si>
  <si>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</si>
  <si>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</si>
  <si>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</si>
  <si>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</si>
  <si>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</si>
  <si>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</si>
  <si>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</si>
  <si>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</si>
  <si>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</si>
  <si>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</si>
  <si>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</si>
  <si>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</si>
  <si>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</si>
  <si>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</si>
  <si>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</si>
  <si>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</si>
  <si>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</si>
  <si>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</si>
  <si>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</si>
  <si>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</si>
  <si>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</si>
  <si>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</si>
  <si>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</si>
  <si>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</si>
  <si>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</si>
  <si>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</si>
  <si>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</si>
  <si>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</si>
  <si>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</si>
  <si>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</si>
  <si>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</si>
  <si>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</si>
  <si>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</si>
  <si>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</si>
  <si>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</si>
  <si>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</si>
  <si>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</si>
  <si>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</si>
  <si>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</si>
  <si>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</si>
  <si>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</si>
  <si>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</si>
  <si>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</si>
  <si>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</si>
  <si>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</si>
  <si>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</si>
  <si>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</si>
  <si>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</si>
  <si>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</si>
  <si>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</si>
  <si>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</si>
  <si>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</si>
  <si>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</si>
  <si>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</si>
  <si>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</si>
  <si>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</si>
  <si>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</si>
  <si>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</si>
  <si>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</si>
  <si>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</si>
  <si>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</si>
  <si>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</si>
  <si>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</si>
  <si>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</si>
  <si>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</si>
  <si>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</si>
  <si>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</si>
  <si>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</si>
  <si>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</si>
  <si>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</si>
  <si>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</si>
  <si>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</si>
  <si>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</si>
  <si>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</si>
  <si>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</si>
  <si>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</si>
  <si>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</si>
  <si>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</si>
  <si>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</si>
  <si>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</si>
  <si>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</si>
  <si>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</si>
  <si>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</si>
  <si>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</si>
  <si>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</si>
  <si>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</si>
  <si>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</si>
  <si>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</si>
  <si>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</si>
  <si>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</si>
  <si>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</si>
  <si>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</si>
  <si>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</si>
  <si>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</si>
  <si>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</si>
  <si>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</si>
  <si>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</si>
  <si>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</si>
  <si>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</si>
  <si>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</si>
  <si>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</si>
  <si>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</si>
  <si>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</si>
  <si>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</si>
  <si>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</si>
  <si>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</si>
  <si>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</si>
  <si>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</si>
  <si>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</si>
  <si>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</si>
  <si>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</si>
  <si>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</si>
  <si>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</si>
  <si>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</si>
  <si>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</si>
  <si>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</si>
  <si>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</si>
  <si>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</si>
  <si>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</si>
  <si>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</si>
  <si>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</si>
  <si>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</si>
  <si>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</si>
  <si>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</si>
  <si>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</si>
  <si>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</si>
  <si>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</si>
  <si>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</si>
  <si>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</si>
  <si>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</si>
  <si>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</si>
  <si>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</si>
  <si>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</si>
  <si>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</si>
  <si>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</si>
  <si>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</si>
  <si>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</si>
  <si>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</si>
  <si>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</si>
  <si>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</si>
  <si>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</si>
  <si>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</si>
  <si>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</si>
  <si>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</si>
  <si>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</si>
  <si>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</si>
  <si>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</si>
  <si>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</si>
  <si>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</si>
  <si>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</si>
  <si>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</si>
  <si>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</si>
  <si>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</si>
  <si>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</si>
  <si>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</si>
  <si>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</si>
  <si>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</si>
  <si>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</si>
  <si>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</si>
  <si>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</si>
  <si>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</si>
  <si>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</si>
  <si>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</si>
  <si>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</si>
  <si>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</si>
  <si>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</si>
  <si>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</si>
  <si>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</si>
  <si>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</si>
  <si>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</si>
  <si>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</si>
  <si>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</si>
  <si>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</si>
  <si>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</si>
  <si>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</si>
  <si>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</si>
  <si>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</si>
  <si>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</si>
  <si>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</si>
  <si>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</si>
  <si>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</si>
  <si>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</si>
  <si>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</si>
  <si>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</si>
  <si>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</si>
  <si>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</si>
  <si>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</si>
  <si>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</si>
  <si>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</si>
  <si>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</si>
  <si>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</si>
  <si>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</si>
  <si>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</si>
  <si>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</si>
  <si>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</si>
  <si>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</si>
  <si>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</si>
  <si>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</si>
  <si>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</si>
  <si>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</si>
  <si>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</si>
  <si>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</si>
  <si>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</si>
  <si>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</si>
  <si>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</si>
  <si>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</si>
  <si>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</si>
  <si>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</si>
  <si>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</si>
  <si>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</si>
  <si>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</si>
  <si>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</si>
  <si>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</si>
  <si>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</si>
  <si>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</si>
  <si>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</si>
  <si>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</si>
  <si>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</si>
  <si>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</si>
  <si>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</si>
  <si>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</si>
  <si>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</si>
  <si>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</si>
  <si>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</si>
  <si>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</si>
  <si>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</si>
  <si>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</si>
  <si>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</si>
  <si>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</si>
  <si>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</si>
  <si>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</si>
  <si>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</si>
  <si>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</si>
  <si>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</si>
  <si>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</si>
  <si>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</si>
  <si>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</si>
  <si>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</si>
  <si>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</si>
  <si>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</si>
  <si>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</si>
  <si>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</si>
  <si>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</si>
  <si>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</si>
  <si>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</si>
  <si>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</si>
  <si>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</si>
  <si>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</si>
  <si>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</si>
  <si>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</si>
  <si>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</si>
  <si>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</si>
  <si>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</si>
  <si>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</si>
  <si>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</si>
  <si>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</si>
  <si>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</si>
  <si>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</si>
  <si>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</si>
  <si>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</si>
  <si>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</si>
  <si>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</si>
  <si>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</si>
  <si>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</si>
  <si>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</si>
  <si>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</si>
  <si>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</si>
  <si>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</si>
  <si>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</si>
  <si>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</si>
  <si>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</si>
  <si>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</si>
  <si>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</si>
  <si>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</si>
  <si>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</si>
  <si>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</si>
  <si>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</si>
  <si>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</si>
  <si>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</si>
  <si>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</si>
  <si>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</si>
  <si>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</si>
  <si>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</si>
  <si>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</si>
  <si>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</si>
  <si>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</si>
  <si>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</si>
  <si>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</si>
  <si>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</si>
  <si>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</si>
  <si>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</si>
  <si>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</si>
  <si>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</si>
  <si>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</si>
  <si>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</si>
  <si>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</si>
  <si>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</si>
  <si>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</si>
  <si>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</si>
  <si>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</si>
  <si>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</si>
  <si>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</si>
  <si>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</si>
  <si>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</si>
  <si>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</si>
  <si>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</si>
  <si>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</si>
  <si>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</si>
  <si>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</si>
  <si>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</si>
  <si>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</si>
  <si>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</si>
  <si>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</si>
  <si>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</si>
  <si>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</si>
  <si>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</si>
  <si>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</si>
  <si>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</si>
  <si>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</si>
  <si>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</si>
  <si>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</si>
  <si>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</si>
  <si>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</si>
  <si>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</si>
  <si>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</si>
  <si>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</si>
  <si>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</si>
  <si>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</si>
  <si>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</si>
  <si>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</si>
  <si>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</si>
  <si>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</si>
  <si>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</si>
  <si>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</si>
  <si>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</si>
  <si>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</si>
  <si>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</si>
  <si>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</si>
  <si>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</si>
  <si>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</si>
  <si>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</si>
  <si>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</si>
  <si>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</si>
  <si>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</si>
  <si>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</si>
  <si>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</si>
  <si>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</si>
  <si>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</si>
  <si>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</si>
  <si>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</si>
  <si>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</si>
  <si>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</si>
  <si>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</si>
  <si>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</si>
  <si>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</si>
  <si>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</si>
  <si>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</si>
  <si>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</si>
  <si>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</si>
  <si>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</si>
  <si>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</si>
  <si>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</si>
  <si>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</si>
  <si>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</si>
  <si>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</si>
  <si>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</si>
  <si>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</si>
  <si>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</si>
  <si>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</si>
  <si>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</si>
  <si>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</si>
  <si>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</si>
  <si>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</si>
  <si>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</si>
  <si>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</si>
  <si>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</si>
  <si>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</si>
  <si>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</si>
  <si>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</si>
  <si>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</si>
  <si>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</si>
  <si>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</si>
  <si>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</si>
  <si>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</si>
  <si>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</si>
  <si>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</si>
  <si>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</si>
  <si>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</si>
  <si>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</si>
  <si>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</si>
  <si>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</si>
  <si>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</si>
  <si>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</si>
  <si>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</si>
  <si>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</si>
  <si>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</si>
  <si>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</si>
  <si>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</si>
  <si>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</si>
  <si>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</si>
  <si>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</si>
  <si>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</si>
  <si>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</si>
  <si>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</si>
  <si>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</si>
  <si>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</si>
  <si>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</si>
  <si>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</si>
  <si>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</si>
  <si>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</si>
  <si>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</si>
  <si>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</si>
  <si>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</si>
  <si>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</si>
  <si>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</si>
  <si>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</si>
  <si>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</si>
  <si>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</si>
  <si>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</si>
  <si>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</si>
  <si>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</si>
  <si>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</si>
  <si>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</si>
  <si>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</si>
  <si>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</si>
  <si>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</si>
  <si>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</si>
  <si>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</si>
  <si>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</si>
  <si>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</si>
  <si>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</si>
  <si>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</si>
  <si>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</si>
  <si>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</si>
  <si>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</si>
  <si>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</si>
  <si>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</si>
  <si>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</si>
  <si>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</si>
  <si>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</si>
  <si>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</si>
  <si>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</si>
  <si>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</si>
  <si>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</si>
  <si>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</si>
  <si>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</si>
  <si>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</si>
  <si>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</si>
  <si>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</si>
  <si>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</si>
  <si>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</si>
  <si>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</si>
  <si>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</si>
  <si>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</si>
  <si>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</si>
  <si>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</si>
  <si>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</si>
  <si>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</si>
  <si>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</si>
  <si>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</si>
  <si>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</si>
  <si>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</si>
  <si>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</si>
  <si>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</si>
  <si>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</si>
  <si>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</si>
  <si>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</si>
  <si>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</si>
  <si>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</si>
  <si>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</si>
  <si>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</si>
  <si>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</si>
  <si>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</si>
  <si>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</si>
  <si>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</si>
  <si>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</si>
  <si>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</si>
  <si>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</si>
  <si>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</si>
  <si>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</si>
  <si>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</si>
  <si>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</si>
  <si>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</si>
  <si>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</si>
  <si>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</si>
  <si>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</si>
  <si>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</si>
  <si>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</si>
  <si>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</si>
  <si>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</si>
  <si>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</si>
  <si>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</si>
  <si>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</si>
  <si>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</si>
  <si>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</si>
  <si>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</si>
  <si>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</si>
  <si>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</si>
  <si>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</si>
  <si>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</si>
  <si>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</si>
  <si>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</si>
  <si>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</si>
  <si>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</si>
  <si>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</si>
  <si>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</si>
  <si>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</si>
  <si>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</si>
  <si>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</si>
  <si>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</si>
  <si>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</si>
  <si>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</si>
  <si>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</si>
  <si>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</si>
  <si>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</si>
  <si>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</si>
  <si>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</si>
  <si>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</si>
  <si>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</si>
  <si>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</si>
  <si>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</si>
  <si>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</si>
  <si>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</si>
  <si>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</si>
  <si>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</si>
  <si>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</si>
  <si>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</si>
  <si>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</si>
  <si>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</si>
  <si>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</si>
  <si>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</si>
  <si>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</si>
  <si>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</si>
  <si>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</si>
  <si>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</si>
  <si>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</si>
  <si>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</si>
  <si>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</si>
  <si>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</si>
  <si>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</si>
  <si>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</si>
  <si>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</si>
  <si>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</si>
  <si>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</si>
  <si>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</si>
  <si>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</si>
  <si>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</si>
  <si>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</si>
  <si>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</si>
  <si>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</si>
  <si>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</si>
  <si>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</si>
  <si>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</si>
  <si>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</si>
  <si>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</si>
  <si>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</si>
  <si>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</si>
  <si>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</si>
  <si>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</si>
  <si>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</si>
  <si>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</si>
  <si>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</si>
  <si>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</si>
  <si>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</si>
  <si>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</si>
  <si>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</si>
  <si>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</si>
  <si>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</si>
  <si>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</si>
  <si>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</si>
  <si>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</si>
  <si>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</si>
  <si>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</si>
  <si>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</si>
  <si>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</si>
  <si>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</si>
  <si>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</si>
  <si>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</si>
  <si>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</si>
  <si>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</si>
  <si>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</si>
  <si>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</si>
  <si>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</si>
  <si>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</si>
  <si>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</si>
  <si>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</si>
  <si>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</si>
  <si>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</si>
  <si>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</si>
  <si>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</si>
  <si>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</si>
  <si>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</si>
  <si>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</si>
  <si>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</si>
  <si>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</si>
  <si>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</si>
  <si>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</si>
  <si>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</si>
  <si>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</si>
  <si>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</si>
  <si>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</si>
  <si>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</si>
  <si>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</si>
  <si>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</si>
  <si>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</si>
  <si>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</si>
  <si>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</si>
  <si>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</si>
  <si>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</si>
  <si>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</si>
  <si>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</si>
  <si>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</si>
  <si>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</si>
  <si>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</si>
  <si>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</si>
  <si>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</si>
  <si>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</si>
  <si>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</si>
  <si>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</si>
  <si>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</si>
  <si>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</si>
  <si>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</si>
  <si>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</si>
  <si>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</si>
  <si>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</si>
  <si>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</si>
  <si>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</si>
  <si>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</si>
  <si>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</si>
  <si>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</si>
  <si>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</si>
  <si>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</si>
  <si>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</si>
  <si>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</si>
  <si>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</si>
  <si>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</si>
  <si>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</si>
  <si>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</si>
  <si>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</si>
  <si>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</si>
  <si>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</si>
  <si>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</si>
  <si>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</si>
  <si>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</si>
  <si>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</si>
  <si>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</si>
  <si>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</si>
  <si>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</si>
  <si>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</si>
  <si>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</si>
  <si>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</si>
  <si>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</si>
  <si>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</si>
  <si>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</si>
  <si>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</si>
  <si>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</si>
  <si>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</si>
  <si>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</si>
  <si>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</si>
  <si>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</si>
  <si>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</si>
  <si>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</si>
  <si>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</si>
  <si>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</si>
  <si>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</si>
  <si>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</si>
  <si>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</si>
  <si>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</si>
  <si>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</si>
  <si>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</si>
  <si>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</si>
  <si>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</si>
  <si>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</si>
  <si>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</si>
  <si>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</si>
  <si>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</si>
  <si>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</si>
  <si>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</si>
  <si>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</si>
  <si>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</si>
  <si>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</si>
  <si>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</si>
  <si>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</si>
  <si>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</si>
  <si>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</si>
  <si>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</si>
  <si>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</si>
  <si>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</si>
  <si>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</si>
  <si>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</si>
  <si>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</si>
  <si>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</si>
  <si>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</si>
  <si>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</si>
  <si>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</si>
  <si>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</si>
  <si>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</si>
  <si>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</si>
  <si>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</si>
  <si>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</si>
  <si>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</si>
  <si>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</si>
  <si>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</si>
  <si>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</si>
  <si>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</si>
  <si>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</si>
  <si>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</si>
  <si>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</si>
  <si>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</si>
  <si>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</si>
  <si>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</si>
  <si>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</si>
  <si>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</si>
  <si>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</si>
  <si>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</si>
  <si>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</si>
  <si>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</si>
  <si>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</si>
  <si>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</si>
  <si>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</si>
  <si>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</si>
  <si>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</si>
  <si>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</si>
  <si>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</si>
  <si>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</si>
  <si>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</si>
  <si>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</si>
  <si>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</si>
  <si>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</si>
  <si>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</si>
  <si>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</si>
  <si>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</si>
  <si>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</si>
  <si>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</si>
  <si>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</si>
  <si>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</si>
  <si>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</si>
  <si>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</si>
  <si>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</si>
  <si>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</si>
  <si>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</si>
  <si>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</si>
  <si>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</si>
  <si>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</si>
  <si>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</si>
  <si>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</si>
  <si>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</si>
  <si>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</si>
  <si>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</si>
  <si>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</si>
  <si>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</si>
  <si>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</si>
  <si>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</si>
  <si>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</si>
  <si>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</si>
  <si>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</si>
  <si>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</si>
  <si>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</si>
  <si>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</si>
  <si>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</si>
  <si>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</si>
  <si>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</si>
  <si>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</si>
  <si>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</si>
  <si>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</si>
  <si>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</si>
  <si>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</si>
  <si>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</si>
  <si>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</si>
  <si>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</si>
  <si>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</si>
  <si>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</si>
  <si>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</si>
  <si>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</si>
  <si>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</si>
  <si>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</si>
  <si>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</si>
  <si>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</si>
  <si>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</si>
  <si>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</si>
  <si>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</si>
  <si>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</si>
  <si>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</si>
  <si>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</si>
  <si>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</si>
  <si>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</si>
  <si>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</si>
  <si>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</si>
  <si>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</si>
  <si>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</si>
  <si>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</si>
  <si>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</si>
  <si>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</si>
  <si>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</si>
  <si>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</si>
  <si>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</si>
  <si>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</si>
  <si>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</si>
  <si>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</si>
  <si>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</si>
  <si>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</si>
  <si>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</si>
  <si>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</si>
  <si>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</si>
  <si>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</si>
  <si>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</si>
  <si>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</si>
  <si>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</si>
  <si>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</si>
  <si>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</si>
  <si>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</si>
  <si>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</si>
  <si>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</si>
  <si>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</si>
  <si>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</si>
  <si>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</si>
  <si>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</si>
  <si>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</si>
  <si>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</si>
  <si>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</si>
  <si>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</si>
  <si>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</si>
  <si>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</si>
  <si>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</si>
  <si>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</si>
  <si>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</si>
  <si>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</si>
  <si>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</si>
  <si>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</si>
  <si>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</si>
  <si>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</si>
  <si>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</si>
  <si>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</si>
  <si>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</si>
  <si>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</si>
  <si>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</si>
  <si>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</si>
  <si>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</si>
  <si>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</si>
  <si>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</si>
  <si>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</si>
  <si>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</si>
  <si>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</si>
  <si>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</si>
  <si>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</si>
  <si>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</si>
  <si>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</si>
  <si>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</si>
  <si>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</si>
  <si>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</si>
  <si>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</si>
  <si>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</si>
  <si>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</si>
  <si>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</si>
  <si>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</si>
  <si>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</si>
  <si>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</si>
  <si>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</si>
  <si>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</si>
  <si>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</si>
  <si>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</si>
  <si>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</si>
  <si>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</si>
  <si>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</si>
  <si>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</si>
  <si>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</si>
  <si>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</si>
  <si>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</si>
  <si>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</si>
  <si>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</si>
  <si>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</si>
  <si>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</si>
  <si>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</si>
  <si>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</si>
  <si>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</si>
  <si>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</si>
  <si>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</si>
  <si>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</si>
  <si>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</si>
  <si>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</si>
  <si>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</si>
  <si>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</si>
  <si>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</si>
  <si>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</si>
  <si>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</si>
  <si>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</si>
  <si>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</si>
  <si>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</si>
  <si>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</si>
  <si>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</si>
  <si>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</si>
  <si>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</si>
  <si>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</si>
  <si>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</si>
  <si>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</si>
  <si>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</si>
  <si>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</si>
  <si>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</si>
  <si>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</si>
  <si>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</si>
  <si>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</si>
  <si>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</si>
  <si>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</si>
  <si>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</si>
  <si>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</si>
  <si>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</si>
  <si>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</si>
  <si>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</si>
  <si>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</si>
  <si>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</si>
  <si>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</si>
  <si>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</si>
  <si>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</si>
  <si>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</si>
  <si>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</si>
  <si>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</si>
  <si>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</si>
  <si>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</si>
  <si>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</si>
  <si>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</si>
  <si>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</si>
  <si>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</si>
  <si>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</si>
  <si>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</si>
  <si>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</si>
  <si>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</si>
  <si>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</si>
  <si>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</si>
  <si>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</si>
  <si>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</si>
  <si>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</si>
  <si>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</si>
  <si>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</si>
  <si>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</si>
  <si>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</si>
  <si>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</si>
  <si>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</si>
  <si>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</si>
  <si>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</si>
  <si>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</si>
  <si>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</si>
  <si>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</si>
  <si>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</si>
  <si>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</si>
  <si>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</si>
  <si>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</si>
  <si>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</si>
  <si>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</si>
  <si>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</si>
  <si>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</si>
  <si>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</si>
  <si>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</si>
  <si>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</si>
  <si>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</si>
  <si>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</si>
  <si>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</si>
  <si>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</si>
  <si>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</si>
  <si>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</si>
  <si>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</si>
  <si>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</si>
  <si>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</si>
  <si>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</si>
  <si>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</si>
  <si>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</si>
  <si>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</si>
  <si>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</si>
  <si>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</si>
  <si>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</si>
  <si>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</si>
  <si>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</si>
  <si>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</si>
  <si>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</si>
  <si>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</si>
  <si>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</si>
  <si>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</si>
  <si>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</si>
  <si>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</si>
  <si>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</si>
  <si>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</si>
  <si>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</si>
  <si>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</si>
  <si>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</si>
  <si>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</si>
  <si>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</si>
  <si>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</si>
  <si>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</si>
  <si>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</si>
  <si>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</si>
  <si>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</si>
  <si>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</si>
  <si>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</si>
  <si>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</si>
  <si>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</si>
  <si>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</si>
  <si>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</si>
  <si>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</si>
  <si>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</si>
  <si>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</si>
  <si>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</si>
  <si>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</si>
  <si>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</si>
  <si>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</si>
  <si>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</si>
  <si>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</si>
  <si>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</si>
  <si>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</si>
  <si>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</si>
  <si>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</si>
  <si>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</si>
  <si>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</si>
  <si>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</si>
  <si>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</si>
  <si>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</si>
  <si>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</si>
  <si>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</si>
  <si>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</si>
  <si>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</si>
  <si>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</si>
  <si>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</si>
  <si>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</si>
  <si>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</si>
  <si>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</si>
  <si>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</si>
  <si>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</si>
  <si>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</si>
  <si>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</si>
  <si>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</si>
  <si>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</si>
  <si>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</si>
  <si>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</si>
  <si>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</si>
  <si>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</si>
  <si>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</si>
  <si>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</si>
  <si>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</si>
  <si>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</si>
  <si>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</si>
  <si>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</si>
  <si>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</si>
  <si>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</si>
  <si>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</si>
  <si>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</si>
  <si>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</si>
  <si>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</si>
  <si>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</si>
  <si>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</si>
  <si>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</si>
  <si>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</si>
  <si>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</si>
  <si>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</si>
  <si>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</si>
  <si>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</si>
  <si>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</si>
  <si>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</si>
  <si>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</si>
  <si>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</si>
  <si>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</si>
  <si>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</si>
  <si>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</si>
  <si>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</si>
  <si>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</si>
  <si>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</si>
  <si>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</si>
  <si>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</si>
  <si>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</si>
  <si>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</si>
  <si>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</si>
  <si>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</si>
  <si>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</si>
  <si>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</si>
  <si>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</si>
  <si>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</si>
  <si>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</si>
  <si>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</si>
  <si>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</si>
  <si>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</si>
  <si>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</si>
  <si>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</si>
  <si>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</si>
  <si>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</si>
  <si>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</si>
  <si>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</si>
  <si>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</si>
  <si>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</si>
  <si>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</si>
  <si>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</si>
  <si>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</si>
  <si>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</si>
  <si>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</si>
  <si>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</si>
  <si>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</si>
  <si>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</si>
  <si>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</si>
  <si>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</si>
  <si>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</si>
  <si>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</si>
  <si>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</si>
  <si>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</si>
  <si>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</si>
  <si>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</si>
  <si>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</si>
  <si>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</si>
  <si>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</si>
  <si>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</si>
  <si>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</si>
  <si>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</si>
  <si>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</si>
  <si>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</si>
  <si>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</si>
  <si>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</si>
  <si>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</si>
  <si>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</si>
  <si>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</si>
  <si>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</si>
  <si>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</si>
  <si>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</si>
  <si>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</si>
  <si>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</si>
  <si>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</si>
  <si>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</si>
  <si>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</si>
  <si>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</si>
  <si>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</si>
  <si>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</si>
  <si>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</si>
  <si>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</si>
  <si>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</si>
  <si>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</si>
  <si>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</si>
  <si>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</si>
  <si>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</si>
  <si>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</si>
  <si>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</si>
  <si>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</si>
  <si>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</si>
  <si>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</si>
  <si>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</si>
  <si>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</si>
  <si>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</si>
  <si>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</si>
  <si>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</si>
  <si>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</si>
  <si>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</si>
  <si>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</si>
  <si>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</si>
  <si>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</si>
  <si>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</si>
  <si>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</si>
  <si>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</si>
  <si>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</si>
  <si>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</si>
  <si>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</si>
  <si>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</si>
  <si>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</si>
  <si>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</si>
  <si>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</si>
  <si>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</si>
  <si>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</si>
  <si>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</si>
  <si>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</si>
  <si>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</si>
  <si>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</si>
  <si>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</si>
  <si>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</si>
  <si>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</si>
  <si>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</si>
  <si>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</si>
  <si>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</si>
  <si>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</si>
  <si>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</si>
  <si>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</si>
  <si>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</si>
  <si>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</si>
  <si>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</si>
  <si>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</si>
  <si>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</si>
  <si>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</si>
  <si>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</si>
  <si>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</si>
  <si>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</si>
  <si>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</si>
  <si>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</si>
  <si>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</si>
  <si>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</si>
  <si>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</si>
  <si>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</si>
  <si>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</si>
  <si>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</si>
  <si>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</si>
  <si>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</si>
  <si>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</si>
  <si>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</si>
  <si>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</si>
  <si>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</si>
  <si>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</si>
  <si>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</si>
  <si>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</si>
  <si>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</si>
  <si>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</si>
  <si>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</si>
  <si>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</si>
  <si>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</si>
  <si>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</si>
  <si>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</si>
  <si>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</si>
  <si>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</si>
  <si>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</si>
  <si>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</si>
  <si>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</si>
  <si>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</si>
  <si>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</si>
  <si>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</si>
  <si>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</si>
  <si>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</si>
  <si>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</si>
  <si>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</si>
  <si>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</si>
  <si>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</si>
  <si>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</si>
  <si>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</si>
  <si>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</si>
  <si>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</si>
  <si>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</si>
  <si>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</si>
  <si>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</si>
  <si>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</si>
  <si>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</si>
  <si>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</si>
  <si>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</si>
  <si>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</si>
  <si>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</si>
  <si>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</si>
  <si>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</si>
  <si>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</si>
  <si>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</si>
  <si>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</si>
  <si>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</si>
  <si>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</si>
  <si>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</si>
  <si>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</si>
  <si>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</si>
  <si>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</si>
  <si>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</si>
  <si>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</si>
  <si>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</si>
  <si>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</si>
  <si>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</si>
  <si>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</si>
  <si>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</si>
  <si>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</si>
  <si>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</si>
  <si>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</si>
  <si>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</si>
  <si>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</si>
  <si>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</si>
  <si>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</si>
  <si>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</si>
  <si>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</si>
  <si>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</si>
  <si>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</si>
  <si>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</si>
  <si>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</si>
  <si>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</si>
  <si>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</si>
  <si>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</si>
  <si>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</si>
  <si>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</si>
  <si>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</si>
  <si>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</si>
  <si>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</si>
  <si>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</si>
  <si>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</si>
  <si>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</si>
  <si>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</si>
  <si>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</si>
  <si>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</si>
  <si>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</si>
  <si>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</si>
  <si>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</si>
  <si>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</si>
  <si>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</si>
  <si>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</si>
  <si>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</si>
  <si>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</si>
  <si>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</si>
  <si>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</si>
  <si>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</si>
  <si>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</si>
  <si>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</si>
  <si>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</si>
  <si>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</si>
  <si>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</si>
  <si>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</si>
  <si>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</si>
  <si>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</si>
  <si>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</si>
  <si>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</si>
  <si>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</si>
  <si>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</si>
  <si>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</si>
  <si>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</si>
  <si>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</si>
  <si>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</si>
  <si>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</si>
  <si>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</si>
  <si>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</si>
  <si>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</si>
  <si>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</si>
  <si>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</si>
  <si>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</si>
  <si>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</si>
  <si>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</si>
  <si>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</si>
  <si>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</si>
  <si>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</si>
  <si>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</si>
  <si>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</si>
  <si>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</si>
  <si>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</si>
  <si>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</si>
  <si>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</si>
  <si>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</si>
  <si>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</si>
  <si>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</si>
  <si>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</si>
  <si>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</si>
  <si>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</si>
  <si>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</si>
  <si>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</si>
  <si>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</si>
  <si>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</si>
  <si>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</si>
  <si>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</si>
  <si>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</si>
  <si>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</si>
  <si>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</si>
  <si>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</si>
  <si>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</si>
  <si>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</si>
  <si>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</si>
  <si>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</si>
  <si>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</si>
  <si>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</si>
  <si>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</si>
  <si>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</si>
  <si>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</si>
  <si>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</si>
  <si>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</si>
  <si>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</si>
  <si>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</si>
  <si>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</si>
  <si>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</si>
  <si>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</si>
  <si>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</si>
  <si>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</si>
  <si>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</si>
  <si>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</si>
  <si>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</si>
  <si>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</si>
  <si>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</si>
  <si>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</si>
  <si>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</si>
  <si>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</si>
  <si>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</si>
  <si>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</si>
  <si>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</si>
  <si>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</si>
  <si>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</si>
  <si>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</si>
  <si>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</si>
  <si>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</si>
  <si>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</si>
  <si>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</si>
  <si>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</si>
  <si>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</si>
  <si>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</si>
  <si>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</si>
  <si>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</si>
  <si>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</si>
  <si>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</si>
  <si>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</si>
  <si>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</si>
  <si>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</si>
  <si>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</si>
  <si>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</si>
  <si>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</si>
  <si>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</si>
  <si>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</si>
  <si>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</si>
  <si>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</si>
  <si>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</si>
  <si>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</si>
  <si>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</si>
  <si>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</si>
  <si>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</si>
  <si>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</si>
  <si>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</si>
  <si>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</si>
  <si>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</si>
  <si>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</si>
  <si>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</si>
  <si>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</si>
  <si>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</si>
  <si>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</si>
  <si>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</si>
  <si>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</si>
  <si>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</si>
  <si>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</si>
  <si>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</si>
  <si>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</si>
  <si>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</si>
  <si>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</si>
  <si>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</si>
  <si>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</si>
  <si>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</si>
  <si>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</si>
  <si>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</si>
  <si>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</si>
  <si>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</si>
  <si>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</si>
  <si>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</si>
  <si>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</si>
  <si>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</si>
  <si>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</si>
  <si>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</si>
  <si>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</si>
  <si>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</si>
  <si>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</si>
  <si>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</si>
  <si>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</si>
  <si>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</si>
  <si>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</si>
  <si>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</si>
  <si>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</si>
  <si>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</si>
  <si>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</si>
  <si>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</si>
  <si>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</si>
  <si>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</si>
  <si>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</si>
  <si>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</si>
  <si>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</si>
  <si>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</si>
  <si>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</si>
  <si>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</si>
  <si>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</si>
  <si>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</si>
  <si>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</si>
  <si>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</si>
  <si>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</si>
  <si>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</si>
  <si>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</si>
  <si>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</si>
  <si>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</si>
  <si>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</si>
  <si>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</si>
  <si>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</si>
  <si>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</si>
  <si>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</si>
  <si>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</si>
  <si>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</si>
  <si>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</si>
  <si>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</si>
  <si>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</si>
  <si>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</si>
  <si>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</si>
  <si>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</si>
  <si>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</si>
  <si>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</si>
  <si>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</si>
  <si>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</si>
  <si>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</si>
  <si>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</si>
  <si>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</si>
  <si>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</si>
  <si>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</si>
  <si>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</si>
  <si>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</si>
  <si>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</si>
  <si>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</si>
  <si>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</si>
  <si>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</si>
  <si>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</si>
  <si>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</si>
  <si>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</si>
  <si>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</si>
  <si>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</si>
  <si>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</si>
  <si>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</si>
  <si>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</si>
  <si>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</si>
  <si>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</si>
  <si>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</si>
  <si>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</si>
  <si>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</si>
  <si>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</si>
  <si>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</si>
  <si>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</si>
  <si>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</si>
  <si>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</si>
  <si>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</si>
  <si>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</si>
  <si>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</si>
  <si>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</si>
  <si>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</si>
  <si>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</si>
  <si>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</si>
  <si>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</si>
  <si>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</si>
  <si>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</si>
  <si>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</si>
  <si>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</si>
  <si>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</si>
  <si>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</si>
  <si>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</si>
  <si>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</si>
  <si>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</si>
  <si>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</si>
  <si>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</si>
  <si>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</si>
  <si>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</si>
  <si>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</si>
  <si>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</si>
  <si>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</si>
  <si>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</si>
  <si>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</si>
  <si>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</si>
  <si>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</si>
  <si>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</si>
  <si>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</si>
  <si>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</si>
  <si>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</si>
  <si>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</si>
  <si>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</si>
  <si>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</si>
  <si>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</si>
  <si>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</si>
  <si>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</si>
  <si>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</si>
  <si>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</si>
  <si>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</si>
  <si>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</si>
  <si>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</si>
  <si>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</si>
  <si>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</si>
  <si>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</si>
  <si>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</si>
  <si>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</si>
  <si>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</si>
  <si>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</si>
  <si>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</si>
  <si>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</si>
  <si>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</si>
  <si>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</si>
  <si>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</si>
  <si>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</si>
  <si>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</si>
  <si>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</si>
  <si>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</si>
  <si>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</si>
  <si>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</si>
  <si>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</si>
  <si>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</si>
  <si>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</si>
  <si>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</si>
  <si>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</si>
  <si>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</si>
  <si>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</si>
  <si>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</si>
  <si>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</si>
  <si>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</si>
  <si>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</si>
  <si>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</si>
  <si>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</si>
  <si>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</si>
  <si>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</si>
  <si>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</si>
  <si>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</si>
  <si>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</si>
  <si>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</si>
  <si>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</si>
  <si>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</si>
  <si>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</si>
  <si>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</si>
  <si>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</si>
  <si>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</si>
  <si>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</si>
  <si>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</si>
  <si>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</si>
  <si>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</si>
  <si>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</si>
  <si>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</si>
  <si>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</si>
  <si>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</si>
  <si>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</si>
  <si>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</si>
  <si>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</si>
  <si>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</si>
  <si>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</si>
  <si>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</si>
  <si>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</si>
  <si>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</si>
  <si>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</si>
  <si>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</si>
  <si>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</si>
  <si>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</si>
  <si>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</si>
  <si>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</si>
  <si>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</si>
  <si>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</si>
  <si>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</si>
  <si>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</si>
  <si>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</si>
  <si>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</si>
  <si>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</si>
  <si>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</si>
  <si>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</si>
  <si>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</si>
  <si>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</si>
  <si>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</si>
  <si>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</si>
  <si>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</si>
  <si>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</si>
  <si>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</si>
  <si>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</si>
  <si>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</si>
  <si>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</si>
  <si>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</si>
  <si>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</si>
  <si>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</si>
  <si>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</si>
  <si>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</si>
  <si>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</si>
  <si>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</si>
  <si>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</si>
  <si>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</si>
  <si>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</si>
  <si>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</si>
  <si>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</si>
  <si>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</si>
  <si>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</si>
  <si>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</si>
  <si>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</si>
  <si>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</si>
  <si>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</si>
  <si>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</si>
  <si>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</si>
  <si>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</si>
  <si>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</si>
  <si>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</si>
  <si>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</si>
  <si>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</si>
  <si>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</si>
  <si>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</si>
  <si>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</si>
  <si>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</si>
  <si>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</si>
  <si>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</si>
  <si>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</si>
  <si>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</si>
  <si>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</si>
  <si>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</si>
  <si>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</si>
  <si>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</si>
  <si>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</si>
  <si>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</si>
  <si>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</si>
  <si>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</si>
  <si>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</si>
  <si>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</si>
  <si>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</si>
  <si>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</si>
  <si>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</si>
  <si>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</si>
  <si>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</si>
  <si>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</si>
  <si>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</si>
  <si>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</si>
  <si>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</si>
  <si>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</si>
  <si>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</si>
  <si>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</si>
  <si>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</si>
  <si>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</si>
  <si>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</si>
  <si>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</si>
  <si>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</si>
  <si>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</si>
  <si>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</si>
  <si>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</si>
  <si>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</si>
  <si>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</si>
  <si>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</si>
  <si>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</si>
  <si>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</si>
  <si>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</si>
  <si>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</si>
  <si>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</si>
  <si>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</si>
  <si>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</si>
  <si>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</si>
  <si>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</si>
  <si>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</si>
  <si>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</si>
  <si>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</si>
  <si>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</si>
  <si>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</si>
  <si>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</si>
  <si>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</si>
  <si>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</si>
  <si>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</si>
  <si>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</si>
  <si>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</si>
  <si>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</si>
  <si>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</si>
  <si>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</si>
  <si>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</si>
  <si>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</si>
  <si>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</si>
  <si>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</si>
  <si>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</si>
  <si>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</si>
  <si>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</si>
  <si>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</si>
  <si>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</si>
  <si>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</si>
  <si>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</si>
  <si>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</si>
  <si>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</si>
  <si>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</si>
  <si>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</si>
  <si>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</si>
  <si>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</si>
  <si>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</si>
  <si>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</si>
  <si>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</si>
  <si>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</si>
  <si>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</si>
  <si>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</si>
  <si>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</si>
  <si>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</si>
  <si>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</si>
  <si>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</si>
  <si>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</si>
  <si>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</si>
  <si>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</si>
  <si>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</si>
  <si>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</si>
  <si>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</si>
  <si>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</si>
  <si>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</si>
  <si>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</si>
  <si>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</si>
  <si>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</si>
  <si>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</si>
  <si>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</si>
  <si>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</si>
  <si>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</si>
  <si>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</si>
  <si>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</si>
  <si>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</si>
  <si>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</si>
  <si>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</si>
  <si>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</si>
  <si>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</si>
  <si>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</si>
  <si>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</si>
  <si>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</si>
  <si>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</si>
  <si>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</si>
  <si>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</si>
  <si>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</si>
  <si>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</si>
  <si>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</si>
  <si>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</si>
  <si>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</si>
  <si>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</si>
  <si>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</si>
  <si>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</si>
  <si>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</si>
  <si>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</si>
  <si>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</si>
  <si>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</si>
  <si>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</si>
  <si>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</si>
  <si>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</si>
  <si>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</si>
  <si>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</si>
  <si>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</si>
  <si>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</si>
  <si>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</si>
  <si>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</si>
  <si>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</si>
  <si>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</si>
  <si>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</si>
  <si>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</si>
  <si>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</si>
  <si>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</si>
  <si>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</si>
  <si>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</si>
  <si>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</si>
  <si>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</si>
  <si>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</si>
  <si>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</si>
  <si>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</si>
  <si>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</si>
  <si>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</si>
  <si>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</si>
  <si>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</si>
  <si>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</si>
  <si>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</si>
  <si>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</si>
  <si>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</si>
  <si>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</si>
  <si>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</si>
  <si>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</si>
  <si>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</si>
  <si>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</si>
  <si>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</si>
  <si>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</si>
  <si>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</si>
  <si>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</si>
  <si>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</si>
  <si>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</si>
  <si>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</si>
  <si>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</si>
  <si>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</si>
  <si>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</si>
  <si>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</si>
  <si>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</si>
  <si>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</si>
  <si>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</si>
  <si>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</si>
  <si>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</si>
  <si>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</si>
  <si>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</si>
  <si>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</si>
  <si>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</si>
  <si>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</si>
  <si>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</si>
  <si>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</si>
  <si>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</si>
  <si>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</si>
  <si>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</si>
  <si>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</si>
  <si>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</si>
  <si>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</si>
  <si>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</si>
  <si>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</si>
  <si>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</si>
  <si>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</si>
  <si>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</si>
  <si>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</si>
  <si>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</si>
  <si>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</si>
  <si>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</si>
  <si>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</si>
  <si>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</si>
  <si>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</si>
  <si>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</si>
  <si>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</si>
  <si>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</si>
  <si>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</si>
  <si>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</si>
  <si>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</si>
  <si>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</si>
  <si>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</si>
  <si>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</si>
  <si>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</si>
  <si>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</si>
  <si>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</si>
  <si>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</si>
  <si>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</si>
  <si>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</si>
  <si>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</si>
  <si>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</si>
  <si>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</si>
  <si>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</si>
  <si>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</si>
  <si>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</si>
  <si>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</si>
  <si>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</si>
  <si>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</si>
  <si>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</si>
  <si>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</si>
  <si>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</si>
  <si>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</si>
  <si>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</si>
  <si>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</si>
  <si>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</si>
  <si>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</si>
  <si>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</si>
  <si>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</si>
  <si>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</si>
  <si>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</si>
  <si>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</si>
  <si>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</si>
  <si>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</si>
  <si>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</si>
  <si>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</si>
  <si>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</si>
  <si>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</si>
  <si>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</si>
  <si>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</si>
  <si>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</si>
  <si>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</si>
  <si>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</si>
  <si>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</si>
  <si>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</si>
  <si>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</si>
  <si>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</si>
  <si>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</si>
  <si>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</si>
  <si>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</si>
  <si>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</si>
  <si>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</si>
  <si>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</si>
  <si>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</si>
  <si>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</si>
  <si>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</si>
  <si>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</si>
  <si>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</si>
  <si>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</si>
  <si>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</si>
  <si>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</si>
  <si>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</si>
  <si>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</si>
  <si>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</si>
  <si>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</si>
  <si>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</si>
  <si>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</si>
  <si>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</si>
  <si>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</si>
  <si>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</si>
  <si>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</si>
  <si>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</si>
  <si>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</si>
  <si>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</si>
  <si>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</si>
  <si>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</si>
  <si>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</si>
  <si>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</si>
  <si>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</si>
  <si>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</si>
  <si>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</si>
  <si>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</si>
  <si>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</si>
  <si>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</si>
  <si>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</si>
  <si>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</si>
  <si>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</si>
  <si>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</si>
  <si>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</si>
  <si>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</si>
  <si>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</si>
  <si>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</si>
  <si>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</si>
  <si>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</si>
  <si>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</si>
  <si>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</si>
  <si>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</si>
  <si>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</si>
  <si>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</si>
  <si>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</si>
  <si>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</si>
  <si>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</si>
  <si>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</si>
  <si>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</si>
  <si>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</si>
  <si>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</si>
  <si>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</si>
  <si>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</si>
  <si>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</si>
  <si>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</si>
  <si>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</si>
  <si>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</si>
  <si>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</si>
  <si>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</si>
  <si>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</si>
  <si>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</si>
  <si>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</si>
  <si>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</si>
  <si>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</si>
  <si>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</si>
  <si>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</si>
  <si>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</si>
  <si>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</si>
  <si>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</si>
  <si>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</si>
  <si>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</si>
  <si>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</si>
  <si>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</si>
  <si>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</si>
  <si>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</si>
  <si>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</si>
  <si>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</si>
  <si>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</si>
  <si>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</si>
  <si>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</si>
  <si>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</si>
  <si>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</si>
  <si>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</si>
  <si>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</si>
  <si>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</si>
  <si>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</si>
  <si>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</si>
  <si>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</si>
  <si>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</si>
  <si>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</si>
  <si>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</si>
  <si>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</si>
  <si>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</si>
  <si>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</si>
  <si>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</si>
  <si>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</si>
  <si>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</si>
  <si>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</si>
  <si>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</si>
  <si>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</si>
  <si>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</si>
  <si>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</si>
  <si>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</si>
  <si>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</si>
  <si>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</si>
  <si>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</si>
  <si>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</si>
  <si>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</si>
  <si>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</si>
  <si>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</si>
  <si>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</si>
  <si>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</si>
  <si>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</si>
  <si>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</si>
  <si>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</si>
  <si>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</si>
  <si>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</si>
  <si>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</si>
  <si>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</si>
  <si>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</si>
  <si>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</si>
  <si>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</si>
  <si>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</si>
  <si>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</si>
  <si>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</si>
  <si>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</si>
  <si>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</si>
  <si>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</si>
  <si>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</si>
  <si>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</si>
  <si>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</si>
  <si>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</si>
  <si>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</si>
  <si>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</si>
  <si>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</si>
  <si>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</si>
  <si>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</si>
  <si>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</si>
  <si>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</si>
  <si>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</si>
  <si>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</si>
  <si>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</si>
  <si>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</si>
  <si>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</si>
  <si>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</si>
  <si>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</si>
  <si>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</si>
  <si>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</si>
  <si>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</si>
  <si>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</si>
  <si>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</si>
  <si>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</si>
  <si>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</si>
  <si>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</si>
  <si>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</si>
  <si>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</si>
  <si>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</si>
  <si>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</si>
  <si>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</si>
  <si>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</si>
  <si>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</si>
  <si>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</si>
  <si>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</si>
  <si>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</si>
  <si>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</si>
  <si>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</si>
  <si>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</si>
  <si>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</si>
  <si>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</si>
  <si>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</si>
  <si>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</si>
  <si>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</si>
  <si>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</si>
  <si>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</si>
  <si>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</si>
  <si>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</si>
  <si>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</si>
  <si>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</si>
  <si>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</si>
  <si>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</si>
  <si>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</si>
  <si>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</si>
  <si>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</si>
  <si>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</si>
  <si>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</si>
  <si>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</si>
  <si>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</si>
  <si>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</si>
  <si>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</si>
  <si>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</si>
  <si>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</si>
  <si>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</si>
  <si>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</si>
  <si>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</si>
  <si>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</si>
  <si>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</si>
  <si>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</si>
  <si>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</si>
  <si>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</si>
  <si>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</si>
  <si>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</si>
  <si>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</si>
  <si>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</si>
  <si>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</si>
  <si>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</si>
  <si>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</si>
  <si>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</si>
  <si>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</si>
  <si>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</si>
  <si>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</si>
  <si>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</si>
  <si>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</si>
  <si>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</si>
  <si>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</si>
  <si>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</si>
  <si>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</si>
  <si>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</si>
  <si>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</si>
  <si>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</si>
  <si>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</si>
  <si>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</si>
  <si>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</si>
  <si>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</si>
  <si>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</si>
  <si>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</si>
  <si>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</si>
  <si>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</si>
  <si>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</si>
  <si>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</si>
  <si>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</si>
  <si>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</si>
  <si>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</si>
  <si>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</si>
  <si>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</si>
  <si>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</si>
  <si>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</si>
  <si>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</si>
  <si>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</si>
  <si>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</si>
  <si>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</si>
  <si>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</si>
  <si>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</si>
  <si>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</si>
  <si>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</si>
  <si>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</si>
  <si>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</si>
  <si>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</si>
  <si>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</si>
  <si>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</si>
  <si>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</si>
  <si>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</si>
  <si>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</si>
  <si>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</si>
  <si>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</si>
  <si>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</si>
  <si>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</si>
  <si>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</si>
  <si>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</si>
  <si>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</si>
  <si>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</si>
  <si>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</si>
  <si>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</si>
  <si>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</si>
  <si>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</si>
  <si>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</si>
  <si>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</si>
  <si>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</si>
  <si>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</si>
  <si>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</si>
  <si>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</si>
  <si>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</si>
  <si>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</si>
  <si>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</si>
  <si>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</si>
  <si>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</si>
  <si>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</si>
  <si>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</si>
  <si>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</si>
  <si>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</si>
  <si>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</si>
  <si>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</si>
  <si>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</si>
  <si>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</si>
  <si>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</si>
  <si>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</si>
  <si>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</si>
  <si>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</si>
  <si>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</si>
  <si>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</si>
  <si>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</si>
  <si>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</si>
  <si>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</si>
  <si>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</si>
  <si>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</si>
  <si>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</si>
  <si>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</si>
  <si>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</si>
  <si>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</si>
  <si>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</si>
  <si>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</si>
  <si>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</si>
  <si>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</si>
  <si>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</si>
  <si>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</si>
  <si>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</si>
  <si>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</si>
  <si>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</si>
  <si>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</si>
  <si>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</si>
  <si>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</si>
  <si>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</si>
  <si>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</si>
  <si>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</si>
  <si>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</si>
  <si>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</si>
  <si>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</si>
  <si>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</si>
  <si>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</si>
  <si>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</si>
  <si>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</si>
  <si>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</si>
  <si>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</si>
  <si>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</si>
  <si>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</si>
  <si>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</si>
  <si>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</si>
  <si>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</si>
  <si>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</si>
  <si>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</si>
  <si>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</si>
  <si>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</si>
  <si>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</si>
  <si>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</si>
  <si>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</si>
  <si>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</si>
  <si>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</si>
  <si>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</si>
  <si>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</si>
  <si>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</si>
  <si>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</si>
  <si>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</si>
  <si>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</si>
  <si>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</si>
  <si>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</si>
  <si>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</si>
  <si>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</si>
  <si>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</si>
  <si>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</si>
  <si>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</si>
  <si>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</si>
  <si>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</si>
  <si>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</si>
  <si>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</si>
  <si>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</si>
  <si>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</si>
  <si>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</si>
  <si>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</si>
  <si>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</si>
  <si>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</si>
  <si>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</si>
  <si>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</si>
  <si>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</si>
  <si>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</si>
  <si>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</si>
  <si>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</si>
  <si>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</si>
  <si>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</si>
  <si>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</si>
  <si>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</si>
  <si>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</si>
  <si>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</si>
  <si>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</si>
  <si>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</si>
  <si>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</si>
  <si>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</si>
  <si>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</si>
  <si>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</si>
  <si>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</si>
  <si>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</si>
  <si>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</si>
  <si>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</si>
  <si>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</si>
  <si>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</si>
  <si>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</si>
  <si>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</si>
  <si>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</si>
  <si>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</si>
  <si>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</si>
  <si>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</si>
  <si>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</si>
  <si>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</si>
  <si>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</si>
  <si>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</si>
  <si>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</si>
  <si>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</si>
  <si>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</si>
  <si>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</si>
  <si>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</si>
  <si>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</si>
  <si>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</si>
  <si>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</si>
  <si>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</si>
  <si>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</si>
  <si>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</si>
  <si>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</si>
  <si>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</si>
  <si>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</si>
  <si>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</si>
  <si>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</si>
  <si>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</si>
  <si>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</si>
  <si>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</si>
  <si>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</si>
  <si>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</si>
  <si>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</si>
  <si>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</si>
  <si>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</si>
  <si>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</si>
  <si>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</si>
  <si>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</si>
  <si>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</si>
  <si>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</si>
  <si>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</si>
  <si>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</si>
  <si>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</si>
  <si>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</si>
  <si>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</si>
  <si>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</si>
  <si>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</si>
  <si>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</si>
  <si>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</si>
  <si>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</si>
  <si>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</si>
  <si>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</si>
  <si>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</si>
  <si>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</si>
  <si>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</si>
  <si>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</si>
  <si>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</si>
  <si>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</si>
  <si>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</si>
  <si>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</si>
  <si>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</si>
  <si>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</si>
  <si>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</si>
  <si>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</si>
  <si>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</si>
  <si>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</si>
  <si>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</si>
  <si>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</si>
  <si>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</si>
  <si>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</si>
  <si>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</si>
  <si>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</si>
  <si>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</si>
  <si>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</si>
  <si>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</si>
  <si>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</si>
  <si>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</si>
  <si>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</si>
  <si>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</si>
  <si>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</si>
  <si>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</si>
  <si>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</si>
  <si>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</si>
  <si>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</si>
  <si>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</si>
  <si>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</si>
  <si>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</si>
  <si>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</si>
  <si>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</si>
  <si>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</si>
  <si>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</si>
  <si>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</si>
  <si>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</si>
  <si>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</si>
  <si>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</si>
  <si>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</si>
  <si>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</si>
  <si>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</si>
  <si>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</si>
  <si>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</si>
  <si>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</si>
  <si>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</si>
  <si>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</si>
  <si>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</si>
  <si>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</si>
  <si>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</si>
  <si>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</si>
  <si>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</si>
  <si>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</si>
  <si>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</si>
  <si>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</si>
  <si>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</si>
  <si>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</si>
  <si>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</si>
  <si>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</si>
  <si>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</si>
  <si>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</si>
  <si>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</si>
  <si>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</si>
  <si>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</si>
  <si>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</si>
  <si>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</si>
  <si>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</si>
  <si>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</si>
  <si>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</si>
  <si>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</si>
  <si>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</si>
  <si>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</si>
  <si>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</si>
  <si>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</si>
  <si>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</si>
  <si>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</si>
  <si>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</si>
  <si>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</si>
  <si>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</si>
  <si>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</si>
  <si>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</si>
  <si>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</si>
  <si>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</si>
  <si>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</si>
  <si>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</si>
  <si>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</si>
  <si>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</si>
  <si>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</si>
  <si>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</si>
  <si>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</si>
  <si>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</si>
  <si>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</si>
  <si>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</si>
  <si>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</si>
  <si>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</si>
  <si>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</si>
  <si>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</si>
  <si>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</si>
  <si>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</si>
  <si>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</si>
  <si>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</si>
  <si>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</si>
  <si>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</si>
  <si>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</si>
  <si>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</si>
  <si>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</si>
  <si>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</si>
  <si>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</si>
  <si>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</si>
  <si>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</si>
  <si>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</si>
  <si>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</si>
  <si>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</si>
  <si>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</si>
  <si>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</si>
  <si>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</si>
  <si>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</si>
  <si>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</si>
  <si>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</si>
  <si>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</si>
  <si>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</si>
  <si>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</si>
  <si>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</si>
  <si>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</si>
  <si>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</si>
  <si>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</si>
  <si>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</si>
  <si>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</si>
  <si>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</si>
  <si>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</si>
  <si>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</si>
  <si>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</si>
  <si>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</si>
  <si>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</si>
  <si>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</si>
  <si>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</si>
  <si>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</si>
  <si>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</si>
  <si>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</si>
  <si>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</si>
  <si>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</si>
  <si>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</si>
  <si>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</si>
  <si>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</si>
  <si>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</si>
  <si>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</si>
  <si>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</si>
  <si>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</si>
  <si>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</si>
  <si>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</si>
  <si>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</si>
  <si>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</si>
  <si>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</si>
  <si>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</si>
  <si>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</si>
  <si>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</si>
  <si>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</si>
  <si>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</si>
  <si>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</si>
  <si>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</si>
  <si>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</si>
  <si>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</si>
  <si>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</si>
  <si>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</si>
  <si>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</si>
  <si>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</si>
  <si>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</si>
  <si>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</si>
  <si>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</si>
  <si>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</si>
  <si>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</si>
  <si>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</si>
  <si>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</si>
  <si>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</si>
  <si>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</si>
  <si>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</si>
  <si>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</si>
  <si>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</si>
  <si>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</si>
  <si>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</si>
  <si>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</si>
  <si>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</si>
  <si>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</si>
  <si>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</si>
  <si>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</si>
  <si>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</si>
  <si>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</si>
  <si>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</si>
  <si>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</si>
  <si>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</si>
  <si>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</si>
  <si>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</si>
  <si>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</si>
  <si>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</si>
  <si>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</si>
  <si>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</si>
  <si>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</si>
  <si>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</si>
  <si>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</si>
  <si>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</si>
  <si>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</si>
  <si>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</si>
  <si>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</si>
  <si>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</si>
  <si>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</si>
  <si>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</si>
  <si>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</si>
  <si>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</si>
  <si>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</si>
  <si>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</si>
  <si>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</si>
  <si>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</si>
  <si>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</si>
  <si>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</si>
  <si>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</si>
  <si>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</si>
  <si>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</si>
  <si>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</si>
  <si>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</si>
  <si>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</si>
  <si>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</si>
  <si>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</si>
  <si>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</si>
  <si>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</si>
  <si>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</si>
  <si>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</si>
  <si>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</si>
  <si>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</si>
  <si>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</si>
  <si>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</si>
  <si>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</si>
  <si>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</si>
  <si>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</si>
  <si>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</si>
  <si>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</si>
  <si>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</si>
  <si>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</si>
  <si>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</si>
  <si>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</si>
  <si>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</si>
  <si>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</si>
  <si>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</si>
  <si>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</si>
  <si>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</si>
  <si>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</si>
  <si>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</si>
  <si>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</si>
  <si>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</si>
  <si>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</si>
  <si>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</si>
  <si>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</si>
  <si>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</si>
  <si>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</si>
  <si>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</si>
  <si>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</si>
  <si>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</si>
  <si>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</si>
  <si>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</si>
  <si>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</si>
  <si>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</si>
  <si>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</si>
  <si>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</si>
  <si>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</si>
  <si>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</si>
  <si>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</si>
  <si>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</si>
  <si>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</si>
  <si>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</si>
  <si>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</si>
  <si>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</si>
  <si>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</si>
  <si>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</si>
  <si>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</si>
  <si>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</si>
  <si>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</si>
  <si>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</si>
  <si>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</si>
  <si>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</si>
  <si>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</si>
  <si>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</si>
  <si>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</si>
  <si>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</si>
  <si>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</si>
  <si>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</si>
  <si>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</si>
  <si>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</si>
  <si>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</si>
  <si>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</si>
  <si>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</si>
  <si>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</si>
  <si>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</si>
  <si>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</si>
  <si>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</si>
  <si>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</si>
  <si>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</si>
  <si>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</si>
  <si>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</si>
  <si>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</si>
  <si>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</si>
  <si>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</si>
  <si>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</si>
  <si>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</si>
  <si>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</si>
  <si>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</si>
  <si>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</si>
  <si>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</si>
  <si>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</si>
  <si>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</si>
  <si>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</si>
  <si>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</si>
  <si>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</si>
  <si>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</si>
  <si>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</si>
  <si>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</si>
  <si>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</si>
  <si>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</si>
  <si>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</si>
  <si>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</si>
  <si>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</si>
  <si>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</si>
  <si>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</si>
  <si>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</si>
  <si>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</si>
  <si>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</si>
  <si>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</si>
  <si>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</si>
  <si>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</si>
  <si>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</si>
  <si>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</si>
  <si>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</si>
  <si>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</si>
  <si>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</si>
  <si>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</si>
  <si>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</si>
  <si>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</si>
  <si>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</si>
  <si>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</si>
  <si>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</si>
  <si>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</si>
  <si>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</si>
  <si>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</si>
  <si>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</si>
  <si>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</si>
  <si>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</si>
  <si>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</si>
  <si>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</si>
  <si>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</si>
  <si>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</si>
  <si>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</si>
  <si>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</si>
  <si>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</si>
  <si>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</si>
  <si>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</si>
  <si>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</si>
  <si>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</si>
  <si>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</si>
  <si>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</si>
  <si>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</si>
  <si>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</si>
  <si>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</si>
  <si>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</si>
  <si>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</si>
  <si>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</si>
  <si>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</si>
  <si>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</si>
  <si>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</si>
  <si>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</si>
  <si>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</si>
  <si>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</si>
  <si>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</si>
  <si>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</si>
  <si>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</si>
  <si>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</si>
  <si>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</si>
  <si>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</si>
  <si>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</si>
  <si>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</si>
  <si>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</si>
  <si>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</si>
  <si>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</si>
  <si>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</si>
  <si>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</si>
  <si>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</si>
  <si>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</si>
  <si>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</si>
  <si>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</si>
  <si>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</si>
  <si>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</si>
  <si>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</si>
  <si>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</si>
  <si>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</si>
  <si>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</si>
  <si>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</si>
  <si>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</si>
  <si>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</si>
  <si>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</si>
  <si>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</si>
  <si>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</si>
  <si>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</si>
  <si>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</si>
  <si>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</si>
  <si>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</si>
  <si>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</si>
  <si>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</si>
  <si>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</si>
  <si>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</si>
  <si>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</si>
  <si>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</si>
  <si>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</si>
  <si>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</si>
  <si>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</si>
  <si>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</si>
  <si>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</si>
  <si>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</si>
  <si>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</si>
  <si>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</si>
  <si>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</si>
  <si>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</si>
  <si>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</si>
  <si>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</si>
  <si>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</si>
  <si>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</si>
  <si>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</si>
  <si>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</si>
  <si>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</si>
  <si>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</si>
  <si>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</si>
  <si>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</si>
  <si>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</si>
  <si>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</si>
  <si>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</si>
  <si>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</si>
  <si>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</si>
  <si>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</si>
  <si>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</si>
  <si>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</si>
  <si>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</si>
  <si>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</si>
  <si>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</si>
  <si>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</si>
  <si>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</si>
  <si>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</si>
  <si>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</si>
  <si>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</si>
  <si>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</si>
  <si>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</si>
  <si>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</si>
  <si>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</si>
  <si>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</si>
  <si>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</si>
  <si>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</si>
  <si>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</si>
  <si>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</si>
  <si>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</si>
  <si>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</si>
  <si>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</si>
  <si>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</si>
  <si>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</si>
  <si>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</si>
  <si>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</si>
  <si>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</si>
  <si>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</si>
  <si>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</si>
  <si>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</si>
  <si>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</si>
  <si>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</si>
  <si>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</si>
  <si>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</si>
  <si>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</si>
  <si>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</si>
  <si>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</si>
  <si>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</si>
  <si>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</si>
  <si>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</si>
  <si>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</si>
  <si>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</si>
  <si>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</si>
  <si>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</si>
  <si>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</si>
  <si>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</si>
  <si>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</si>
  <si>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</si>
  <si>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</si>
  <si>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</si>
  <si>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</si>
  <si>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</si>
  <si>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</si>
  <si>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</si>
  <si>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</si>
  <si>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</si>
  <si>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</si>
  <si>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</si>
  <si>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</si>
  <si>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</si>
  <si>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</si>
  <si>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</si>
  <si>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</si>
  <si>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</si>
  <si>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</si>
  <si>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</si>
  <si>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</si>
  <si>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</si>
  <si>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</si>
  <si>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</si>
  <si>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</si>
  <si>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</si>
  <si>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</si>
  <si>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</si>
  <si>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</si>
  <si>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</si>
  <si>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</si>
  <si>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</si>
  <si>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</si>
  <si>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</si>
  <si>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</si>
  <si>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</si>
  <si>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</si>
  <si>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</si>
  <si>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</si>
  <si>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</si>
  <si>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</si>
  <si>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</si>
  <si>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</si>
  <si>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</si>
  <si>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</si>
  <si>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</si>
  <si>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</si>
  <si>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</si>
  <si>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</si>
  <si>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</si>
  <si>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</si>
  <si>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</si>
  <si>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</si>
  <si>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</si>
  <si>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</si>
  <si>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</si>
  <si>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</si>
  <si>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</si>
  <si>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</si>
  <si>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</si>
  <si>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</si>
  <si>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</si>
  <si>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</si>
  <si>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</si>
  <si>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</si>
  <si>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</si>
  <si>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</si>
  <si>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</si>
  <si>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</si>
  <si>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</si>
  <si>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</si>
  <si>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</si>
  <si>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</si>
  <si>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</si>
  <si>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</si>
  <si>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</si>
  <si>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</si>
  <si>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</si>
  <si>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</si>
  <si>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</si>
  <si>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</si>
  <si>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</si>
  <si>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</si>
  <si>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</si>
  <si>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</si>
  <si>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</si>
  <si>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</si>
  <si>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</si>
  <si>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</si>
  <si>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</si>
  <si>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</si>
  <si>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</si>
  <si>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</si>
  <si>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</si>
  <si>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</si>
  <si>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</si>
  <si>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</si>
  <si>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</si>
  <si>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</si>
  <si>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</si>
  <si>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</si>
  <si>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</si>
  <si>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</si>
  <si>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</si>
  <si>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</si>
  <si>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</si>
  <si>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</si>
  <si>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</si>
  <si>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</si>
  <si>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</si>
  <si>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</si>
  <si>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</si>
  <si>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</si>
  <si>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</si>
  <si>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</si>
  <si>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</si>
  <si>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</si>
  <si>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</si>
  <si>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</si>
  <si>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</si>
  <si>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</si>
  <si>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</si>
  <si>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</si>
  <si>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</si>
  <si>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</si>
  <si>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</si>
  <si>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</si>
  <si>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</si>
  <si>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</si>
  <si>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</si>
  <si>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</si>
  <si>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</si>
  <si>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</si>
  <si>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</si>
  <si>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</si>
  <si>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</si>
  <si>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</si>
  <si>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</si>
  <si>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</si>
  <si>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</si>
  <si>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</si>
  <si>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</si>
  <si>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</si>
  <si>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</si>
  <si>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</si>
  <si>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</si>
  <si>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</si>
  <si>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</si>
  <si>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</si>
  <si>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</si>
  <si>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</si>
  <si>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</si>
  <si>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</si>
  <si>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</si>
  <si>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</si>
  <si>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</si>
  <si>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</si>
  <si>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</si>
  <si>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</si>
  <si>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</si>
  <si>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</si>
  <si>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</si>
  <si>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</si>
  <si>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</si>
  <si>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</si>
  <si>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</si>
  <si>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</si>
  <si>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</si>
  <si>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</si>
  <si>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</si>
  <si>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</si>
  <si>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</si>
  <si>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</si>
  <si>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</si>
  <si>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</si>
  <si>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</si>
  <si>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</si>
  <si>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</si>
  <si>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</si>
  <si>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</si>
  <si>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</si>
  <si>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</si>
  <si>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</si>
  <si>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</si>
  <si>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</si>
  <si>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</si>
  <si>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</si>
  <si>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</si>
  <si>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</si>
  <si>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</si>
  <si>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</si>
  <si>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</si>
  <si>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</si>
  <si>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</si>
  <si>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</si>
  <si>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</si>
  <si>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</si>
  <si>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</si>
  <si>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</si>
  <si>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</si>
  <si>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</si>
  <si>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</si>
  <si>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</si>
  <si>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</si>
  <si>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</si>
  <si>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</si>
  <si>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</si>
  <si>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</si>
  <si>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</si>
  <si>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</si>
  <si>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</si>
  <si>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</si>
  <si>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</si>
  <si>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</si>
  <si>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</si>
  <si>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</si>
  <si>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</si>
  <si>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</si>
  <si>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</si>
  <si>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</si>
  <si>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</si>
  <si>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</si>
  <si>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</si>
  <si>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</si>
  <si>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</si>
  <si>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</si>
  <si>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</si>
  <si>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</si>
  <si>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</si>
  <si>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</si>
  <si>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</si>
  <si>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</si>
  <si>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</si>
  <si>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</si>
  <si>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</si>
  <si>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</si>
  <si>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</si>
  <si>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</si>
  <si>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</si>
  <si>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</si>
  <si>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</si>
  <si>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</si>
  <si>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</si>
  <si>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</si>
  <si>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</si>
  <si>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</si>
  <si>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</si>
  <si>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</si>
  <si>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</si>
  <si>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</si>
  <si>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</si>
  <si>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</si>
  <si>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</si>
  <si>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</si>
  <si>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</si>
  <si>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</si>
  <si>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</si>
  <si>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</si>
  <si>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</si>
  <si>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</si>
  <si>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</si>
  <si>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</si>
  <si>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</si>
  <si>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</si>
  <si>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</si>
  <si>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</si>
  <si>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</si>
  <si>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</si>
  <si>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</si>
  <si>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</si>
  <si>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</si>
  <si>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</si>
  <si>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</si>
  <si>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</si>
  <si>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</si>
  <si>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</si>
  <si>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</si>
  <si>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</si>
  <si>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</si>
  <si>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</si>
  <si>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</si>
  <si>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</si>
  <si>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</si>
  <si>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</si>
  <si>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</si>
  <si>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</si>
  <si>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</si>
  <si>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</si>
  <si>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</si>
  <si>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</si>
  <si>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</si>
  <si>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</si>
  <si>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</si>
  <si>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</si>
  <si>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</si>
  <si>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</si>
  <si>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</si>
  <si>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</si>
  <si>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</si>
  <si>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</si>
  <si>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</si>
  <si>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</si>
  <si>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</si>
  <si>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</si>
  <si>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</si>
  <si>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</si>
  <si>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</si>
  <si>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</si>
  <si>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</si>
  <si>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</si>
  <si>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</si>
  <si>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</si>
  <si>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</si>
  <si>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</si>
  <si>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</si>
  <si>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</si>
  <si>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</si>
  <si>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</si>
  <si>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</si>
  <si>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</si>
  <si>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</si>
  <si>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</si>
  <si>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</si>
  <si>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</si>
  <si>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</si>
  <si>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</si>
  <si>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</si>
  <si>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</si>
  <si>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</si>
  <si>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</si>
  <si>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</si>
  <si>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</si>
  <si>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</si>
  <si>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</si>
  <si>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</si>
  <si>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</si>
  <si>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</si>
  <si>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</si>
  <si>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</si>
  <si>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</si>
  <si>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</si>
  <si>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</si>
  <si>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</si>
  <si>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</si>
  <si>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</si>
  <si>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</si>
  <si>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</si>
  <si>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</si>
  <si>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</si>
  <si>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</si>
  <si>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</si>
  <si>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</si>
  <si>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</si>
  <si>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</si>
  <si>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</si>
  <si>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</si>
  <si>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</si>
  <si>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</si>
  <si>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</si>
  <si>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</si>
  <si>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</si>
  <si>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</si>
  <si>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</si>
  <si>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</si>
  <si>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</si>
  <si>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</si>
  <si>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</si>
  <si>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</si>
  <si>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</si>
  <si>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</si>
  <si>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</si>
  <si>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</si>
  <si>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</si>
  <si>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</si>
  <si>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</si>
  <si>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</si>
  <si>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</si>
  <si>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</si>
  <si>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</si>
  <si>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</si>
  <si>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</si>
  <si>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</si>
  <si>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</si>
  <si>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</si>
  <si>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</si>
  <si>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</si>
  <si>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</si>
  <si>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</si>
  <si>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</si>
  <si>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</si>
  <si>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</si>
  <si>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</si>
  <si>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</si>
  <si>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</si>
  <si>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</si>
  <si>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</si>
  <si>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</si>
  <si>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</si>
  <si>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</si>
  <si>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</si>
  <si>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</si>
  <si>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</si>
  <si>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</si>
  <si>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</si>
  <si>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</si>
  <si>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</si>
  <si>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</si>
  <si>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</si>
  <si>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</si>
  <si>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</si>
  <si>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</si>
  <si>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</si>
  <si>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</si>
  <si>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</si>
  <si>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</si>
  <si>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</si>
  <si>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</si>
  <si>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</si>
  <si>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</si>
  <si>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</si>
  <si>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</si>
  <si>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</si>
  <si>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</si>
  <si>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</si>
  <si>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</si>
  <si>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</si>
  <si>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</si>
  <si>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</si>
  <si>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</si>
  <si>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</si>
  <si>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</si>
  <si>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</si>
  <si>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</si>
  <si>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</si>
  <si>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</si>
  <si>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</si>
  <si>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</si>
  <si>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</si>
  <si>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</si>
  <si>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</si>
  <si>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</si>
  <si>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</si>
  <si>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</si>
  <si>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</si>
  <si>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</si>
  <si>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</si>
  <si>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</si>
  <si>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</si>
  <si>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</si>
  <si>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</si>
  <si>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</si>
  <si>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</si>
  <si>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</si>
  <si>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</si>
  <si>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</si>
  <si>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</si>
  <si>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</si>
  <si>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</si>
  <si>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</si>
  <si>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</si>
  <si>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</si>
  <si>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</si>
  <si>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</si>
  <si>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</si>
  <si>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</si>
  <si>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</si>
  <si>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</si>
  <si>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</si>
  <si>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</si>
  <si>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</si>
  <si>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</si>
  <si>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</si>
  <si>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</si>
  <si>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</si>
  <si>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</si>
  <si>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</si>
  <si>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</si>
  <si>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</si>
  <si>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</si>
  <si>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</si>
  <si>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</si>
  <si>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</si>
  <si>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</si>
  <si>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</si>
  <si>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</si>
  <si>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</si>
  <si>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</si>
  <si>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</si>
  <si>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</si>
  <si>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</si>
  <si>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</si>
  <si>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</si>
  <si>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</si>
  <si>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</si>
  <si>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</si>
  <si>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</si>
  <si>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</si>
  <si>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</si>
  <si>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</si>
  <si>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</si>
  <si>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</si>
  <si>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</si>
  <si>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</si>
  <si>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</si>
  <si>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</si>
  <si>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</si>
  <si>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</si>
  <si>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</si>
  <si>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</si>
  <si>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</si>
  <si>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</si>
  <si>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</si>
  <si>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</si>
  <si>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</si>
  <si>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</si>
  <si>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</si>
  <si>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</si>
  <si>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</si>
  <si>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</si>
  <si>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</si>
  <si>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</si>
  <si>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</si>
  <si>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</si>
  <si>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</si>
  <si>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</si>
  <si>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</si>
  <si>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</si>
  <si>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</si>
  <si>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</si>
  <si>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</si>
  <si>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</si>
  <si>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</si>
  <si>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</si>
  <si>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</si>
  <si>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</si>
  <si>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</si>
  <si>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</si>
  <si>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</si>
  <si>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</si>
  <si>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</si>
  <si>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</si>
  <si>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</si>
  <si>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</si>
  <si>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</si>
  <si>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</si>
  <si>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</si>
  <si>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</si>
  <si>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</si>
  <si>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</si>
  <si>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</si>
  <si>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</si>
  <si>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</si>
  <si>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</si>
  <si>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</si>
  <si>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</si>
  <si>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</si>
  <si>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</si>
  <si>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</si>
  <si>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</si>
  <si>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</si>
  <si>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</si>
  <si>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</si>
  <si>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</si>
  <si>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</si>
  <si>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</si>
  <si>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</si>
  <si>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</si>
  <si>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</si>
  <si>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</si>
  <si>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</si>
  <si>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</si>
  <si>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</si>
  <si>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</si>
  <si>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</si>
  <si>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</si>
  <si>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</si>
  <si>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</si>
  <si>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</si>
  <si>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</si>
  <si>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</si>
  <si>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</si>
  <si>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</si>
  <si>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</si>
  <si>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</si>
  <si>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</si>
  <si>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</si>
  <si>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</si>
  <si>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</si>
  <si>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</si>
  <si>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</si>
  <si>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</si>
  <si>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</si>
  <si>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</si>
  <si>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</si>
  <si>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</si>
  <si>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</si>
  <si>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</si>
  <si>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</si>
  <si>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</si>
  <si>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</si>
  <si>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</si>
  <si>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</si>
  <si>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</si>
  <si>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</si>
  <si>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</si>
  <si>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</si>
  <si>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</si>
  <si>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</si>
  <si>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</si>
  <si>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</si>
  <si>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</si>
  <si>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</si>
  <si>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</si>
  <si>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</si>
  <si>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</si>
  <si>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</si>
  <si>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</si>
  <si>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</si>
  <si>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</si>
  <si>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</si>
  <si>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</si>
  <si>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</si>
  <si>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</si>
  <si>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</si>
  <si>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</si>
  <si>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</si>
  <si>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</si>
  <si>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</si>
  <si>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</si>
  <si>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</si>
  <si>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</si>
  <si>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</si>
  <si>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</si>
  <si>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</si>
  <si>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</si>
  <si>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</si>
  <si>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</si>
  <si>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</si>
  <si>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</si>
  <si>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</si>
  <si>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</si>
  <si>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</si>
  <si>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</si>
  <si>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</si>
  <si>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</si>
  <si>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</si>
  <si>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</si>
  <si>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</si>
  <si>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</si>
  <si>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</si>
  <si>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</si>
  <si>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</si>
  <si>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</si>
  <si>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</si>
  <si>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</si>
  <si>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</si>
  <si>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</si>
  <si>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</si>
  <si>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</si>
  <si>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</si>
  <si>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</si>
  <si>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</si>
  <si>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</si>
  <si>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</si>
  <si>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</si>
  <si>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</si>
  <si>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</si>
  <si>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</si>
  <si>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</si>
  <si>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</si>
  <si>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</si>
  <si>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</si>
  <si>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</si>
  <si>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</si>
  <si>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</si>
  <si>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</si>
  <si>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</si>
  <si>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</si>
  <si>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</si>
  <si>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</si>
  <si>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</si>
  <si>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</si>
  <si>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</si>
  <si>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</si>
  <si>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</si>
  <si>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</si>
  <si>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</si>
  <si>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</si>
  <si>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</si>
  <si>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</si>
  <si>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</si>
  <si>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</si>
  <si>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</si>
  <si>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</si>
  <si>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</si>
  <si>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</si>
  <si>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</si>
  <si>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</si>
  <si>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</si>
  <si>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</si>
  <si>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</si>
  <si>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</si>
  <si>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</si>
  <si>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</si>
  <si>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</si>
  <si>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</si>
  <si>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</si>
  <si>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</si>
  <si>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</si>
  <si>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</si>
  <si>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</si>
  <si>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</si>
  <si>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</si>
  <si>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</si>
  <si>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</si>
  <si>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</si>
  <si>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</si>
  <si>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</si>
  <si>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</si>
  <si>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</si>
  <si>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</si>
  <si>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</si>
  <si>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</si>
  <si>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</si>
  <si>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</si>
  <si>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</si>
  <si>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</si>
  <si>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</si>
  <si>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</si>
  <si>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</si>
  <si>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</si>
  <si>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</si>
  <si>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</si>
  <si>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</si>
  <si>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</si>
  <si>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</si>
  <si>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</si>
  <si>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</si>
  <si>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</si>
  <si>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</si>
  <si>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</si>
  <si>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</si>
  <si>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</si>
  <si>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</si>
  <si>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</si>
  <si>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</si>
  <si>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</si>
  <si>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</si>
  <si>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</si>
  <si>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</si>
  <si>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</si>
  <si>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</si>
  <si>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</si>
  <si>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</si>
  <si>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</si>
  <si>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</si>
  <si>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</si>
  <si>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</si>
  <si>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</si>
  <si>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</si>
  <si>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</si>
  <si>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</si>
  <si>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</si>
  <si>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</si>
  <si>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</si>
  <si>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</si>
  <si>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</si>
  <si>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</si>
  <si>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</si>
  <si>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</si>
  <si>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</si>
  <si>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</si>
  <si>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</si>
  <si>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</si>
  <si>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</si>
  <si>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</si>
  <si>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</si>
  <si>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</si>
  <si>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</si>
  <si>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</si>
  <si>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</si>
  <si>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</si>
  <si>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</si>
  <si>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</si>
  <si>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</si>
  <si>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</si>
  <si>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</si>
  <si>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</si>
  <si>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</si>
  <si>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</si>
  <si>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</si>
  <si>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</si>
  <si>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</si>
  <si>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</si>
  <si>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</si>
  <si>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</si>
  <si>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</si>
  <si>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</si>
  <si>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</si>
  <si>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</si>
  <si>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</si>
  <si>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</si>
  <si>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</si>
  <si>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</si>
  <si>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</si>
  <si>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</si>
  <si>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</si>
  <si>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</si>
  <si>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</si>
  <si>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</si>
  <si>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</si>
  <si>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</si>
  <si>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</si>
  <si>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</si>
  <si>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</si>
  <si>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</si>
  <si>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</si>
  <si>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</si>
  <si>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</si>
  <si>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</si>
  <si>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</si>
  <si>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</si>
  <si>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</si>
  <si>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</si>
  <si>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</si>
  <si>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</si>
  <si>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</si>
  <si>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</si>
  <si>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</si>
  <si>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</si>
  <si>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</si>
  <si>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</si>
  <si>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</si>
  <si>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</si>
  <si>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</si>
  <si>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</si>
  <si>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</si>
  <si>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</si>
  <si>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</si>
  <si>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</si>
  <si>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</si>
  <si>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</si>
  <si>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</si>
  <si>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</si>
  <si>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</si>
  <si>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</si>
  <si>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</si>
  <si>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</si>
  <si>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</si>
  <si>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</si>
  <si>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</si>
  <si>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</si>
  <si>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</si>
  <si>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</si>
  <si>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</si>
  <si>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</si>
  <si>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</si>
  <si>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</si>
  <si>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</si>
  <si>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</si>
  <si>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</si>
  <si>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</si>
  <si>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</si>
  <si>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</si>
  <si>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</si>
  <si>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</si>
  <si>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</si>
  <si>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</si>
  <si>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</si>
  <si>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</si>
  <si>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</si>
  <si>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</si>
  <si>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</si>
  <si>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</si>
  <si>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</si>
  <si>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</si>
  <si>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</si>
  <si>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</si>
  <si>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</si>
  <si>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</si>
  <si>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</si>
  <si>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</si>
  <si>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</si>
  <si>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</si>
  <si>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</si>
  <si>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</si>
  <si>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</si>
  <si>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</si>
  <si>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</si>
  <si>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</si>
  <si>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</si>
  <si>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</si>
  <si>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</si>
  <si>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</si>
  <si>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</si>
  <si>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</si>
  <si>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</si>
  <si>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</si>
  <si>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</si>
  <si>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</si>
  <si>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</si>
  <si>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</si>
  <si>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</si>
  <si>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</si>
  <si>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</si>
  <si>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</si>
  <si>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</si>
  <si>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</si>
  <si>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</si>
  <si>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</si>
  <si>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</si>
  <si>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</si>
  <si>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</si>
  <si>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</si>
  <si>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</si>
  <si>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</si>
  <si>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</si>
  <si>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</si>
  <si>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</si>
  <si>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</si>
  <si>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</si>
  <si>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</si>
  <si>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</si>
  <si>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</si>
  <si>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</si>
  <si>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</si>
  <si>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</si>
  <si>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</si>
  <si>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</si>
  <si>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</si>
  <si>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</si>
  <si>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</si>
  <si>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</si>
  <si>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</si>
  <si>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</si>
  <si>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</si>
  <si>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</si>
  <si>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</si>
  <si>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</si>
  <si>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</si>
  <si>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</si>
  <si>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</si>
  <si>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</si>
  <si>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</si>
  <si>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</si>
  <si>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</si>
  <si>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</si>
  <si>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</si>
  <si>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</si>
  <si>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</si>
  <si>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</si>
  <si>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</si>
  <si>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</si>
  <si>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</si>
  <si>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</si>
  <si>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</si>
  <si>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</si>
  <si>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</si>
  <si>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</si>
  <si>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</si>
  <si>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</si>
  <si>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</si>
  <si>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</si>
  <si>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</si>
  <si>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</si>
  <si>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</si>
  <si>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</si>
  <si>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</si>
  <si>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</si>
  <si>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</si>
  <si>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</si>
  <si>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</si>
  <si>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</si>
  <si>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</si>
  <si>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</si>
  <si>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</si>
  <si>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</si>
  <si>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</si>
  <si>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</si>
  <si>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</si>
  <si>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</si>
  <si>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</si>
  <si>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</si>
  <si>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</si>
  <si>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</si>
  <si>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</si>
  <si>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</si>
  <si>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</si>
  <si>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</si>
  <si>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</si>
  <si>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</si>
  <si>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</si>
  <si>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</si>
  <si>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</si>
  <si>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</si>
  <si>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</si>
  <si>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</si>
  <si>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</si>
  <si>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</si>
  <si>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</si>
  <si>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</si>
  <si>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</si>
  <si>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</si>
  <si>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</si>
  <si>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</si>
  <si>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</si>
  <si>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</si>
  <si>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</si>
  <si>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</si>
  <si>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</si>
  <si>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</si>
  <si>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</si>
  <si>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</si>
  <si>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</si>
  <si>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</si>
  <si>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</si>
  <si>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</si>
  <si>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</si>
  <si>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</si>
  <si>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</si>
  <si>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</si>
  <si>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</si>
  <si>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</si>
  <si>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</si>
  <si>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</si>
  <si>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</si>
  <si>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</si>
  <si>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</si>
  <si>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</si>
  <si>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</si>
  <si>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</si>
  <si>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</si>
  <si>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</si>
  <si>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</si>
  <si>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</si>
  <si>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</si>
  <si>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</si>
  <si>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</si>
  <si>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</si>
  <si>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</si>
  <si>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</si>
  <si>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</si>
  <si>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</si>
  <si>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</si>
  <si>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</si>
  <si>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</si>
  <si>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</si>
  <si>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</si>
  <si>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</si>
  <si>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</si>
  <si>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</si>
  <si>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</si>
  <si>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</si>
  <si>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</si>
  <si>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</si>
  <si>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</si>
  <si>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</si>
  <si>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</si>
  <si>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</si>
  <si>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</si>
  <si>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</si>
  <si>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</si>
  <si>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</si>
  <si>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</si>
  <si>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</si>
  <si>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</si>
  <si>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</si>
  <si>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</si>
  <si>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</si>
  <si>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</si>
  <si>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</si>
  <si>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</si>
  <si>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</si>
  <si>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</si>
  <si>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</si>
  <si>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</si>
  <si>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</si>
  <si>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</si>
  <si>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</si>
  <si>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</si>
  <si>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</si>
  <si>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</si>
  <si>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</si>
  <si>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</si>
  <si>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</si>
  <si>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</si>
  <si>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</si>
  <si>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</si>
  <si>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</si>
  <si>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</si>
  <si>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</si>
  <si>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</si>
  <si>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</si>
  <si>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</si>
  <si>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</si>
  <si>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</si>
  <si>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</si>
  <si>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</si>
  <si>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</si>
  <si>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</si>
  <si>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</si>
  <si>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</si>
  <si>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</si>
  <si>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</si>
  <si>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</si>
  <si>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</si>
  <si>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</si>
  <si>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</si>
  <si>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</si>
  <si>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</si>
  <si>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</si>
  <si>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</si>
  <si>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</si>
  <si>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</si>
  <si>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</si>
  <si>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</si>
  <si>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</si>
  <si>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</si>
  <si>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</si>
  <si>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</si>
  <si>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</si>
  <si>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</si>
  <si>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</si>
  <si>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</si>
  <si>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</si>
  <si>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</si>
  <si>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</si>
  <si>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</si>
  <si>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</si>
  <si>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</si>
  <si>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</si>
  <si>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</si>
  <si>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</si>
  <si>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</si>
  <si>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</si>
  <si>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</si>
  <si>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</si>
  <si>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</si>
  <si>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</si>
  <si>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</si>
  <si>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</si>
  <si>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</si>
  <si>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</si>
  <si>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</si>
  <si>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</si>
  <si>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</si>
  <si>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</si>
  <si>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</si>
  <si>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</si>
  <si>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</si>
  <si>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</si>
  <si>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</si>
  <si>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</si>
  <si>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</si>
  <si>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</si>
  <si>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</si>
  <si>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</si>
  <si>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</si>
  <si>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</si>
  <si>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</si>
  <si>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</si>
  <si>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</si>
  <si>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</si>
  <si>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</si>
  <si>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</si>
  <si>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</si>
  <si>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</si>
  <si>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</si>
  <si>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</si>
  <si>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</si>
  <si>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</si>
  <si>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</si>
  <si>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</si>
  <si>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</si>
  <si>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</si>
  <si>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</si>
  <si>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</si>
  <si>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</si>
  <si>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</si>
  <si>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</si>
  <si>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</si>
  <si>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</si>
  <si>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</si>
  <si>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</si>
  <si>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</si>
  <si>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</si>
  <si>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</si>
  <si>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</si>
  <si>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</si>
  <si>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</si>
  <si>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</si>
  <si>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</si>
  <si>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</si>
  <si>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</si>
  <si>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</si>
  <si>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</si>
  <si>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</si>
  <si>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</si>
  <si>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</si>
  <si>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</si>
  <si>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</si>
  <si>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</si>
  <si>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</si>
  <si>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</si>
  <si>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</si>
  <si>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</si>
  <si>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</si>
  <si>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</si>
  <si>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</si>
  <si>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</si>
  <si>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</si>
  <si>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</si>
  <si>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</si>
  <si>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</si>
  <si>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</si>
  <si>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</si>
  <si>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</si>
  <si>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</si>
  <si>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</si>
  <si>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</si>
  <si>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</si>
  <si>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</si>
  <si>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</si>
  <si>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</si>
  <si>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</si>
  <si>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</si>
  <si>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</si>
  <si>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</si>
  <si>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</si>
  <si>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</si>
  <si>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</si>
  <si>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</si>
  <si>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</si>
  <si>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</si>
  <si>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</si>
  <si>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</si>
  <si>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</si>
  <si>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</si>
  <si>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</si>
  <si>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</si>
  <si>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</si>
  <si>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</si>
  <si>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</si>
  <si>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</si>
  <si>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</si>
  <si>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</si>
  <si>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</si>
  <si>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</si>
  <si>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</si>
  <si>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</si>
  <si>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</si>
  <si>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</si>
  <si>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</si>
  <si>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</si>
  <si>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</si>
  <si>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</si>
  <si>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</si>
  <si>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</si>
  <si>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</si>
  <si>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</si>
  <si>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</si>
  <si>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</si>
  <si>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</si>
  <si>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</si>
  <si>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</si>
  <si>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</si>
  <si>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</si>
  <si>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</si>
  <si>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</si>
  <si>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</si>
  <si>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</si>
  <si>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</si>
  <si>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</si>
  <si>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</si>
  <si>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</si>
  <si>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</si>
  <si>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</si>
  <si>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</si>
  <si>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</si>
  <si>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</si>
  <si>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</si>
  <si>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</si>
  <si>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</si>
  <si>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</si>
  <si>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</si>
  <si>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</si>
  <si>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</si>
  <si>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</si>
  <si>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</si>
  <si>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</si>
  <si>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</si>
  <si>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</si>
  <si>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</si>
  <si>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</si>
  <si>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</si>
  <si>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</si>
  <si>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</si>
  <si>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</si>
  <si>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</si>
  <si>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</si>
  <si>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</si>
  <si>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</si>
  <si>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</si>
  <si>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</si>
  <si>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</si>
  <si>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</si>
  <si>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</si>
  <si>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</si>
  <si>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</si>
  <si>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</si>
  <si>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</si>
  <si>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</si>
  <si>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</si>
  <si>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</si>
  <si>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</si>
  <si>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</si>
  <si>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</si>
  <si>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</si>
  <si>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</si>
  <si>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</si>
  <si>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</si>
  <si>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</si>
  <si>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</si>
  <si>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</si>
  <si>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</si>
  <si>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</si>
  <si>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</si>
  <si>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</si>
  <si>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</si>
  <si>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</si>
  <si>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</si>
  <si>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</si>
  <si>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</si>
  <si>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</si>
  <si>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</si>
  <si>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</si>
  <si>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</si>
  <si>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</si>
  <si>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</si>
  <si>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</si>
  <si>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</si>
  <si>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</si>
  <si>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</si>
  <si>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</si>
  <si>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</si>
  <si>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</si>
  <si>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</si>
  <si>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</si>
  <si>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</si>
  <si>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</si>
  <si>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</si>
  <si>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</si>
  <si>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</si>
  <si>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</si>
  <si>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</si>
  <si>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</si>
  <si>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</si>
  <si>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</si>
  <si>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</si>
  <si>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</si>
  <si>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</si>
  <si>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</si>
  <si>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</si>
  <si>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</si>
  <si>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</si>
  <si>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</si>
  <si>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</si>
  <si>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</si>
  <si>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</si>
  <si>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</si>
  <si>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</si>
  <si>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</si>
  <si>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</si>
  <si>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</si>
  <si>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</si>
  <si>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</si>
  <si>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</si>
  <si>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</si>
  <si>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</si>
  <si>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</si>
  <si>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</si>
  <si>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</si>
  <si>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</si>
  <si>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</si>
  <si>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</si>
  <si>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</si>
  <si>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</si>
  <si>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</si>
  <si>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</si>
  <si>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</si>
  <si>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</si>
  <si>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</si>
  <si>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</si>
  <si>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</si>
  <si>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</si>
  <si>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</si>
  <si>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</si>
  <si>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</si>
  <si>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</si>
  <si>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</si>
  <si>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</si>
  <si>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</si>
  <si>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</si>
  <si>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</si>
  <si>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</si>
  <si>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</si>
  <si>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</si>
  <si>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</si>
  <si>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</si>
  <si>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</si>
  <si>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</si>
  <si>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</si>
  <si>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</si>
  <si>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</si>
  <si>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</si>
  <si>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</si>
  <si>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</si>
  <si>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</si>
  <si>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</si>
  <si>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</si>
  <si>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</si>
  <si>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</si>
  <si>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</si>
  <si>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</si>
  <si>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</si>
  <si>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</si>
  <si>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</si>
  <si>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</si>
  <si>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</si>
  <si>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</si>
  <si>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</si>
  <si>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</si>
  <si>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</si>
  <si>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</si>
  <si>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</si>
  <si>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</si>
  <si>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</si>
  <si>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</si>
  <si>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</si>
  <si>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</si>
  <si>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</si>
  <si>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</si>
  <si>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</si>
  <si>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</si>
  <si>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</si>
  <si>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</si>
  <si>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</si>
  <si>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</si>
  <si>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</si>
  <si>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</si>
  <si>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</si>
  <si>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</si>
  <si>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</si>
  <si>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</si>
  <si>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</si>
  <si>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</si>
  <si>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</si>
  <si>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</si>
  <si>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</si>
  <si>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</si>
  <si>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</si>
  <si>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</si>
  <si>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</si>
  <si>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</si>
  <si>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</si>
  <si>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</si>
  <si>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</si>
  <si>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</si>
  <si>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</si>
  <si>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</si>
  <si>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</si>
  <si>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</si>
  <si>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</si>
  <si>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</si>
  <si>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</si>
  <si>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</si>
  <si>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</si>
  <si>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</si>
  <si>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</si>
  <si>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</si>
  <si>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</si>
  <si>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</si>
  <si>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</si>
  <si>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</si>
  <si>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</si>
  <si>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</si>
  <si>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</si>
  <si>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</si>
  <si>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</si>
  <si>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</si>
  <si>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</si>
  <si>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</si>
  <si>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</si>
  <si>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</si>
  <si>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</si>
  <si>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</si>
  <si>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</si>
  <si>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</si>
  <si>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</si>
  <si>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</si>
  <si>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</si>
  <si>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</si>
  <si>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</si>
  <si>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</si>
  <si>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</si>
  <si>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</si>
  <si>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</si>
  <si>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</si>
  <si>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</si>
  <si>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</si>
  <si>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</si>
  <si>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</si>
  <si>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</si>
  <si>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</si>
  <si>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</si>
  <si>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</si>
  <si>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</si>
  <si>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</si>
  <si>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</si>
  <si>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</si>
  <si>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</si>
  <si>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</si>
  <si>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</si>
  <si>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</si>
  <si>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</si>
  <si>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</si>
  <si>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</si>
  <si>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</si>
  <si>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</si>
  <si>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</si>
  <si>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</si>
  <si>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</si>
  <si>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</si>
  <si>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</si>
  <si>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</si>
  <si>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</si>
  <si>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</si>
  <si>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</si>
  <si>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</si>
  <si>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</si>
  <si>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</si>
  <si>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</si>
  <si>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</si>
  <si>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</si>
  <si>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</si>
  <si>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</si>
  <si>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</si>
  <si>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</si>
  <si>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</si>
  <si>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</si>
  <si>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</si>
  <si>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</si>
  <si>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</si>
  <si>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</si>
  <si>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</si>
  <si>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</si>
  <si>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</si>
  <si>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</si>
  <si>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</si>
  <si>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</si>
  <si>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</si>
  <si>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</si>
  <si>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</si>
  <si>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</si>
  <si>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</si>
  <si>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</si>
  <si>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</si>
  <si>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</si>
  <si>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</si>
  <si>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</si>
  <si>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</si>
  <si>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</si>
  <si>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</si>
  <si>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</si>
  <si>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</si>
  <si>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</si>
  <si>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</si>
  <si>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</si>
  <si>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</si>
  <si>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</si>
  <si>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</si>
  <si>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</si>
  <si>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</si>
  <si>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</si>
  <si>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</si>
  <si>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</si>
  <si>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</si>
  <si>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</si>
  <si>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</si>
  <si>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</si>
  <si>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</si>
  <si>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</si>
  <si>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</si>
  <si>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</si>
  <si>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</si>
  <si>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</si>
  <si>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</si>
  <si>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</si>
  <si>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</si>
  <si>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</si>
  <si>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</si>
  <si>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</si>
  <si>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</si>
  <si>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</si>
  <si>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</si>
  <si>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</si>
  <si>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</si>
  <si>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</si>
  <si>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</si>
  <si>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</si>
  <si>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</si>
  <si>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</si>
  <si>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</si>
  <si>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</si>
  <si>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</si>
  <si>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</si>
  <si>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</si>
  <si>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</si>
  <si>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</si>
  <si>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</si>
  <si>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</si>
  <si>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</si>
  <si>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</si>
  <si>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</si>
  <si>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</si>
  <si>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</si>
  <si>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</si>
  <si>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</si>
  <si>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</si>
  <si>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</si>
  <si>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</si>
  <si>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</si>
  <si>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</si>
  <si>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</si>
  <si>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</si>
  <si>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</si>
  <si>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</si>
  <si>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</si>
  <si>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</si>
  <si>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</si>
  <si>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</si>
  <si>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</si>
  <si>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</si>
  <si>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</si>
  <si>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</si>
  <si>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</si>
  <si>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</si>
  <si>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</si>
  <si>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</si>
  <si>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</si>
  <si>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</si>
  <si>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</si>
  <si>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</si>
  <si>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</si>
  <si>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</si>
  <si>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</si>
  <si>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</si>
  <si>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</si>
  <si>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</si>
  <si>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</si>
  <si>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</si>
  <si>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</si>
  <si>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</si>
  <si>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</si>
  <si>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</si>
  <si>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</si>
  <si>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</si>
  <si>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</si>
  <si>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</si>
  <si>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</si>
  <si>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</si>
  <si>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</si>
  <si>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</si>
  <si>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</si>
  <si>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</si>
  <si>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</si>
  <si>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</si>
  <si>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</si>
  <si>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</si>
  <si>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</si>
  <si>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</si>
  <si>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</si>
  <si>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</si>
  <si>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</si>
  <si>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</si>
  <si>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</si>
  <si>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</si>
  <si>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</si>
  <si>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</si>
  <si>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</si>
  <si>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</si>
  <si>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</si>
  <si>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</si>
  <si>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</si>
  <si>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</si>
  <si>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</si>
  <si>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</si>
  <si>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</si>
  <si>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</si>
  <si>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</si>
  <si>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</si>
  <si>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</si>
  <si>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</si>
  <si>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</si>
  <si>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</si>
  <si>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</si>
  <si>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</si>
  <si>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</si>
  <si>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</si>
  <si>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</si>
  <si>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</si>
  <si>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</si>
  <si>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</si>
  <si>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</si>
  <si>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</si>
  <si>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</si>
  <si>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</si>
  <si>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</si>
  <si>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</si>
  <si>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</si>
  <si>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</si>
  <si>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</si>
  <si>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</si>
  <si>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</si>
  <si>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</si>
  <si>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</si>
  <si>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</si>
  <si>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</si>
  <si>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</si>
  <si>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</si>
  <si>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</si>
  <si>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</si>
  <si>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</si>
  <si>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</si>
  <si>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</si>
  <si>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</si>
  <si>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</si>
  <si>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</si>
  <si>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</si>
  <si>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</si>
  <si>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</si>
  <si>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</si>
  <si>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</si>
  <si>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</si>
  <si>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</si>
  <si>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</si>
  <si>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</si>
  <si>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</si>
  <si>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</si>
  <si>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</si>
  <si>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</si>
  <si>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</si>
  <si>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</si>
  <si>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</si>
  <si>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</si>
  <si>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</si>
  <si>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</si>
  <si>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</si>
  <si>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</si>
  <si>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</si>
  <si>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</si>
  <si>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</si>
  <si>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</si>
  <si>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</si>
  <si>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</si>
  <si>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</si>
  <si>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</si>
  <si>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</si>
  <si>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</si>
  <si>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</si>
  <si>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</si>
  <si>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</si>
  <si>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</si>
  <si>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</si>
  <si>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</si>
  <si>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</si>
  <si>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</si>
  <si>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</si>
  <si>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</si>
  <si>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</si>
  <si>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</si>
  <si>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</si>
  <si>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</si>
  <si>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</si>
  <si>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</si>
  <si>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</si>
  <si>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</si>
  <si>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</si>
  <si>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</si>
  <si>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</si>
  <si>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</si>
  <si>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</si>
  <si>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</si>
  <si>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</si>
  <si>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</si>
  <si>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</si>
  <si>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</si>
  <si>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</si>
  <si>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</si>
  <si>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</si>
  <si>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</si>
  <si>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</si>
  <si>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</si>
  <si>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</si>
  <si>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</si>
  <si>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</si>
  <si>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</si>
  <si>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</si>
  <si>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</si>
  <si>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</si>
  <si>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</si>
  <si>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</si>
  <si>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</si>
  <si>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</si>
  <si>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</si>
  <si>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Subcatagory</t>
  </si>
  <si>
    <t>Column Labels</t>
  </si>
  <si>
    <t>Grand Total</t>
  </si>
  <si>
    <t>Row Labels</t>
  </si>
  <si>
    <t>Count of outcomes</t>
  </si>
  <si>
    <t>(All)</t>
  </si>
  <si>
    <t>Data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</si>
  <si>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</si>
  <si>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</si>
  <si>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</si>
  <si>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</si>
  <si>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</si>
  <si>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</si>
  <si>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</si>
  <si>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</si>
  <si>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</si>
  <si>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</si>
  <si>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</si>
  <si>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</si>
  <si>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</si>
  <si>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</si>
  <si>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</si>
  <si>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</si>
  <si>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</si>
  <si>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</si>
  <si>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</si>
  <si>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</si>
  <si>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</si>
  <si>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</si>
  <si>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</si>
  <si>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Upper Quartile of Goal</t>
  </si>
  <si>
    <t>Lower Quartile of Goal</t>
  </si>
  <si>
    <t>IQR of Goal</t>
  </si>
  <si>
    <t>Standard Deviation of Pledged</t>
  </si>
  <si>
    <t>Standard Deviation of Goal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</si>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</sst>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applyAlignment="1"/>
    <xf numFmtId="3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12"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1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[data-1-1-3-StarterBook.xlsx]Catagory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Catagory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'Catagory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'Catagory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'Catagory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8B-4DED-9A24-AE4D96BD14A4}"/>
            </c:ext>
          </c:extLst>
        </c:ser>
        <c:ser>
          <c:idx val="1"/>
          <c:order val="1"/>
          <c:tx>
            <c:strRef>
              <c:f>'Catagory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'Catagory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'Catagory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A8B-4DED-9A24-AE4D96BD14A4}"/>
            </c:ext>
          </c:extLst>
        </c:ser>
        <c:ser>
          <c:idx val="2"/>
          <c:order val="2"/>
          <c:tx>
            <c:strRef>
              <c:f>'Catagory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'Catagory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'Catagory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A8B-4DED-9A24-AE4D96BD14A4}"/>
            </c:ext>
          </c:extLst>
        </c:ser>
        <c:ser>
          <c:idx val="3"/>
          <c:order val="3"/>
          <c:tx>
            <c:strRef>
              <c:f>'Catagory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'Catagory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'Catagory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A8B-4DED-9A24-AE4D96BD1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87412424"/>
        <c:axId val="887413080"/>
      </c:barChart>
      <c:catAx>
        <c:axId val="887412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7413080"/>
        <c:crosses val="autoZero"/>
        <c:auto val="1"/>
        <c:lblAlgn val="ctr"/>
        <c:lblOffset val="100"/>
        <c:noMultiLvlLbl val="0"/>
      </c:catAx>
      <c:valAx>
        <c:axId val="887413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741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[data-1-1-3-StarterBook.xlsx]Subcatagory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'Subcatagory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'Subcatagory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'Subcatagory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36-4CCA-AF9C-C49F5EA75BDB}"/>
            </c:ext>
          </c:extLst>
        </c:ser>
        <c:ser>
          <c:idx val="1"/>
          <c:order val="1"/>
          <c:tx>
            <c:strRef>
              <c:f>'Subcatagory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'Subcatagory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'Subcatagory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36-4CCA-AF9C-C49F5EA75BDB}"/>
            </c:ext>
          </c:extLst>
        </c:ser>
        <c:ser>
          <c:idx val="2"/>
          <c:order val="2"/>
          <c:tx>
            <c:strRef>
              <c:f>'Subcatagory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'Subcatagory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'Subcatagory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36-4CCA-AF9C-C49F5EA75B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76753696"/>
        <c:axId val="976754024"/>
      </c:barChart>
      <c:catAx>
        <c:axId val="976753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754024"/>
        <c:crosses val="autoZero"/>
        <c:auto val="1"/>
        <c:lblAlgn val="ctr"/>
        <c:lblOffset val="100"/>
        <c:noMultiLvlLbl val="0"/>
      </c:catAx>
      <c:valAx>
        <c:axId val="976754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753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71-4C03-AE69-1F1C90F5134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E71-4C03-AE69-1F1C90F5134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E71-4C03-AE69-1F1C90F5134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E71-4C03-AE69-1F1C90F513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6822984"/>
        <c:axId val="906824296"/>
      </c:lineChart>
      <c:catAx>
        <c:axId val="906822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6824296"/>
        <c:crosses val="autoZero"/>
        <c:auto val="1"/>
        <c:lblAlgn val="ctr"/>
        <c:lblOffset val="100"/>
        <c:noMultiLvlLbl val="0"/>
      </c:catAx>
      <c:valAx>
        <c:axId val="906824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6822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Goal Vs Pleged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Goal Vs Pleged </a:t>
          </a:r>
        </a:p>
      </cx:txPr>
    </cx:title>
    <cx:plotArea>
      <cx:plotAreaRegion>
        <cx:series layoutId="boxWhisker" uniqueId="{5D995D75-4A34-4D0F-AD97-C3F5F00EF2F7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677565C-9C7E-4988-A747-BE9312C879F5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F29A338-BE95-436E-A3A7-B8CC248027F8}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167640</xdr:rowOff>
    </xdr:from>
    <xdr:to>
      <xdr:col>13</xdr:col>
      <xdr:colOff>601980</xdr:colOff>
      <xdr:row>14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9CB026-C069-49C6-994F-D9860661DE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48700" cy="627697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F12B69A-5A8C-45A5-8F14-EDB71309F55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6EBB047-C115-4CD6-9DAA-8CBB8D56ED1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48700" cy="627697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2</xdr:row>
      <xdr:rowOff>160020</xdr:rowOff>
    </xdr:from>
    <xdr:to>
      <xdr:col>23</xdr:col>
      <xdr:colOff>594360</xdr:colOff>
      <xdr:row>18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32C7C3-9898-4FC8-925C-4268EB8D8B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171450</xdr:rowOff>
    </xdr:from>
    <xdr:to>
      <xdr:col>14</xdr:col>
      <xdr:colOff>7620</xdr:colOff>
      <xdr:row>14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0199F3-D345-4455-9489-563E591A02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ristyn Shuani" refreshedDate="44359.492913425929" createdVersion="7" refreshedVersion="7" minRefreshableVersion="3" recordCount="4114" xr:uid="{5B878DBC-C15A-4D09-AE23-14DBE5270D4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a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ristyn Shuani" refreshedDate="44360.663806828707" createdVersion="7" refreshedVersion="7" minRefreshableVersion="3" recordCount="4114" xr:uid="{D1D943EC-D56E-434C-A7CE-C58049106CE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a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B4D317-9089-4E59-A9C2-FFD4F4354AB3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1D23CE-96CF-488F-BCD8-D6B81253FEDC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B949B2-9831-4107-8CF9-A607F426B20D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B1" zoomScale="95" zoomScaleNormal="95" workbookViewId="0">
      <selection activeCell="D1" sqref="D1:E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8.6640625" customWidth="1"/>
    <col min="16" max="16" width="17.109375" customWidth="1"/>
    <col min="17" max="17" width="41.109375" customWidth="1"/>
    <col min="18" max="18" width="12.77734375" customWidth="1"/>
    <col min="19" max="19" width="23" customWidth="1"/>
    <col min="20" max="20" width="21.777343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0" t="s">
        <v>8308</v>
      </c>
      <c r="R2" t="s">
        <v>8309</v>
      </c>
      <c r="S2" s="14">
        <f t="shared" ref="S2:S65" si="2">(((J2/60)/60)/24)+DATE(1970,1,1)</f>
        <v>42177.007071759261</v>
      </c>
      <c r="T2" s="14">
        <f t="shared" ref="T2:T65" si="3">(((I2/60)/60)/24)+DATE(1970,1,1)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0" t="s">
        <v>8308</v>
      </c>
      <c r="R3" t="s">
        <v>8309</v>
      </c>
      <c r="S3" s="14">
        <f t="shared" si="2"/>
        <v>42766.600497685184</v>
      </c>
      <c r="T3" s="14">
        <f t="shared" si="3"/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ref="P66:P129" si="5">IFERROR(ROUND(E66/L66,2),0)</f>
        <v>86.67</v>
      </c>
      <c r="Q66" s="10" t="s">
        <v>8308</v>
      </c>
      <c r="R66" t="s">
        <v>8310</v>
      </c>
      <c r="S66" s="14">
        <f t="shared" ref="S66:S129" si="6">(((J66/60)/60)/24)+DATE(1970,1,1)</f>
        <v>41433.01829861111</v>
      </c>
      <c r="T66" s="14">
        <f t="shared" ref="T66:T129" si="7">(((I66/60)/60)/24)+DATE(1970,1,1)</f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si="5"/>
        <v>132.05000000000001</v>
      </c>
      <c r="Q67" s="10" t="s">
        <v>8308</v>
      </c>
      <c r="R67" t="s">
        <v>8310</v>
      </c>
      <c r="S67" s="14">
        <f t="shared" si="6"/>
        <v>41835.821226851855</v>
      </c>
      <c r="T67" s="14">
        <f t="shared" si="7"/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ref="P130:P193" si="9">IFERROR(ROUND(E130/L130,2),0)</f>
        <v>311.17</v>
      </c>
      <c r="Q130" s="10" t="s">
        <v>8308</v>
      </c>
      <c r="R130" t="s">
        <v>8311</v>
      </c>
      <c r="S130" s="14">
        <f t="shared" ref="S130:S193" si="10">(((J130/60)/60)/24)+DATE(1970,1,1)</f>
        <v>42628.22792824074</v>
      </c>
      <c r="T130" s="14">
        <f t="shared" ref="T130:T193" si="11">(((I130/60)/60)/24)+DATE(1970,1,1)</f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si="9"/>
        <v>0</v>
      </c>
      <c r="Q131" s="10" t="s">
        <v>8308</v>
      </c>
      <c r="R131" t="s">
        <v>8311</v>
      </c>
      <c r="S131" s="14">
        <f t="shared" si="10"/>
        <v>41882.937303240738</v>
      </c>
      <c r="T131" s="14">
        <f t="shared" si="11"/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ref="P194:P257" si="13">IFERROR(ROUND(E194/L194,2),0)</f>
        <v>5.67</v>
      </c>
      <c r="Q194" s="10" t="s">
        <v>8308</v>
      </c>
      <c r="R194" t="s">
        <v>8312</v>
      </c>
      <c r="S194" s="14">
        <f t="shared" ref="S194:S257" si="14">(((J194/60)/60)/24)+DATE(1970,1,1)</f>
        <v>41899.792037037041</v>
      </c>
      <c r="T194" s="14">
        <f t="shared" ref="T194:T257" si="15">(((I194/60)/60)/24)+DATE(1970,1,1)</f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si="13"/>
        <v>0</v>
      </c>
      <c r="Q195" s="10" t="s">
        <v>8308</v>
      </c>
      <c r="R195" t="s">
        <v>8312</v>
      </c>
      <c r="S195" s="14">
        <f t="shared" si="14"/>
        <v>41911.934791666667</v>
      </c>
      <c r="T195" s="14">
        <f t="shared" si="15"/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ref="P258:P321" si="17">IFERROR(ROUND(E258/L258,2),0)</f>
        <v>65.760000000000005</v>
      </c>
      <c r="Q258" s="10" t="s">
        <v>8308</v>
      </c>
      <c r="R258" t="s">
        <v>8313</v>
      </c>
      <c r="S258" s="14">
        <f t="shared" ref="S258:S321" si="18">(((J258/60)/60)/24)+DATE(1970,1,1)</f>
        <v>41319.769293981481</v>
      </c>
      <c r="T258" s="14">
        <f t="shared" ref="T258:T321" si="19">(((I258/60)/60)/24)+DATE(1970,1,1)</f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si="17"/>
        <v>66.7</v>
      </c>
      <c r="Q259" s="10" t="s">
        <v>8308</v>
      </c>
      <c r="R259" t="s">
        <v>8313</v>
      </c>
      <c r="S259" s="14">
        <f t="shared" si="18"/>
        <v>42479.626875000002</v>
      </c>
      <c r="T259" s="14">
        <f t="shared" si="19"/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ref="P322:P385" si="21">IFERROR(ROUND(E322/L322,2),0)</f>
        <v>134.91</v>
      </c>
      <c r="Q322" s="10" t="s">
        <v>8308</v>
      </c>
      <c r="R322" t="s">
        <v>8313</v>
      </c>
      <c r="S322" s="14">
        <f t="shared" ref="S322:S385" si="22">(((J322/60)/60)/24)+DATE(1970,1,1)</f>
        <v>42331.551307870366</v>
      </c>
      <c r="T322" s="14">
        <f t="shared" ref="T322:T385" si="23">(((I322/60)/60)/24)+DATE(1970,1,1)</f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si="21"/>
        <v>106.62</v>
      </c>
      <c r="Q323" s="10" t="s">
        <v>8308</v>
      </c>
      <c r="R323" t="s">
        <v>8313</v>
      </c>
      <c r="S323" s="14">
        <f t="shared" si="22"/>
        <v>42647.446597222224</v>
      </c>
      <c r="T323" s="14">
        <f t="shared" si="23"/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ref="P386:P449" si="25">IFERROR(ROUND(E386/L386,2),0)</f>
        <v>58.54</v>
      </c>
      <c r="Q386" s="10" t="s">
        <v>8308</v>
      </c>
      <c r="R386" t="s">
        <v>8313</v>
      </c>
      <c r="S386" s="14">
        <f t="shared" ref="S386:S449" si="26">(((J386/60)/60)/24)+DATE(1970,1,1)</f>
        <v>41980.781793981485</v>
      </c>
      <c r="T386" s="14">
        <f t="shared" ref="T386:T449" si="27">(((I386/60)/60)/24)+DATE(1970,1,1)</f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si="25"/>
        <v>111.8</v>
      </c>
      <c r="Q387" s="10" t="s">
        <v>8308</v>
      </c>
      <c r="R387" t="s">
        <v>8313</v>
      </c>
      <c r="S387" s="14">
        <f t="shared" si="26"/>
        <v>41934.584502314814</v>
      </c>
      <c r="T387" s="14">
        <f t="shared" si="27"/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ref="P450:P513" si="29">IFERROR(ROUND(E450/L450,2),0)</f>
        <v>20.5</v>
      </c>
      <c r="Q450" s="10" t="s">
        <v>8308</v>
      </c>
      <c r="R450" t="s">
        <v>8314</v>
      </c>
      <c r="S450" s="14">
        <f t="shared" ref="S450:S513" si="30">(((J450/60)/60)/24)+DATE(1970,1,1)</f>
        <v>41753.758043981477</v>
      </c>
      <c r="T450" s="14">
        <f t="shared" ref="T450:T513" si="31">(((I450/60)/60)/24)+DATE(1970,1,1)</f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si="29"/>
        <v>9</v>
      </c>
      <c r="Q451" s="10" t="s">
        <v>8308</v>
      </c>
      <c r="R451" t="s">
        <v>8314</v>
      </c>
      <c r="S451" s="14">
        <f t="shared" si="30"/>
        <v>41534.568113425928</v>
      </c>
      <c r="T451" s="14">
        <f t="shared" si="31"/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ref="P514:P577" si="33">IFERROR(ROUND(E514/L514,2),0)</f>
        <v>5.5</v>
      </c>
      <c r="Q514" s="10" t="s">
        <v>8308</v>
      </c>
      <c r="R514" t="s">
        <v>8314</v>
      </c>
      <c r="S514" s="14">
        <f t="shared" ref="S514:S577" si="34">(((J514/60)/60)/24)+DATE(1970,1,1)</f>
        <v>42649.742210648154</v>
      </c>
      <c r="T514" s="14">
        <f t="shared" ref="T514:T577" si="35">(((I514/60)/60)/24)+DATE(1970,1,1)</f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si="33"/>
        <v>102.38</v>
      </c>
      <c r="Q515" s="10" t="s">
        <v>8308</v>
      </c>
      <c r="R515" t="s">
        <v>8314</v>
      </c>
      <c r="S515" s="14">
        <f t="shared" si="34"/>
        <v>42552.653993055559</v>
      </c>
      <c r="T515" s="14">
        <f t="shared" si="35"/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ref="P578:P641" si="37">IFERROR(ROUND(E578/L578,2),0)</f>
        <v>1</v>
      </c>
      <c r="Q578" s="10" t="s">
        <v>8317</v>
      </c>
      <c r="R578" t="s">
        <v>8318</v>
      </c>
      <c r="S578" s="14">
        <f t="shared" ref="S578:S641" si="38">(((J578/60)/60)/24)+DATE(1970,1,1)</f>
        <v>42031.471666666665</v>
      </c>
      <c r="T578" s="14">
        <f t="shared" ref="T578:T641" si="39">(((I578/60)/60)/24)+DATE(1970,1,1)</f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si="37"/>
        <v>10</v>
      </c>
      <c r="Q579" s="10" t="s">
        <v>8317</v>
      </c>
      <c r="R579" t="s">
        <v>8318</v>
      </c>
      <c r="S579" s="14">
        <f t="shared" si="38"/>
        <v>42450.589143518519</v>
      </c>
      <c r="T579" s="14">
        <f t="shared" si="39"/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ref="P642:P705" si="41">IFERROR(ROUND(E642/L642,2),0)</f>
        <v>50.5</v>
      </c>
      <c r="Q642" s="10" t="s">
        <v>8317</v>
      </c>
      <c r="R642" t="s">
        <v>8319</v>
      </c>
      <c r="S642" s="14">
        <f t="shared" ref="S642:S705" si="42">(((J642/60)/60)/24)+DATE(1970,1,1)</f>
        <v>42683.420312500006</v>
      </c>
      <c r="T642" s="14">
        <f t="shared" ref="T642:T705" si="43">(((I642/60)/60)/24)+DATE(1970,1,1)</f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si="41"/>
        <v>151.32</v>
      </c>
      <c r="Q643" s="10" t="s">
        <v>8317</v>
      </c>
      <c r="R643" t="s">
        <v>8319</v>
      </c>
      <c r="S643" s="14">
        <f t="shared" si="42"/>
        <v>42199.57</v>
      </c>
      <c r="T643" s="14">
        <f t="shared" si="43"/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ref="P706:P769" si="45">IFERROR(ROUND(E706/L706,2),0)</f>
        <v>120.25</v>
      </c>
      <c r="Q706" s="10" t="s">
        <v>8317</v>
      </c>
      <c r="R706" t="s">
        <v>8319</v>
      </c>
      <c r="S706" s="14">
        <f t="shared" ref="S706:S769" si="46">(((J706/60)/60)/24)+DATE(1970,1,1)</f>
        <v>42726.192916666667</v>
      </c>
      <c r="T706" s="14">
        <f t="shared" ref="T706:T769" si="47">(((I706/60)/60)/24)+DATE(1970,1,1)</f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si="45"/>
        <v>195.4</v>
      </c>
      <c r="Q707" s="10" t="s">
        <v>8317</v>
      </c>
      <c r="R707" t="s">
        <v>8319</v>
      </c>
      <c r="S707" s="14">
        <f t="shared" si="46"/>
        <v>42726.491643518515</v>
      </c>
      <c r="T707" s="14">
        <f t="shared" si="47"/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ref="P770:P833" si="49">IFERROR(ROUND(E770/L770,2),0)</f>
        <v>0</v>
      </c>
      <c r="Q770" s="10" t="s">
        <v>8320</v>
      </c>
      <c r="R770" t="s">
        <v>8322</v>
      </c>
      <c r="S770" s="14">
        <f t="shared" ref="S770:S833" si="50">(((J770/60)/60)/24)+DATE(1970,1,1)</f>
        <v>41594.207060185188</v>
      </c>
      <c r="T770" s="14">
        <f t="shared" ref="T770:T833" si="51">(((I770/60)/60)/24)+DATE(1970,1,1)</f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si="49"/>
        <v>31.85</v>
      </c>
      <c r="Q771" s="10" t="s">
        <v>8320</v>
      </c>
      <c r="R771" t="s">
        <v>8322</v>
      </c>
      <c r="S771" s="14">
        <f t="shared" si="50"/>
        <v>41604.996458333335</v>
      </c>
      <c r="T771" s="14">
        <f t="shared" si="51"/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ref="P834:P897" si="53">IFERROR(ROUND(E834/L834,2),0)</f>
        <v>97.99</v>
      </c>
      <c r="Q834" s="10" t="s">
        <v>8323</v>
      </c>
      <c r="R834" t="s">
        <v>8324</v>
      </c>
      <c r="S834" s="14">
        <f t="shared" ref="S834:S897" si="54">(((J834/60)/60)/24)+DATE(1970,1,1)</f>
        <v>40869.675173611111</v>
      </c>
      <c r="T834" s="14">
        <f t="shared" ref="T834:T897" si="55">(((I834/60)/60)/24)+DATE(1970,1,1)</f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si="53"/>
        <v>148.78</v>
      </c>
      <c r="Q835" s="10" t="s">
        <v>8323</v>
      </c>
      <c r="R835" t="s">
        <v>8324</v>
      </c>
      <c r="S835" s="14">
        <f t="shared" si="54"/>
        <v>41718.878182870372</v>
      </c>
      <c r="T835" s="14">
        <f t="shared" si="55"/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ref="P898:P961" si="57">IFERROR(ROUND(E898/L898,2),0)</f>
        <v>44.44</v>
      </c>
      <c r="Q898" s="10" t="s">
        <v>8323</v>
      </c>
      <c r="R898" t="s">
        <v>8327</v>
      </c>
      <c r="S898" s="14">
        <f t="shared" ref="S898:S961" si="58">(((J898/60)/60)/24)+DATE(1970,1,1)</f>
        <v>42218.872986111113</v>
      </c>
      <c r="T898" s="14">
        <f t="shared" ref="T898:T961" si="59">(((I898/60)/60)/24)+DATE(1970,1,1)</f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si="57"/>
        <v>0</v>
      </c>
      <c r="Q899" s="10" t="s">
        <v>8323</v>
      </c>
      <c r="R899" t="s">
        <v>8327</v>
      </c>
      <c r="S899" s="14">
        <f t="shared" si="58"/>
        <v>41211.688750000001</v>
      </c>
      <c r="T899" s="14">
        <f t="shared" si="59"/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ref="P962:P1025" si="61">IFERROR(ROUND(E962/L962,2),0)</f>
        <v>136.46</v>
      </c>
      <c r="Q962" s="10" t="s">
        <v>8317</v>
      </c>
      <c r="R962" t="s">
        <v>8319</v>
      </c>
      <c r="S962" s="14">
        <f t="shared" ref="S962:S1025" si="62">(((J962/60)/60)/24)+DATE(1970,1,1)</f>
        <v>42766.626793981486</v>
      </c>
      <c r="T962" s="14">
        <f t="shared" ref="T962:T1025" si="63">(((I962/60)/60)/24)+DATE(1970,1,1)</f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si="61"/>
        <v>364.35</v>
      </c>
      <c r="Q963" s="10" t="s">
        <v>8317</v>
      </c>
      <c r="R963" t="s">
        <v>8319</v>
      </c>
      <c r="S963" s="14">
        <f t="shared" si="62"/>
        <v>42740.693692129629</v>
      </c>
      <c r="T963" s="14">
        <f t="shared" si="63"/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ref="P1026:P1089" si="65">IFERROR(ROUND(E1026/L1026,2),0)</f>
        <v>388.98</v>
      </c>
      <c r="Q1026" s="10" t="s">
        <v>8323</v>
      </c>
      <c r="R1026" t="s">
        <v>8328</v>
      </c>
      <c r="S1026" s="14">
        <f t="shared" ref="S1026:S1089" si="66">(((J1026/60)/60)/24)+DATE(1970,1,1)</f>
        <v>42370.580590277779</v>
      </c>
      <c r="T1026" s="14">
        <f t="shared" ref="T1026:T1089" si="67">(((I1026/60)/60)/24)+DATE(1970,1,1)</f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si="65"/>
        <v>71.849999999999994</v>
      </c>
      <c r="Q1027" s="10" t="s">
        <v>8323</v>
      </c>
      <c r="R1027" t="s">
        <v>8328</v>
      </c>
      <c r="S1027" s="14">
        <f t="shared" si="66"/>
        <v>42049.833761574075</v>
      </c>
      <c r="T1027" s="14">
        <f t="shared" si="67"/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ref="P1090:P1153" si="69">IFERROR(ROUND(E1090/L1090,2),0)</f>
        <v>43.42</v>
      </c>
      <c r="Q1090" s="10" t="s">
        <v>8331</v>
      </c>
      <c r="R1090" t="s">
        <v>8332</v>
      </c>
      <c r="S1090" s="14">
        <f t="shared" ref="S1090:S1153" si="70">(((J1090/60)/60)/24)+DATE(1970,1,1)</f>
        <v>41723.799386574072</v>
      </c>
      <c r="T1090" s="14">
        <f t="shared" ref="T1090:T1153" si="71">(((I1090/60)/60)/24)+DATE(1970,1,1)</f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si="69"/>
        <v>23.96</v>
      </c>
      <c r="Q1091" s="10" t="s">
        <v>8331</v>
      </c>
      <c r="R1091" t="s">
        <v>8332</v>
      </c>
      <c r="S1091" s="14">
        <f t="shared" si="70"/>
        <v>42151.189525462964</v>
      </c>
      <c r="T1091" s="14">
        <f t="shared" si="71"/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ref="P1154:P1217" si="73">IFERROR(ROUND(E1154/L1154,2),0)</f>
        <v>60.73</v>
      </c>
      <c r="Q1154" s="10" t="s">
        <v>8334</v>
      </c>
      <c r="R1154" t="s">
        <v>8335</v>
      </c>
      <c r="S1154" s="14">
        <f t="shared" ref="S1154:S1217" si="74">(((J1154/60)/60)/24)+DATE(1970,1,1)</f>
        <v>42109.709629629629</v>
      </c>
      <c r="T1154" s="14">
        <f t="shared" ref="T1154:T1217" si="75">(((I1154/60)/60)/24)+DATE(1970,1,1)</f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si="73"/>
        <v>50</v>
      </c>
      <c r="Q1155" s="10" t="s">
        <v>8334</v>
      </c>
      <c r="R1155" t="s">
        <v>8335</v>
      </c>
      <c r="S1155" s="14">
        <f t="shared" si="74"/>
        <v>42143.714178240742</v>
      </c>
      <c r="T1155" s="14">
        <f t="shared" si="75"/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ref="P1218:P1281" si="77">IFERROR(ROUND(E1218/L1218,2),0)</f>
        <v>91.88</v>
      </c>
      <c r="Q1218" s="10" t="s">
        <v>8336</v>
      </c>
      <c r="R1218" t="s">
        <v>8337</v>
      </c>
      <c r="S1218" s="14">
        <f t="shared" ref="S1218:S1281" si="78">(((J1218/60)/60)/24)+DATE(1970,1,1)</f>
        <v>42247.616400462968</v>
      </c>
      <c r="T1218" s="14">
        <f t="shared" ref="T1218:T1281" si="79">(((I1218/60)/60)/24)+DATE(1970,1,1)</f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si="77"/>
        <v>148.57</v>
      </c>
      <c r="Q1219" s="10" t="s">
        <v>8336</v>
      </c>
      <c r="R1219" t="s">
        <v>8337</v>
      </c>
      <c r="S1219" s="14">
        <f t="shared" si="78"/>
        <v>42535.809490740736</v>
      </c>
      <c r="T1219" s="14">
        <f t="shared" si="79"/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ref="P1282:P1345" si="81">IFERROR(ROUND(E1282/L1282,2),0)</f>
        <v>127.98</v>
      </c>
      <c r="Q1282" s="10" t="s">
        <v>8323</v>
      </c>
      <c r="R1282" t="s">
        <v>8324</v>
      </c>
      <c r="S1282" s="14">
        <f t="shared" ref="S1282:S1345" si="82">(((J1282/60)/60)/24)+DATE(1970,1,1)</f>
        <v>40513.757569444446</v>
      </c>
      <c r="T1282" s="14">
        <f t="shared" ref="T1282:T1345" si="83">(((I1282/60)/60)/24)+DATE(1970,1,1)</f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si="81"/>
        <v>104.73</v>
      </c>
      <c r="Q1283" s="10" t="s">
        <v>8323</v>
      </c>
      <c r="R1283" t="s">
        <v>8324</v>
      </c>
      <c r="S1283" s="14">
        <f t="shared" si="82"/>
        <v>41463.743472222224</v>
      </c>
      <c r="T1283" s="14">
        <f t="shared" si="83"/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ref="P1346:P1409" si="85">IFERROR(ROUND(E1346/L1346,2),0)</f>
        <v>40.76</v>
      </c>
      <c r="Q1346" s="10" t="s">
        <v>8320</v>
      </c>
      <c r="R1346" t="s">
        <v>8321</v>
      </c>
      <c r="S1346" s="14">
        <f t="shared" ref="S1346:S1409" si="86">(((J1346/60)/60)/24)+DATE(1970,1,1)</f>
        <v>42522.789803240739</v>
      </c>
      <c r="T1346" s="14">
        <f t="shared" ref="T1346:T1409" si="87">(((I1346/60)/60)/24)+DATE(1970,1,1)</f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si="85"/>
        <v>53.57</v>
      </c>
      <c r="Q1347" s="10" t="s">
        <v>8320</v>
      </c>
      <c r="R1347" t="s">
        <v>8321</v>
      </c>
      <c r="S1347" s="14">
        <f t="shared" si="86"/>
        <v>41799.814340277779</v>
      </c>
      <c r="T1347" s="14">
        <f t="shared" si="87"/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ref="P1410:P1473" si="89">IFERROR(ROUND(E1410/L1410,2),0)</f>
        <v>12</v>
      </c>
      <c r="Q1410" s="10" t="s">
        <v>8320</v>
      </c>
      <c r="R1410" t="s">
        <v>8339</v>
      </c>
      <c r="S1410" s="14">
        <f t="shared" ref="S1410:S1473" si="90">(((J1410/60)/60)/24)+DATE(1970,1,1)</f>
        <v>42291.872175925921</v>
      </c>
      <c r="T1410" s="14">
        <f t="shared" ref="T1410:T1473" si="91">(((I1410/60)/60)/24)+DATE(1970,1,1)</f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si="89"/>
        <v>0</v>
      </c>
      <c r="Q1411" s="10" t="s">
        <v>8320</v>
      </c>
      <c r="R1411" t="s">
        <v>8339</v>
      </c>
      <c r="S1411" s="14">
        <f t="shared" si="90"/>
        <v>41945.133506944447</v>
      </c>
      <c r="T1411" s="14">
        <f t="shared" si="91"/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ref="P1474:P1537" si="93">IFERROR(ROUND(E1474/L1474,2),0)</f>
        <v>103.2</v>
      </c>
      <c r="Q1474" s="10" t="s">
        <v>8320</v>
      </c>
      <c r="R1474" t="s">
        <v>8340</v>
      </c>
      <c r="S1474" s="14">
        <f t="shared" ref="S1474:S1537" si="94">(((J1474/60)/60)/24)+DATE(1970,1,1)</f>
        <v>41533.542858796296</v>
      </c>
      <c r="T1474" s="14">
        <f t="shared" ref="T1474:T1537" si="95">(((I1474/60)/60)/24)+DATE(1970,1,1)</f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si="93"/>
        <v>38.46</v>
      </c>
      <c r="Q1475" s="10" t="s">
        <v>8320</v>
      </c>
      <c r="R1475" t="s">
        <v>8340</v>
      </c>
      <c r="S1475" s="14">
        <f t="shared" si="94"/>
        <v>40939.979618055557</v>
      </c>
      <c r="T1475" s="14">
        <f t="shared" si="95"/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ref="P1538:P1601" si="97">IFERROR(ROUND(E1538/L1538,2),0)</f>
        <v>66.02</v>
      </c>
      <c r="Q1538" s="10" t="s">
        <v>8336</v>
      </c>
      <c r="R1538" t="s">
        <v>8337</v>
      </c>
      <c r="S1538" s="14">
        <f t="shared" ref="S1538:S1601" si="98">(((J1538/60)/60)/24)+DATE(1970,1,1)</f>
        <v>42213.802199074074</v>
      </c>
      <c r="T1538" s="14">
        <f t="shared" ref="T1538:T1601" si="99">(((I1538/60)/60)/24)+DATE(1970,1,1)</f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si="97"/>
        <v>96.38</v>
      </c>
      <c r="Q1539" s="10" t="s">
        <v>8336</v>
      </c>
      <c r="R1539" t="s">
        <v>8337</v>
      </c>
      <c r="S1539" s="14">
        <f t="shared" si="98"/>
        <v>42552.315127314811</v>
      </c>
      <c r="T1539" s="14">
        <f t="shared" si="99"/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ref="P1602:P1665" si="101">IFERROR(ROUND(E1602/L1602,2),0)</f>
        <v>40.78</v>
      </c>
      <c r="Q1602" s="10" t="s">
        <v>8336</v>
      </c>
      <c r="R1602" t="s">
        <v>8343</v>
      </c>
      <c r="S1602" s="14">
        <f t="shared" ref="S1602:S1665" si="102">(((J1602/60)/60)/24)+DATE(1970,1,1)</f>
        <v>41791.057314814818</v>
      </c>
      <c r="T1602" s="14">
        <f t="shared" ref="T1602:T1665" si="103">(((I1602/60)/60)/24)+DATE(1970,1,1)</f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si="101"/>
        <v>48.33</v>
      </c>
      <c r="Q1603" s="10" t="s">
        <v>8323</v>
      </c>
      <c r="R1603" t="s">
        <v>8324</v>
      </c>
      <c r="S1603" s="14">
        <f t="shared" si="102"/>
        <v>40638.092974537038</v>
      </c>
      <c r="T1603" s="14">
        <f t="shared" si="103"/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ref="P1666:P1729" si="105">IFERROR(ROUND(E1666/L1666,2),0)</f>
        <v>34.380000000000003</v>
      </c>
      <c r="Q1666" s="10" t="s">
        <v>8323</v>
      </c>
      <c r="R1666" t="s">
        <v>8344</v>
      </c>
      <c r="S1666" s="14">
        <f t="shared" ref="S1666:S1729" si="106">(((J1666/60)/60)/24)+DATE(1970,1,1)</f>
        <v>40939.761782407404</v>
      </c>
      <c r="T1666" s="14">
        <f t="shared" ref="T1666:T1729" si="107">(((I1666/60)/60)/24)+DATE(1970,1,1)</f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si="105"/>
        <v>44.96</v>
      </c>
      <c r="Q1667" s="10" t="s">
        <v>8323</v>
      </c>
      <c r="R1667" t="s">
        <v>8344</v>
      </c>
      <c r="S1667" s="14">
        <f t="shared" si="106"/>
        <v>40564.649456018517</v>
      </c>
      <c r="T1667" s="14">
        <f t="shared" si="107"/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ref="P1730:P1793" si="109">IFERROR(ROUND(E1730/L1730,2),0)</f>
        <v>122.14</v>
      </c>
      <c r="Q1730" s="10" t="s">
        <v>8323</v>
      </c>
      <c r="R1730" t="s">
        <v>8345</v>
      </c>
      <c r="S1730" s="14">
        <f t="shared" ref="S1730:S1793" si="110">(((J1730/60)/60)/24)+DATE(1970,1,1)</f>
        <v>42268.625856481478</v>
      </c>
      <c r="T1730" s="14">
        <f t="shared" ref="T1730:T1793" si="111">(((I1730/60)/60)/24)+DATE(1970,1,1)</f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si="109"/>
        <v>0</v>
      </c>
      <c r="Q1731" s="10" t="s">
        <v>8323</v>
      </c>
      <c r="R1731" t="s">
        <v>8345</v>
      </c>
      <c r="S1731" s="14">
        <f t="shared" si="110"/>
        <v>42471.052152777775</v>
      </c>
      <c r="T1731" s="14">
        <f t="shared" si="111"/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ref="P1794:P1857" si="113">IFERROR(ROUND(E1794/L1794,2),0)</f>
        <v>109.94</v>
      </c>
      <c r="Q1794" s="10" t="s">
        <v>8336</v>
      </c>
      <c r="R1794" t="s">
        <v>8337</v>
      </c>
      <c r="S1794" s="14">
        <f t="shared" ref="S1794:S1857" si="114">(((J1794/60)/60)/24)+DATE(1970,1,1)</f>
        <v>42189.031041666662</v>
      </c>
      <c r="T1794" s="14">
        <f t="shared" ref="T1794:T1857" si="115">(((I1794/60)/60)/24)+DATE(1970,1,1)</f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si="113"/>
        <v>20</v>
      </c>
      <c r="Q1795" s="10" t="s">
        <v>8336</v>
      </c>
      <c r="R1795" t="s">
        <v>8337</v>
      </c>
      <c r="S1795" s="14">
        <f t="shared" si="114"/>
        <v>41940.89166666667</v>
      </c>
      <c r="T1795" s="14">
        <f t="shared" si="115"/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ref="P1858:P1921" si="117">IFERROR(ROUND(E1858/L1858,2),0)</f>
        <v>53.29</v>
      </c>
      <c r="Q1858" s="10" t="s">
        <v>8323</v>
      </c>
      <c r="R1858" t="s">
        <v>8324</v>
      </c>
      <c r="S1858" s="14">
        <f t="shared" ref="S1858:S1921" si="118">(((J1858/60)/60)/24)+DATE(1970,1,1)</f>
        <v>41817.854999999996</v>
      </c>
      <c r="T1858" s="14">
        <f t="shared" ref="T1858:T1921" si="119">(((I1858/60)/60)/24)+DATE(1970,1,1)</f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si="117"/>
        <v>136.36000000000001</v>
      </c>
      <c r="Q1859" s="10" t="s">
        <v>8323</v>
      </c>
      <c r="R1859" t="s">
        <v>8324</v>
      </c>
      <c r="S1859" s="14">
        <f t="shared" si="118"/>
        <v>41864.76866898148</v>
      </c>
      <c r="T1859" s="14">
        <f t="shared" si="119"/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ref="P1922:P1985" si="121">IFERROR(ROUND(E1922/L1922,2),0)</f>
        <v>40.98</v>
      </c>
      <c r="Q1922" s="10" t="s">
        <v>8317</v>
      </c>
      <c r="R1922" t="s">
        <v>8346</v>
      </c>
      <c r="S1922" s="14">
        <f t="shared" ref="S1922:S1985" si="122">(((J1922/60)/60)/24)+DATE(1970,1,1)</f>
        <v>42270.875706018516</v>
      </c>
      <c r="T1922" s="14">
        <f t="shared" ref="T1922:T1985" si="123">(((I1922/60)/60)/24)+DATE(1970,1,1)</f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si="121"/>
        <v>54</v>
      </c>
      <c r="Q1923" s="10" t="s">
        <v>8323</v>
      </c>
      <c r="R1923" t="s">
        <v>8327</v>
      </c>
      <c r="S1923" s="14">
        <f t="shared" si="122"/>
        <v>41074.221562500003</v>
      </c>
      <c r="T1923" s="14">
        <f t="shared" si="123"/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ref="P1986:P2049" si="125">IFERROR(ROUND(E1986/L1986,2),0)</f>
        <v>453.14</v>
      </c>
      <c r="Q1986" s="10" t="s">
        <v>8336</v>
      </c>
      <c r="R1986" t="s">
        <v>8348</v>
      </c>
      <c r="S1986" s="14">
        <f t="shared" ref="S1986:S2049" si="126">(((J1986/60)/60)/24)+DATE(1970,1,1)</f>
        <v>41913.790289351848</v>
      </c>
      <c r="T1986" s="14">
        <f t="shared" ref="T1986:T2049" si="127">(((I1986/60)/60)/24)+DATE(1970,1,1)</f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si="125"/>
        <v>12.75</v>
      </c>
      <c r="Q1987" s="10" t="s">
        <v>8336</v>
      </c>
      <c r="R1987" t="s">
        <v>8348</v>
      </c>
      <c r="S1987" s="14">
        <f t="shared" si="126"/>
        <v>42555.698738425926</v>
      </c>
      <c r="T1987" s="14">
        <f t="shared" si="127"/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ref="P2050:P2113" si="129">IFERROR(ROUND(E2050/L2050,2),0)</f>
        <v>91.83</v>
      </c>
      <c r="Q2050" s="10" t="s">
        <v>8317</v>
      </c>
      <c r="R2050" t="s">
        <v>8347</v>
      </c>
      <c r="S2050" s="14">
        <f t="shared" ref="S2050:S2113" si="130">(((J2050/60)/60)/24)+DATE(1970,1,1)</f>
        <v>41387.651516203703</v>
      </c>
      <c r="T2050" s="14">
        <f t="shared" ref="T2050:T2113" si="131">(((I2050/60)/60)/24)+DATE(1970,1,1)</f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si="129"/>
        <v>80.989999999999995</v>
      </c>
      <c r="Q2051" s="10" t="s">
        <v>8317</v>
      </c>
      <c r="R2051" t="s">
        <v>8347</v>
      </c>
      <c r="S2051" s="14">
        <f t="shared" si="130"/>
        <v>41575.527349537035</v>
      </c>
      <c r="T2051" s="14">
        <f t="shared" si="131"/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ref="P2114:P2177" si="133">IFERROR(ROUND(E2114/L2114,2),0)</f>
        <v>27.27</v>
      </c>
      <c r="Q2114" s="10" t="s">
        <v>8323</v>
      </c>
      <c r="R2114" t="s">
        <v>8327</v>
      </c>
      <c r="S2114" s="14">
        <f t="shared" ref="S2114:S2177" si="134">(((J2114/60)/60)/24)+DATE(1970,1,1)</f>
        <v>41365.928159722222</v>
      </c>
      <c r="T2114" s="14">
        <f t="shared" ref="T2114:T2177" si="135">(((I2114/60)/60)/24)+DATE(1970,1,1)</f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si="133"/>
        <v>68.599999999999994</v>
      </c>
      <c r="Q2115" s="10" t="s">
        <v>8323</v>
      </c>
      <c r="R2115" t="s">
        <v>8327</v>
      </c>
      <c r="S2115" s="14">
        <f t="shared" si="134"/>
        <v>41870.86546296296</v>
      </c>
      <c r="T2115" s="14">
        <f t="shared" si="135"/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ref="P2178:P2241" si="137">IFERROR(ROUND(E2178/L2178,2),0)</f>
        <v>88.75</v>
      </c>
      <c r="Q2178" s="10" t="s">
        <v>8323</v>
      </c>
      <c r="R2178" t="s">
        <v>8324</v>
      </c>
      <c r="S2178" s="14">
        <f t="shared" ref="S2178:S2241" si="138">(((J2178/60)/60)/24)+DATE(1970,1,1)</f>
        <v>42096.633206018523</v>
      </c>
      <c r="T2178" s="14">
        <f t="shared" ref="T2178:T2241" si="139">(((I2178/60)/60)/24)+DATE(1970,1,1)</f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si="137"/>
        <v>65.87</v>
      </c>
      <c r="Q2179" s="10" t="s">
        <v>8323</v>
      </c>
      <c r="R2179" t="s">
        <v>8324</v>
      </c>
      <c r="S2179" s="14">
        <f t="shared" si="138"/>
        <v>42502.250775462962</v>
      </c>
      <c r="T2179" s="14">
        <f t="shared" si="139"/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ref="P2242:P2305" si="141">IFERROR(ROUND(E2242/L2242,2),0)</f>
        <v>140.97999999999999</v>
      </c>
      <c r="Q2242" s="10" t="s">
        <v>8331</v>
      </c>
      <c r="R2242" t="s">
        <v>8349</v>
      </c>
      <c r="S2242" s="14">
        <f t="shared" ref="S2242:S2305" si="142">(((J2242/60)/60)/24)+DATE(1970,1,1)</f>
        <v>42452.825740740736</v>
      </c>
      <c r="T2242" s="14">
        <f t="shared" ref="T2242:T2305" si="143">(((I2242/60)/60)/24)+DATE(1970,1,1)</f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si="141"/>
        <v>49.47</v>
      </c>
      <c r="Q2243" s="10" t="s">
        <v>8331</v>
      </c>
      <c r="R2243" t="s">
        <v>8349</v>
      </c>
      <c r="S2243" s="14">
        <f t="shared" si="142"/>
        <v>42766.827546296292</v>
      </c>
      <c r="T2243" s="14">
        <f t="shared" si="143"/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ref="P2306:P2369" si="145">IFERROR(ROUND(E2306/L2306,2),0)</f>
        <v>53.47</v>
      </c>
      <c r="Q2306" s="10" t="s">
        <v>8323</v>
      </c>
      <c r="R2306" t="s">
        <v>8327</v>
      </c>
      <c r="S2306" s="14">
        <f t="shared" ref="S2306:S2369" si="146">(((J2306/60)/60)/24)+DATE(1970,1,1)</f>
        <v>40502.815868055557</v>
      </c>
      <c r="T2306" s="14">
        <f t="shared" ref="T2306:T2369" si="147">(((I2306/60)/60)/24)+DATE(1970,1,1)</f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si="145"/>
        <v>109.11</v>
      </c>
      <c r="Q2307" s="10" t="s">
        <v>8323</v>
      </c>
      <c r="R2307" t="s">
        <v>8327</v>
      </c>
      <c r="S2307" s="14">
        <f t="shared" si="146"/>
        <v>41834.695277777777</v>
      </c>
      <c r="T2307" s="14">
        <f t="shared" si="147"/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ref="P2370:P2433" si="149">IFERROR(ROUND(E2370/L2370,2),0)</f>
        <v>50</v>
      </c>
      <c r="Q2370" s="10" t="s">
        <v>8317</v>
      </c>
      <c r="R2370" t="s">
        <v>8318</v>
      </c>
      <c r="S2370" s="14">
        <f t="shared" ref="S2370:S2433" si="150">(((J2370/60)/60)/24)+DATE(1970,1,1)</f>
        <v>42063.721817129626</v>
      </c>
      <c r="T2370" s="14">
        <f t="shared" ref="T2370:T2433" si="151">(((I2370/60)/60)/24)+DATE(1970,1,1)</f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si="149"/>
        <v>0</v>
      </c>
      <c r="Q2371" s="10" t="s">
        <v>8317</v>
      </c>
      <c r="R2371" t="s">
        <v>8318</v>
      </c>
      <c r="S2371" s="14">
        <f t="shared" si="150"/>
        <v>42380.812627314815</v>
      </c>
      <c r="T2371" s="14">
        <f t="shared" si="151"/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ref="P2434:P2497" si="153">IFERROR(ROUND(E2434/L2434,2),0)</f>
        <v>1</v>
      </c>
      <c r="Q2434" s="10" t="s">
        <v>8334</v>
      </c>
      <c r="R2434" t="s">
        <v>8335</v>
      </c>
      <c r="S2434" s="14">
        <f t="shared" ref="S2434:S2497" si="154">(((J2434/60)/60)/24)+DATE(1970,1,1)</f>
        <v>42041.218715277777</v>
      </c>
      <c r="T2434" s="14">
        <f t="shared" ref="T2434:T2497" si="155">(((I2434/60)/60)/24)+DATE(1970,1,1)</f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si="153"/>
        <v>0</v>
      </c>
      <c r="Q2435" s="10" t="s">
        <v>8334</v>
      </c>
      <c r="R2435" t="s">
        <v>8335</v>
      </c>
      <c r="S2435" s="14">
        <f t="shared" si="154"/>
        <v>42397.89980324074</v>
      </c>
      <c r="T2435" s="14">
        <f t="shared" si="155"/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ref="P2498:P2561" si="157">IFERROR(ROUND(E2498/L2498,2),0)</f>
        <v>600</v>
      </c>
      <c r="Q2498" s="10" t="s">
        <v>8323</v>
      </c>
      <c r="R2498" t="s">
        <v>8327</v>
      </c>
      <c r="S2498" s="14">
        <f t="shared" ref="S2498:S2561" si="158">(((J2498/60)/60)/24)+DATE(1970,1,1)</f>
        <v>41327.996435185189</v>
      </c>
      <c r="T2498" s="14">
        <f t="shared" ref="T2498:T2561" si="159">(((I2498/60)/60)/24)+DATE(1970,1,1)</f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si="157"/>
        <v>80.55</v>
      </c>
      <c r="Q2499" s="10" t="s">
        <v>8323</v>
      </c>
      <c r="R2499" t="s">
        <v>8327</v>
      </c>
      <c r="S2499" s="14">
        <f t="shared" si="158"/>
        <v>40730.878912037035</v>
      </c>
      <c r="T2499" s="14">
        <f t="shared" si="159"/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ref="P2562:P2625" si="161">IFERROR(ROUND(E2562/L2562,2),0)</f>
        <v>143</v>
      </c>
      <c r="Q2562" s="10" t="s">
        <v>8323</v>
      </c>
      <c r="R2562" t="s">
        <v>8352</v>
      </c>
      <c r="S2562" s="14">
        <f t="shared" ref="S2562:S2625" si="162">(((J2562/60)/60)/24)+DATE(1970,1,1)</f>
        <v>42039.951087962967</v>
      </c>
      <c r="T2562" s="14">
        <f t="shared" ref="T2562:T2625" si="163">(((I2562/60)/60)/24)+DATE(1970,1,1)</f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si="161"/>
        <v>0</v>
      </c>
      <c r="Q2563" s="10" t="s">
        <v>8334</v>
      </c>
      <c r="R2563" t="s">
        <v>8335</v>
      </c>
      <c r="S2563" s="14">
        <f t="shared" si="162"/>
        <v>42260.528807870374</v>
      </c>
      <c r="T2563" s="14">
        <f t="shared" si="163"/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ref="P2626:P2689" si="165">IFERROR(ROUND(E2626/L2626,2),0)</f>
        <v>31.82</v>
      </c>
      <c r="Q2626" s="10" t="s">
        <v>8317</v>
      </c>
      <c r="R2626" t="s">
        <v>8353</v>
      </c>
      <c r="S2626" s="14">
        <f t="shared" ref="S2626:S2689" si="166">(((J2626/60)/60)/24)+DATE(1970,1,1)</f>
        <v>41144.42155092593</v>
      </c>
      <c r="T2626" s="14">
        <f t="shared" ref="T2626:T2689" si="167">(((I2626/60)/60)/24)+DATE(1970,1,1)</f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si="165"/>
        <v>27.58</v>
      </c>
      <c r="Q2627" s="10" t="s">
        <v>8317</v>
      </c>
      <c r="R2627" t="s">
        <v>8353</v>
      </c>
      <c r="S2627" s="14">
        <f t="shared" si="166"/>
        <v>42658.810277777782</v>
      </c>
      <c r="T2627" s="14">
        <f t="shared" si="167"/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ref="P2690:P2753" si="169">IFERROR(ROUND(E2690/L2690,2),0)</f>
        <v>5.29</v>
      </c>
      <c r="Q2690" s="10" t="s">
        <v>8334</v>
      </c>
      <c r="R2690" t="s">
        <v>8335</v>
      </c>
      <c r="S2690" s="14">
        <f t="shared" ref="S2690:S2753" si="170">(((J2690/60)/60)/24)+DATE(1970,1,1)</f>
        <v>42028.118865740747</v>
      </c>
      <c r="T2690" s="14">
        <f t="shared" ref="T2690:T2753" si="171">(((I2690/60)/60)/24)+DATE(1970,1,1)</f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si="169"/>
        <v>1</v>
      </c>
      <c r="Q2691" s="10" t="s">
        <v>8334</v>
      </c>
      <c r="R2691" t="s">
        <v>8335</v>
      </c>
      <c r="S2691" s="14">
        <f t="shared" si="170"/>
        <v>42551.961689814809</v>
      </c>
      <c r="T2691" s="14">
        <f t="shared" si="171"/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ref="P2754:P2817" si="173">IFERROR(ROUND(E2754/L2754,2),0)</f>
        <v>39.29</v>
      </c>
      <c r="Q2754" s="10" t="s">
        <v>8320</v>
      </c>
      <c r="R2754" t="s">
        <v>8356</v>
      </c>
      <c r="S2754" s="14">
        <f t="shared" ref="S2754:S2817" si="174">(((J2754/60)/60)/24)+DATE(1970,1,1)</f>
        <v>40855.765092592592</v>
      </c>
      <c r="T2754" s="14">
        <f t="shared" ref="T2754:T2817" si="175">(((I2754/60)/60)/24)+DATE(1970,1,1)</f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si="173"/>
        <v>47.5</v>
      </c>
      <c r="Q2755" s="10" t="s">
        <v>8320</v>
      </c>
      <c r="R2755" t="s">
        <v>8356</v>
      </c>
      <c r="S2755" s="14">
        <f t="shared" si="174"/>
        <v>41117.900729166664</v>
      </c>
      <c r="T2755" s="14">
        <f t="shared" si="175"/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ref="P2818:P2881" si="177">IFERROR(ROUND(E2818/L2818,2),0)</f>
        <v>25.13</v>
      </c>
      <c r="Q2818" s="10" t="s">
        <v>8315</v>
      </c>
      <c r="R2818" t="s">
        <v>8316</v>
      </c>
      <c r="S2818" s="14">
        <f t="shared" ref="S2818:S2881" si="178">(((J2818/60)/60)/24)+DATE(1970,1,1)</f>
        <v>42188.467499999999</v>
      </c>
      <c r="T2818" s="14">
        <f t="shared" ref="T2818:T2881" si="179">(((I2818/60)/60)/24)+DATE(1970,1,1)</f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si="177"/>
        <v>23.64</v>
      </c>
      <c r="Q2819" s="10" t="s">
        <v>8315</v>
      </c>
      <c r="R2819" t="s">
        <v>8316</v>
      </c>
      <c r="S2819" s="14">
        <f t="shared" si="178"/>
        <v>42023.634976851856</v>
      </c>
      <c r="T2819" s="14">
        <f t="shared" si="179"/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ref="P2882:P2945" si="181">IFERROR(ROUND(E2882/L2882,2),0)</f>
        <v>96.55</v>
      </c>
      <c r="Q2882" s="10" t="s">
        <v>8315</v>
      </c>
      <c r="R2882" t="s">
        <v>8316</v>
      </c>
      <c r="S2882" s="14">
        <f t="shared" ref="S2882:S2945" si="182">(((J2882/60)/60)/24)+DATE(1970,1,1)</f>
        <v>42192.905694444446</v>
      </c>
      <c r="T2882" s="14">
        <f t="shared" ref="T2882:T2945" si="183">(((I2882/60)/60)/24)+DATE(1970,1,1)</f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si="181"/>
        <v>0</v>
      </c>
      <c r="Q2883" s="10" t="s">
        <v>8315</v>
      </c>
      <c r="R2883" t="s">
        <v>8316</v>
      </c>
      <c r="S2883" s="14">
        <f t="shared" si="182"/>
        <v>41916.597638888888</v>
      </c>
      <c r="T2883" s="14">
        <f t="shared" si="183"/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ref="P2946:P3009" si="185">IFERROR(ROUND(E2946/L2946,2),0)</f>
        <v>100</v>
      </c>
      <c r="Q2946" s="10" t="s">
        <v>8315</v>
      </c>
      <c r="R2946" t="s">
        <v>8355</v>
      </c>
      <c r="S2946" s="14">
        <f t="shared" ref="S2946:S3009" si="186">(((J2946/60)/60)/24)+DATE(1970,1,1)</f>
        <v>42132.9143287037</v>
      </c>
      <c r="T2946" s="14">
        <f t="shared" ref="T2946:T3009" si="187">(((I2946/60)/60)/24)+DATE(1970,1,1)</f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si="185"/>
        <v>0</v>
      </c>
      <c r="Q2947" s="10" t="s">
        <v>8315</v>
      </c>
      <c r="R2947" t="s">
        <v>8355</v>
      </c>
      <c r="S2947" s="14">
        <f t="shared" si="186"/>
        <v>42118.139583333337</v>
      </c>
      <c r="T2947" s="14">
        <f t="shared" si="187"/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ref="P3010:P3073" si="189">IFERROR(ROUND(E3010/L3010,2),0)</f>
        <v>116.73</v>
      </c>
      <c r="Q3010" s="10" t="s">
        <v>8315</v>
      </c>
      <c r="R3010" t="s">
        <v>8355</v>
      </c>
      <c r="S3010" s="14">
        <f t="shared" ref="S3010:S3073" si="190">(((J3010/60)/60)/24)+DATE(1970,1,1)</f>
        <v>42360.212025462963</v>
      </c>
      <c r="T3010" s="14">
        <f t="shared" ref="T3010:T3073" si="191">(((I3010/60)/60)/24)+DATE(1970,1,1)</f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si="189"/>
        <v>233.9</v>
      </c>
      <c r="Q3011" s="10" t="s">
        <v>8315</v>
      </c>
      <c r="R3011" t="s">
        <v>8355</v>
      </c>
      <c r="S3011" s="14">
        <f t="shared" si="190"/>
        <v>41939.569907407407</v>
      </c>
      <c r="T3011" s="14">
        <f t="shared" si="191"/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ref="P3074:P3137" si="193">IFERROR(ROUND(E3074/L3074,2),0)</f>
        <v>1</v>
      </c>
      <c r="Q3074" s="10" t="s">
        <v>8315</v>
      </c>
      <c r="R3074" t="s">
        <v>8355</v>
      </c>
      <c r="S3074" s="14">
        <f t="shared" ref="S3074:S3137" si="194">(((J3074/60)/60)/24)+DATE(1970,1,1)</f>
        <v>42658.690532407403</v>
      </c>
      <c r="T3074" s="14">
        <f t="shared" ref="T3074:T3137" si="195">(((I3074/60)/60)/24)+DATE(1970,1,1)</f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si="193"/>
        <v>92.14</v>
      </c>
      <c r="Q3075" s="10" t="s">
        <v>8315</v>
      </c>
      <c r="R3075" t="s">
        <v>8355</v>
      </c>
      <c r="S3075" s="14">
        <f t="shared" si="194"/>
        <v>42111.684027777781</v>
      </c>
      <c r="T3075" s="14">
        <f t="shared" si="195"/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ref="P3138:P3201" si="197">IFERROR(ROUND(E3138/L3138,2),0)</f>
        <v>29.05</v>
      </c>
      <c r="Q3138" s="10" t="s">
        <v>8315</v>
      </c>
      <c r="R3138" t="s">
        <v>8316</v>
      </c>
      <c r="S3138" s="14">
        <f t="shared" ref="S3138:S3201" si="198">(((J3138/60)/60)/24)+DATE(1970,1,1)</f>
        <v>42789.462430555555</v>
      </c>
      <c r="T3138" s="14">
        <f t="shared" ref="T3138:T3201" si="199">(((I3138/60)/60)/24)+DATE(1970,1,1)</f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si="197"/>
        <v>50</v>
      </c>
      <c r="Q3139" s="10" t="s">
        <v>8315</v>
      </c>
      <c r="R3139" t="s">
        <v>8316</v>
      </c>
      <c r="S3139" s="14">
        <f t="shared" si="198"/>
        <v>42807.885057870371</v>
      </c>
      <c r="T3139" s="14">
        <f t="shared" si="199"/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ref="P3202:P3265" si="201">IFERROR(ROUND(E3202/L3202,2),0)</f>
        <v>1</v>
      </c>
      <c r="Q3202" s="10" t="s">
        <v>8315</v>
      </c>
      <c r="R3202" t="s">
        <v>8357</v>
      </c>
      <c r="S3202" s="14">
        <f t="shared" ref="S3202:S3265" si="202">(((J3202/60)/60)/24)+DATE(1970,1,1)</f>
        <v>42460.320613425924</v>
      </c>
      <c r="T3202" s="14">
        <f t="shared" ref="T3202:T3265" si="203">(((I3202/60)/60)/24)+DATE(1970,1,1)</f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si="201"/>
        <v>12.5</v>
      </c>
      <c r="Q3203" s="10" t="s">
        <v>8315</v>
      </c>
      <c r="R3203" t="s">
        <v>8357</v>
      </c>
      <c r="S3203" s="14">
        <f t="shared" si="202"/>
        <v>41861.767094907409</v>
      </c>
      <c r="T3203" s="14">
        <f t="shared" si="203"/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ref="P3266:P3329" si="205">IFERROR(ROUND(E3266/L3266,2),0)</f>
        <v>52.55</v>
      </c>
      <c r="Q3266" s="10" t="s">
        <v>8315</v>
      </c>
      <c r="R3266" t="s">
        <v>8316</v>
      </c>
      <c r="S3266" s="14">
        <f t="shared" ref="S3266:S3329" si="206">(((J3266/60)/60)/24)+DATE(1970,1,1)</f>
        <v>42016.800208333334</v>
      </c>
      <c r="T3266" s="14">
        <f t="shared" ref="T3266:T3329" si="207">(((I3266/60)/60)/24)+DATE(1970,1,1)</f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si="205"/>
        <v>70.290000000000006</v>
      </c>
      <c r="Q3267" s="10" t="s">
        <v>8315</v>
      </c>
      <c r="R3267" t="s">
        <v>8316</v>
      </c>
      <c r="S3267" s="14">
        <f t="shared" si="206"/>
        <v>42311.711979166663</v>
      </c>
      <c r="T3267" s="14">
        <f t="shared" si="207"/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ref="P3330:P3393" si="209">IFERROR(ROUND(E3330/L3330,2),0)</f>
        <v>292.77999999999997</v>
      </c>
      <c r="Q3330" s="10" t="s">
        <v>8315</v>
      </c>
      <c r="R3330" t="s">
        <v>8316</v>
      </c>
      <c r="S3330" s="14">
        <f t="shared" ref="S3330:S3393" si="210">(((J3330/60)/60)/24)+DATE(1970,1,1)</f>
        <v>41822.57503472222</v>
      </c>
      <c r="T3330" s="14">
        <f t="shared" ref="T3330:T3393" si="211">(((I3330/60)/60)/24)+DATE(1970,1,1)</f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si="209"/>
        <v>44.92</v>
      </c>
      <c r="Q3331" s="10" t="s">
        <v>8315</v>
      </c>
      <c r="R3331" t="s">
        <v>8316</v>
      </c>
      <c r="S3331" s="14">
        <f t="shared" si="210"/>
        <v>41837.323009259257</v>
      </c>
      <c r="T3331" s="14">
        <f t="shared" si="211"/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ref="P3394:P3457" si="213">IFERROR(ROUND(E3394/L3394,2),0)</f>
        <v>41.67</v>
      </c>
      <c r="Q3394" s="10" t="s">
        <v>8315</v>
      </c>
      <c r="R3394" t="s">
        <v>8316</v>
      </c>
      <c r="S3394" s="14">
        <f t="shared" ref="S3394:S3457" si="214">(((J3394/60)/60)/24)+DATE(1970,1,1)</f>
        <v>42446.845543981486</v>
      </c>
      <c r="T3394" s="14">
        <f t="shared" ref="T3394:T3457" si="215">(((I3394/60)/60)/24)+DATE(1970,1,1)</f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si="213"/>
        <v>36.07</v>
      </c>
      <c r="Q3395" s="10" t="s">
        <v>8315</v>
      </c>
      <c r="R3395" t="s">
        <v>8316</v>
      </c>
      <c r="S3395" s="14">
        <f t="shared" si="214"/>
        <v>41923.921643518523</v>
      </c>
      <c r="T3395" s="14">
        <f t="shared" si="215"/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ref="P3458:P3521" si="217">IFERROR(ROUND(E3458/L3458,2),0)</f>
        <v>358.69</v>
      </c>
      <c r="Q3458" s="10" t="s">
        <v>8315</v>
      </c>
      <c r="R3458" t="s">
        <v>8316</v>
      </c>
      <c r="S3458" s="14">
        <f t="shared" ref="S3458:S3521" si="218">(((J3458/60)/60)/24)+DATE(1970,1,1)</f>
        <v>41821.205636574072</v>
      </c>
      <c r="T3458" s="14">
        <f t="shared" ref="T3458:T3521" si="219">(((I3458/60)/60)/24)+DATE(1970,1,1)</f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si="217"/>
        <v>50.98</v>
      </c>
      <c r="Q3459" s="10" t="s">
        <v>8315</v>
      </c>
      <c r="R3459" t="s">
        <v>8316</v>
      </c>
      <c r="S3459" s="14">
        <f t="shared" si="218"/>
        <v>42016.706678240742</v>
      </c>
      <c r="T3459" s="14">
        <f t="shared" si="219"/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ref="P3522:P3585" si="221">IFERROR(ROUND(E3522/L3522,2),0)</f>
        <v>95.95</v>
      </c>
      <c r="Q3522" s="10" t="s">
        <v>8315</v>
      </c>
      <c r="R3522" t="s">
        <v>8316</v>
      </c>
      <c r="S3522" s="14">
        <f t="shared" ref="S3522:S3585" si="222">(((J3522/60)/60)/24)+DATE(1970,1,1)</f>
        <v>42227.824212962965</v>
      </c>
      <c r="T3522" s="14">
        <f t="shared" ref="T3522:T3585" si="223">(((I3522/60)/60)/24)+DATE(1970,1,1)</f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si="221"/>
        <v>45.62</v>
      </c>
      <c r="Q3523" s="10" t="s">
        <v>8315</v>
      </c>
      <c r="R3523" t="s">
        <v>8316</v>
      </c>
      <c r="S3523" s="14">
        <f t="shared" si="222"/>
        <v>41881.361342592594</v>
      </c>
      <c r="T3523" s="14">
        <f t="shared" si="223"/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ref="P3586:P3649" si="225">IFERROR(ROUND(E3586/L3586,2),0)</f>
        <v>30.94</v>
      </c>
      <c r="Q3586" s="10" t="s">
        <v>8315</v>
      </c>
      <c r="R3586" t="s">
        <v>8316</v>
      </c>
      <c r="S3586" s="14">
        <f t="shared" ref="S3586:S3649" si="226">(((J3586/60)/60)/24)+DATE(1970,1,1)</f>
        <v>42168.316481481481</v>
      </c>
      <c r="T3586" s="14">
        <f t="shared" ref="T3586:T3649" si="227">(((I3586/60)/60)/24)+DATE(1970,1,1)</f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si="225"/>
        <v>176.09</v>
      </c>
      <c r="Q3587" s="10" t="s">
        <v>8315</v>
      </c>
      <c r="R3587" t="s">
        <v>8316</v>
      </c>
      <c r="S3587" s="14">
        <f t="shared" si="226"/>
        <v>41964.716319444444</v>
      </c>
      <c r="T3587" s="14">
        <f t="shared" si="227"/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ref="P3650:P3713" si="229">IFERROR(ROUND(E3650/L3650,2),0)</f>
        <v>550.04</v>
      </c>
      <c r="Q3650" s="10" t="s">
        <v>8315</v>
      </c>
      <c r="R3650" t="s">
        <v>8316</v>
      </c>
      <c r="S3650" s="14">
        <f t="shared" ref="S3650:S3713" si="230">(((J3650/60)/60)/24)+DATE(1970,1,1)</f>
        <v>41887.292187500003</v>
      </c>
      <c r="T3650" s="14">
        <f t="shared" ref="T3650:T3713" si="231">(((I3650/60)/60)/24)+DATE(1970,1,1)</f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si="229"/>
        <v>97.5</v>
      </c>
      <c r="Q3651" s="10" t="s">
        <v>8315</v>
      </c>
      <c r="R3651" t="s">
        <v>8316</v>
      </c>
      <c r="S3651" s="14">
        <f t="shared" si="230"/>
        <v>41780.712893518517</v>
      </c>
      <c r="T3651" s="14">
        <f t="shared" si="231"/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ref="P3714:P3777" si="233">IFERROR(ROUND(E3714/L3714,2),0)</f>
        <v>110.87</v>
      </c>
      <c r="Q3714" s="10" t="s">
        <v>8315</v>
      </c>
      <c r="R3714" t="s">
        <v>8316</v>
      </c>
      <c r="S3714" s="14">
        <f t="shared" ref="S3714:S3777" si="234">(((J3714/60)/60)/24)+DATE(1970,1,1)</f>
        <v>42134.172071759262</v>
      </c>
      <c r="T3714" s="14">
        <f t="shared" ref="T3714:T3777" si="235">(((I3714/60)/60)/24)+DATE(1970,1,1)</f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si="233"/>
        <v>106.84</v>
      </c>
      <c r="Q3715" s="10" t="s">
        <v>8315</v>
      </c>
      <c r="R3715" t="s">
        <v>8316</v>
      </c>
      <c r="S3715" s="14">
        <f t="shared" si="234"/>
        <v>42505.738032407404</v>
      </c>
      <c r="T3715" s="14">
        <f t="shared" si="235"/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ref="P3778:P3841" si="237">IFERROR(ROUND(E3778/L3778,2),0)</f>
        <v>90.82</v>
      </c>
      <c r="Q3778" s="10" t="s">
        <v>8315</v>
      </c>
      <c r="R3778" t="s">
        <v>8357</v>
      </c>
      <c r="S3778" s="14">
        <f t="shared" ref="S3778:S3841" si="238">(((J3778/60)/60)/24)+DATE(1970,1,1)</f>
        <v>41814.367800925924</v>
      </c>
      <c r="T3778" s="14">
        <f t="shared" ref="T3778:T3841" si="239">(((I3778/60)/60)/24)+DATE(1970,1,1)</f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si="237"/>
        <v>48.54</v>
      </c>
      <c r="Q3779" s="10" t="s">
        <v>8315</v>
      </c>
      <c r="R3779" t="s">
        <v>8357</v>
      </c>
      <c r="S3779" s="14">
        <f t="shared" si="238"/>
        <v>41887.111354166671</v>
      </c>
      <c r="T3779" s="14">
        <f t="shared" si="239"/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ref="P3842:P3905" si="241">IFERROR(ROUND(E3842/L3842,2),0)</f>
        <v>21.67</v>
      </c>
      <c r="Q3842" s="10" t="s">
        <v>8315</v>
      </c>
      <c r="R3842" t="s">
        <v>8316</v>
      </c>
      <c r="S3842" s="14">
        <f t="shared" ref="S3842:S3905" si="242">(((J3842/60)/60)/24)+DATE(1970,1,1)</f>
        <v>42432.701724537037</v>
      </c>
      <c r="T3842" s="14">
        <f t="shared" ref="T3842:T3905" si="243">(((I3842/60)/60)/24)+DATE(1970,1,1)</f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si="241"/>
        <v>25.65</v>
      </c>
      <c r="Q3843" s="10" t="s">
        <v>8315</v>
      </c>
      <c r="R3843" t="s">
        <v>8316</v>
      </c>
      <c r="S3843" s="14">
        <f t="shared" si="242"/>
        <v>41780.785729166666</v>
      </c>
      <c r="T3843" s="14">
        <f t="shared" si="243"/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ref="P3906:P3969" si="245">IFERROR(ROUND(E3906/L3906,2),0)</f>
        <v>1.5</v>
      </c>
      <c r="Q3906" s="10" t="s">
        <v>8315</v>
      </c>
      <c r="R3906" t="s">
        <v>8316</v>
      </c>
      <c r="S3906" s="14">
        <f t="shared" ref="S3906:S3969" si="246">(((J3906/60)/60)/24)+DATE(1970,1,1)</f>
        <v>42095.229166666672</v>
      </c>
      <c r="T3906" s="14">
        <f t="shared" ref="T3906:T3969" si="247">(((I3906/60)/60)/24)+DATE(1970,1,1)</f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si="245"/>
        <v>24.71</v>
      </c>
      <c r="Q3907" s="10" t="s">
        <v>8315</v>
      </c>
      <c r="R3907" t="s">
        <v>8316</v>
      </c>
      <c r="S3907" s="14">
        <f t="shared" si="246"/>
        <v>42124.623877314814</v>
      </c>
      <c r="T3907" s="14">
        <f t="shared" si="247"/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ref="P3970:P4033" si="249">IFERROR(ROUND(E3970/L3970,2),0)</f>
        <v>47.91</v>
      </c>
      <c r="Q3970" s="10" t="s">
        <v>8315</v>
      </c>
      <c r="R3970" t="s">
        <v>8316</v>
      </c>
      <c r="S3970" s="14">
        <f t="shared" ref="S3970:S4033" si="250">(((J3970/60)/60)/24)+DATE(1970,1,1)</f>
        <v>42452.815659722226</v>
      </c>
      <c r="T3970" s="14">
        <f t="shared" ref="T3970:T4033" si="251">(((I3970/60)/60)/24)+DATE(1970,1,1)</f>
        <v>42512.815659722226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si="249"/>
        <v>35.17</v>
      </c>
      <c r="Q3971" s="10" t="s">
        <v>8315</v>
      </c>
      <c r="R3971" t="s">
        <v>8316</v>
      </c>
      <c r="S3971" s="14">
        <f t="shared" si="250"/>
        <v>42601.854699074072</v>
      </c>
      <c r="T3971" s="14">
        <f t="shared" si="251"/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ref="P4034:P4097" si="253">IFERROR(ROUND(E4034/L4034,2),0)</f>
        <v>59</v>
      </c>
      <c r="Q4034" s="10" t="s">
        <v>8315</v>
      </c>
      <c r="R4034" t="s">
        <v>8316</v>
      </c>
      <c r="S4034" s="14">
        <f t="shared" ref="S4034:S4097" si="254">(((J4034/60)/60)/24)+DATE(1970,1,1)</f>
        <v>42293.809212962966</v>
      </c>
      <c r="T4034" s="14">
        <f t="shared" ref="T4034:T4097" si="255">(((I4034/60)/60)/24)+DATE(1970,1,1)</f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si="253"/>
        <v>65.34</v>
      </c>
      <c r="Q4035" s="10" t="s">
        <v>8315</v>
      </c>
      <c r="R4035" t="s">
        <v>8316</v>
      </c>
      <c r="S4035" s="14">
        <f t="shared" si="254"/>
        <v>42614.268796296295</v>
      </c>
      <c r="T4035" s="14">
        <f t="shared" si="255"/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ref="P4098:P4115" si="257">IFERROR(ROUND(E4098/L4098,2),0)</f>
        <v>80</v>
      </c>
      <c r="Q4098" s="10" t="s">
        <v>8315</v>
      </c>
      <c r="R4098" t="s">
        <v>8316</v>
      </c>
      <c r="S4098" s="14">
        <f t="shared" ref="S4098:S4115" si="258">(((J4098/60)/60)/24)+DATE(1970,1,1)</f>
        <v>42750.530312499999</v>
      </c>
      <c r="T4098" s="14">
        <f t="shared" ref="T4098:T4115" si="259">(((I4098/60)/60)/24)+DATE(1970,1,1)</f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si="257"/>
        <v>0</v>
      </c>
      <c r="Q4099" s="10" t="s">
        <v>8315</v>
      </c>
      <c r="R4099" t="s">
        <v>8316</v>
      </c>
      <c r="S4099" s="14">
        <f t="shared" si="258"/>
        <v>42344.824502314819</v>
      </c>
      <c r="T4099" s="14">
        <f t="shared" si="259"/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3" operator="equal">
      <formula>"Failed"</formula>
    </cfRule>
    <cfRule type="cellIs" dxfId="10" priority="4" operator="equal">
      <formula>"Successful"</formula>
    </cfRule>
    <cfRule type="cellIs" dxfId="9" priority="5" operator="equal">
      <formula>"Live"</formula>
    </cfRule>
    <cfRule type="cellIs" dxfId="8" priority="6" operator="equal">
      <formula>"Canceled"</formula>
    </cfRule>
  </conditionalFormatting>
  <conditionalFormatting sqref="O522">
    <cfRule type="colorScale" priority="2">
      <colorScale>
        <cfvo type="min"/>
        <cfvo type="max"/>
        <color rgb="FFFF0000"/>
        <color rgb="FF0070C0"/>
      </colorScale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BF149-F638-4C6D-B315-6A2F6D38655D}">
  <dimension ref="A1:T413"/>
  <sheetViews>
    <sheetView workbookViewId="0">
      <selection activeCell="E1" sqref="E1:E1048576"/>
    </sheetView>
  </sheetViews>
  <sheetFormatPr defaultRowHeight="14.4" x14ac:dyDescent="0.3"/>
  <cols>
    <col min="2" max="2" width="38.44140625" customWidth="1"/>
    <col min="3" max="3" width="40.33203125" customWidth="1"/>
    <col min="4" max="4" width="15.6640625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8.6640625" customWidth="1"/>
    <col min="16" max="16" width="17.109375" customWidth="1"/>
    <col min="17" max="17" width="41.109375" customWidth="1"/>
    <col min="18" max="18" width="12.77734375" customWidth="1"/>
    <col min="19" max="19" width="23" customWidth="1"/>
    <col min="20" max="20" width="21.777343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3.2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f t="shared" ref="O2:O65" si="0">ROUND(E2/D2*100,0)</f>
        <v>105</v>
      </c>
      <c r="P2">
        <f t="shared" ref="P2:P65" si="1">IFERROR(ROUND(E2/L2,2),0)</f>
        <v>93.43</v>
      </c>
      <c r="Q2" s="10" t="s">
        <v>8315</v>
      </c>
      <c r="R2" t="s">
        <v>8316</v>
      </c>
      <c r="S2" s="14">
        <f t="shared" ref="S2:S65" si="2">(((J2/60)/60)/24)+DATE(1970,1,1)</f>
        <v>42646.092812499999</v>
      </c>
      <c r="T2" s="14">
        <f t="shared" ref="T2:T65" si="3">(((I2/60)/60)/24)+DATE(1970,1,1)</f>
        <v>42675.207638888889</v>
      </c>
    </row>
    <row r="3" spans="1:20" ht="43.2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f t="shared" si="0"/>
        <v>115</v>
      </c>
      <c r="P3">
        <f t="shared" si="1"/>
        <v>110.97</v>
      </c>
      <c r="Q3" s="10" t="s">
        <v>8315</v>
      </c>
      <c r="R3" t="s">
        <v>8316</v>
      </c>
      <c r="S3" s="14">
        <f t="shared" si="2"/>
        <v>42430.040798611109</v>
      </c>
      <c r="T3" s="14">
        <f t="shared" si="3"/>
        <v>42449.999131944445</v>
      </c>
    </row>
    <row r="4" spans="1:20" ht="43.2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f t="shared" si="0"/>
        <v>121</v>
      </c>
      <c r="P4">
        <f t="shared" si="1"/>
        <v>71.790000000000006</v>
      </c>
      <c r="Q4" s="10" t="s">
        <v>8315</v>
      </c>
      <c r="R4" t="s">
        <v>8316</v>
      </c>
      <c r="S4" s="14">
        <f t="shared" si="2"/>
        <v>42238.13282407407</v>
      </c>
      <c r="T4" s="14">
        <f t="shared" si="3"/>
        <v>42268.13282407407</v>
      </c>
    </row>
    <row r="5" spans="1:20" ht="57.6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f t="shared" si="0"/>
        <v>100</v>
      </c>
      <c r="P5">
        <f t="shared" si="1"/>
        <v>1000</v>
      </c>
      <c r="Q5" s="10" t="s">
        <v>8315</v>
      </c>
      <c r="R5" t="s">
        <v>8316</v>
      </c>
      <c r="S5" s="14">
        <f t="shared" si="2"/>
        <v>41850.400937500002</v>
      </c>
      <c r="T5" s="14">
        <f t="shared" si="3"/>
        <v>41895.400937500002</v>
      </c>
    </row>
    <row r="6" spans="1:20" ht="57.6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f t="shared" si="0"/>
        <v>101</v>
      </c>
      <c r="P6">
        <f t="shared" si="1"/>
        <v>63.83</v>
      </c>
      <c r="Q6" s="10" t="s">
        <v>8315</v>
      </c>
      <c r="R6" t="s">
        <v>8316</v>
      </c>
      <c r="S6" s="14">
        <f t="shared" si="2"/>
        <v>42753.205625000002</v>
      </c>
      <c r="T6" s="14">
        <f t="shared" si="3"/>
        <v>42783.670138888891</v>
      </c>
    </row>
    <row r="7" spans="1:20" ht="28.8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f t="shared" si="0"/>
        <v>116</v>
      </c>
      <c r="P7">
        <f t="shared" si="1"/>
        <v>44.33</v>
      </c>
      <c r="Q7" s="10" t="s">
        <v>8315</v>
      </c>
      <c r="R7" t="s">
        <v>8316</v>
      </c>
      <c r="S7" s="14">
        <f t="shared" si="2"/>
        <v>42155.920219907406</v>
      </c>
      <c r="T7" s="14">
        <f t="shared" si="3"/>
        <v>42176.888888888891</v>
      </c>
    </row>
    <row r="8" spans="1:20" ht="43.2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f t="shared" si="0"/>
        <v>108</v>
      </c>
      <c r="P8">
        <f t="shared" si="1"/>
        <v>126.55</v>
      </c>
      <c r="Q8" s="10" t="s">
        <v>8315</v>
      </c>
      <c r="R8" t="s">
        <v>8316</v>
      </c>
      <c r="S8" s="14">
        <f t="shared" si="2"/>
        <v>42157.591064814813</v>
      </c>
      <c r="T8" s="14">
        <f t="shared" si="3"/>
        <v>42179.083333333328</v>
      </c>
    </row>
    <row r="9" spans="1:20" ht="43.2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f t="shared" si="0"/>
        <v>100</v>
      </c>
      <c r="P9">
        <f t="shared" si="1"/>
        <v>129.03</v>
      </c>
      <c r="Q9" s="10" t="s">
        <v>8315</v>
      </c>
      <c r="R9" t="s">
        <v>8316</v>
      </c>
      <c r="S9" s="14">
        <f t="shared" si="2"/>
        <v>42676.065150462964</v>
      </c>
      <c r="T9" s="14">
        <f t="shared" si="3"/>
        <v>42721.290972222225</v>
      </c>
    </row>
    <row r="10" spans="1:20" ht="43.2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f t="shared" si="0"/>
        <v>123</v>
      </c>
      <c r="P10">
        <f t="shared" si="1"/>
        <v>71.239999999999995</v>
      </c>
      <c r="Q10" s="10" t="s">
        <v>8315</v>
      </c>
      <c r="R10" t="s">
        <v>8316</v>
      </c>
      <c r="S10" s="14">
        <f t="shared" si="2"/>
        <v>42473.007037037038</v>
      </c>
      <c r="T10" s="14">
        <f t="shared" si="3"/>
        <v>42503.007037037038</v>
      </c>
    </row>
    <row r="11" spans="1:20" ht="43.2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f t="shared" si="0"/>
        <v>121</v>
      </c>
      <c r="P11">
        <f t="shared" si="1"/>
        <v>40.85</v>
      </c>
      <c r="Q11" s="10" t="s">
        <v>8315</v>
      </c>
      <c r="R11" t="s">
        <v>8316</v>
      </c>
      <c r="S11" s="14">
        <f t="shared" si="2"/>
        <v>42282.768414351856</v>
      </c>
      <c r="T11" s="14">
        <f t="shared" si="3"/>
        <v>42312.810081018513</v>
      </c>
    </row>
    <row r="12" spans="1:20" ht="43.2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f t="shared" si="0"/>
        <v>302</v>
      </c>
      <c r="P12">
        <f t="shared" si="1"/>
        <v>252.02</v>
      </c>
      <c r="Q12" s="10" t="s">
        <v>8315</v>
      </c>
      <c r="R12" t="s">
        <v>8316</v>
      </c>
      <c r="S12" s="14">
        <f t="shared" si="2"/>
        <v>42473.794710648144</v>
      </c>
      <c r="T12" s="14">
        <f t="shared" si="3"/>
        <v>42503.794710648144</v>
      </c>
    </row>
    <row r="13" spans="1:20" ht="43.2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f t="shared" si="0"/>
        <v>101</v>
      </c>
      <c r="P13">
        <f t="shared" si="1"/>
        <v>65.16</v>
      </c>
      <c r="Q13" s="10" t="s">
        <v>8315</v>
      </c>
      <c r="R13" t="s">
        <v>8316</v>
      </c>
      <c r="S13" s="14">
        <f t="shared" si="2"/>
        <v>42712.23474537037</v>
      </c>
      <c r="T13" s="14">
        <f t="shared" si="3"/>
        <v>42735.707638888889</v>
      </c>
    </row>
    <row r="14" spans="1:20" ht="43.2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f t="shared" si="0"/>
        <v>100</v>
      </c>
      <c r="P14">
        <f t="shared" si="1"/>
        <v>65.87</v>
      </c>
      <c r="Q14" s="10" t="s">
        <v>8315</v>
      </c>
      <c r="R14" t="s">
        <v>8316</v>
      </c>
      <c r="S14" s="14">
        <f t="shared" si="2"/>
        <v>42561.154664351852</v>
      </c>
      <c r="T14" s="14">
        <f t="shared" si="3"/>
        <v>42592.166666666672</v>
      </c>
    </row>
    <row r="15" spans="1:20" ht="43.2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f t="shared" si="0"/>
        <v>125</v>
      </c>
      <c r="P15">
        <f t="shared" si="1"/>
        <v>36.08</v>
      </c>
      <c r="Q15" s="10" t="s">
        <v>8315</v>
      </c>
      <c r="R15" t="s">
        <v>8316</v>
      </c>
      <c r="S15" s="14">
        <f t="shared" si="2"/>
        <v>42709.134780092587</v>
      </c>
      <c r="T15" s="14">
        <f t="shared" si="3"/>
        <v>42739.134780092587</v>
      </c>
    </row>
    <row r="16" spans="1:20" ht="28.8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f t="shared" si="0"/>
        <v>109</v>
      </c>
      <c r="P16">
        <f t="shared" si="1"/>
        <v>44.19</v>
      </c>
      <c r="Q16" s="10" t="s">
        <v>8315</v>
      </c>
      <c r="R16" t="s">
        <v>8316</v>
      </c>
      <c r="S16" s="14">
        <f t="shared" si="2"/>
        <v>42086.614942129629</v>
      </c>
      <c r="T16" s="14">
        <f t="shared" si="3"/>
        <v>42117.290972222225</v>
      </c>
    </row>
    <row r="17" spans="1:20" ht="43.2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f t="shared" si="0"/>
        <v>146</v>
      </c>
      <c r="P17">
        <f t="shared" si="1"/>
        <v>104.07</v>
      </c>
      <c r="Q17" s="10" t="s">
        <v>8315</v>
      </c>
      <c r="R17" t="s">
        <v>8316</v>
      </c>
      <c r="S17" s="14">
        <f t="shared" si="2"/>
        <v>42064.652673611112</v>
      </c>
      <c r="T17" s="14">
        <f t="shared" si="3"/>
        <v>42101.291666666672</v>
      </c>
    </row>
    <row r="18" spans="1:20" ht="57.6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f t="shared" si="0"/>
        <v>102</v>
      </c>
      <c r="P18">
        <f t="shared" si="1"/>
        <v>127.79</v>
      </c>
      <c r="Q18" s="10" t="s">
        <v>8315</v>
      </c>
      <c r="R18" t="s">
        <v>8316</v>
      </c>
      <c r="S18" s="14">
        <f t="shared" si="2"/>
        <v>42292.701053240744</v>
      </c>
      <c r="T18" s="14">
        <f t="shared" si="3"/>
        <v>42322.742719907401</v>
      </c>
    </row>
    <row r="19" spans="1:20" ht="43.2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f t="shared" si="0"/>
        <v>110</v>
      </c>
      <c r="P19">
        <f t="shared" si="1"/>
        <v>92.04</v>
      </c>
      <c r="Q19" s="10" t="s">
        <v>8315</v>
      </c>
      <c r="R19" t="s">
        <v>8316</v>
      </c>
      <c r="S19" s="14">
        <f t="shared" si="2"/>
        <v>42461.747199074074</v>
      </c>
      <c r="T19" s="14">
        <f t="shared" si="3"/>
        <v>42491.747199074074</v>
      </c>
    </row>
    <row r="20" spans="1:20" ht="43.2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f t="shared" si="0"/>
        <v>124</v>
      </c>
      <c r="P20">
        <f t="shared" si="1"/>
        <v>135.63</v>
      </c>
      <c r="Q20" s="10" t="s">
        <v>8315</v>
      </c>
      <c r="R20" t="s">
        <v>8316</v>
      </c>
      <c r="S20" s="14">
        <f t="shared" si="2"/>
        <v>42169.814340277779</v>
      </c>
      <c r="T20" s="14">
        <f t="shared" si="3"/>
        <v>42199.814340277779</v>
      </c>
    </row>
    <row r="21" spans="1:20" ht="43.2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f t="shared" si="0"/>
        <v>135</v>
      </c>
      <c r="P21">
        <f t="shared" si="1"/>
        <v>168.75</v>
      </c>
      <c r="Q21" s="10" t="s">
        <v>8315</v>
      </c>
      <c r="R21" t="s">
        <v>8316</v>
      </c>
      <c r="S21" s="14">
        <f t="shared" si="2"/>
        <v>42483.675208333334</v>
      </c>
      <c r="T21" s="14">
        <f t="shared" si="3"/>
        <v>42522.789583333331</v>
      </c>
    </row>
    <row r="22" spans="1:20" ht="43.2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f t="shared" si="0"/>
        <v>103</v>
      </c>
      <c r="P22">
        <f t="shared" si="1"/>
        <v>70.86</v>
      </c>
      <c r="Q22" s="10" t="s">
        <v>8315</v>
      </c>
      <c r="R22" t="s">
        <v>8316</v>
      </c>
      <c r="S22" s="14">
        <f t="shared" si="2"/>
        <v>42195.749745370369</v>
      </c>
      <c r="T22" s="14">
        <f t="shared" si="3"/>
        <v>42206.125</v>
      </c>
    </row>
    <row r="23" spans="1:20" ht="43.2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f t="shared" si="0"/>
        <v>100</v>
      </c>
      <c r="P23">
        <f t="shared" si="1"/>
        <v>50</v>
      </c>
      <c r="Q23" s="10" t="s">
        <v>8315</v>
      </c>
      <c r="R23" t="s">
        <v>8316</v>
      </c>
      <c r="S23" s="14">
        <f t="shared" si="2"/>
        <v>42675.057997685188</v>
      </c>
      <c r="T23" s="14">
        <f t="shared" si="3"/>
        <v>42705.099664351852</v>
      </c>
    </row>
    <row r="24" spans="1:20" ht="43.2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f t="shared" si="0"/>
        <v>105</v>
      </c>
      <c r="P24">
        <f t="shared" si="1"/>
        <v>47</v>
      </c>
      <c r="Q24" s="10" t="s">
        <v>8315</v>
      </c>
      <c r="R24" t="s">
        <v>8316</v>
      </c>
      <c r="S24" s="14">
        <f t="shared" si="2"/>
        <v>42018.94159722222</v>
      </c>
      <c r="T24" s="14">
        <f t="shared" si="3"/>
        <v>42047.291666666672</v>
      </c>
    </row>
    <row r="25" spans="1:20" ht="28.8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f t="shared" si="0"/>
        <v>120</v>
      </c>
      <c r="P25">
        <f t="shared" si="1"/>
        <v>66.67</v>
      </c>
      <c r="Q25" s="10" t="s">
        <v>8315</v>
      </c>
      <c r="R25" t="s">
        <v>8316</v>
      </c>
      <c r="S25" s="14">
        <f t="shared" si="2"/>
        <v>42026.924976851849</v>
      </c>
      <c r="T25" s="14">
        <f t="shared" si="3"/>
        <v>42052.207638888889</v>
      </c>
    </row>
    <row r="26" spans="1:20" ht="43.2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f t="shared" si="0"/>
        <v>119</v>
      </c>
      <c r="P26">
        <f t="shared" si="1"/>
        <v>66.11</v>
      </c>
      <c r="Q26" s="10" t="s">
        <v>8315</v>
      </c>
      <c r="R26" t="s">
        <v>8316</v>
      </c>
      <c r="S26" s="14">
        <f t="shared" si="2"/>
        <v>41920.787534722222</v>
      </c>
      <c r="T26" s="14">
        <f t="shared" si="3"/>
        <v>41941.787534722222</v>
      </c>
    </row>
    <row r="27" spans="1:20" ht="43.2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f t="shared" si="0"/>
        <v>105</v>
      </c>
      <c r="P27">
        <f t="shared" si="1"/>
        <v>36.86</v>
      </c>
      <c r="Q27" s="10" t="s">
        <v>8315</v>
      </c>
      <c r="R27" t="s">
        <v>8316</v>
      </c>
      <c r="S27" s="14">
        <f t="shared" si="2"/>
        <v>42558.189432870371</v>
      </c>
      <c r="T27" s="14">
        <f t="shared" si="3"/>
        <v>42587.875</v>
      </c>
    </row>
    <row r="28" spans="1:20" ht="43.2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f t="shared" si="0"/>
        <v>120</v>
      </c>
      <c r="P28">
        <f t="shared" si="1"/>
        <v>31.5</v>
      </c>
      <c r="Q28" s="10" t="s">
        <v>8315</v>
      </c>
      <c r="R28" t="s">
        <v>8316</v>
      </c>
      <c r="S28" s="14">
        <f t="shared" si="2"/>
        <v>41808.198518518519</v>
      </c>
      <c r="T28" s="14">
        <f t="shared" si="3"/>
        <v>41838.198518518519</v>
      </c>
    </row>
    <row r="29" spans="1:20" ht="43.2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f t="shared" si="0"/>
        <v>103</v>
      </c>
      <c r="P29">
        <f t="shared" si="1"/>
        <v>102.5</v>
      </c>
      <c r="Q29" s="10" t="s">
        <v>8315</v>
      </c>
      <c r="R29" t="s">
        <v>8316</v>
      </c>
      <c r="S29" s="14">
        <f t="shared" si="2"/>
        <v>42550.701886574068</v>
      </c>
      <c r="T29" s="14">
        <f t="shared" si="3"/>
        <v>42580.701886574068</v>
      </c>
    </row>
    <row r="30" spans="1:20" ht="28.8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f t="shared" si="0"/>
        <v>101</v>
      </c>
      <c r="P30">
        <f t="shared" si="1"/>
        <v>126.46</v>
      </c>
      <c r="Q30" s="10" t="s">
        <v>8315</v>
      </c>
      <c r="R30" t="s">
        <v>8316</v>
      </c>
      <c r="S30" s="14">
        <f t="shared" si="2"/>
        <v>42056.013124999998</v>
      </c>
      <c r="T30" s="14">
        <f t="shared" si="3"/>
        <v>42075.166666666672</v>
      </c>
    </row>
    <row r="31" spans="1:20" ht="43.2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f t="shared" si="0"/>
        <v>105</v>
      </c>
      <c r="P31">
        <f t="shared" si="1"/>
        <v>47.88</v>
      </c>
      <c r="Q31" s="10" t="s">
        <v>8315</v>
      </c>
      <c r="R31" t="s">
        <v>8316</v>
      </c>
      <c r="S31" s="14">
        <f t="shared" si="2"/>
        <v>42016.938692129625</v>
      </c>
      <c r="T31" s="14">
        <f t="shared" si="3"/>
        <v>42046.938692129625</v>
      </c>
    </row>
    <row r="32" spans="1:20" ht="43.2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f t="shared" si="0"/>
        <v>103</v>
      </c>
      <c r="P32">
        <f t="shared" si="1"/>
        <v>73.209999999999994</v>
      </c>
      <c r="Q32" s="10" t="s">
        <v>8315</v>
      </c>
      <c r="R32" t="s">
        <v>8316</v>
      </c>
      <c r="S32" s="14">
        <f t="shared" si="2"/>
        <v>42591.899988425925</v>
      </c>
      <c r="T32" s="14">
        <f t="shared" si="3"/>
        <v>42622.166666666672</v>
      </c>
    </row>
    <row r="33" spans="1:20" ht="43.2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f t="shared" si="0"/>
        <v>108</v>
      </c>
      <c r="P33">
        <f t="shared" si="1"/>
        <v>89.67</v>
      </c>
      <c r="Q33" s="10" t="s">
        <v>8315</v>
      </c>
      <c r="R33" t="s">
        <v>8316</v>
      </c>
      <c r="S33" s="14">
        <f t="shared" si="2"/>
        <v>42183.231006944443</v>
      </c>
      <c r="T33" s="14">
        <f t="shared" si="3"/>
        <v>42228.231006944443</v>
      </c>
    </row>
    <row r="34" spans="1:20" ht="43.2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f t="shared" si="0"/>
        <v>104</v>
      </c>
      <c r="P34">
        <f t="shared" si="1"/>
        <v>36.5</v>
      </c>
      <c r="Q34" s="10" t="s">
        <v>8315</v>
      </c>
      <c r="R34" t="s">
        <v>8316</v>
      </c>
      <c r="S34" s="14">
        <f t="shared" si="2"/>
        <v>41780.525937500002</v>
      </c>
      <c r="T34" s="14">
        <f t="shared" si="3"/>
        <v>41796.958333333336</v>
      </c>
    </row>
    <row r="35" spans="1:20" ht="43.2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f t="shared" si="0"/>
        <v>128</v>
      </c>
      <c r="P35">
        <f t="shared" si="1"/>
        <v>90.74</v>
      </c>
      <c r="Q35" s="10" t="s">
        <v>8315</v>
      </c>
      <c r="R35" t="s">
        <v>8316</v>
      </c>
      <c r="S35" s="14">
        <f t="shared" si="2"/>
        <v>42158.065694444449</v>
      </c>
      <c r="T35" s="14">
        <f t="shared" si="3"/>
        <v>42201</v>
      </c>
    </row>
    <row r="36" spans="1:20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f t="shared" si="0"/>
        <v>126</v>
      </c>
      <c r="P36">
        <f t="shared" si="1"/>
        <v>67.739999999999995</v>
      </c>
      <c r="Q36" s="10" t="s">
        <v>8315</v>
      </c>
      <c r="R36" t="s">
        <v>8316</v>
      </c>
      <c r="S36" s="14">
        <f t="shared" si="2"/>
        <v>42154.873124999998</v>
      </c>
      <c r="T36" s="14">
        <f t="shared" si="3"/>
        <v>42184.873124999998</v>
      </c>
    </row>
    <row r="37" spans="1:20" ht="43.2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f t="shared" si="0"/>
        <v>100</v>
      </c>
      <c r="P37">
        <f t="shared" si="1"/>
        <v>65.38</v>
      </c>
      <c r="Q37" s="10" t="s">
        <v>8315</v>
      </c>
      <c r="R37" t="s">
        <v>8316</v>
      </c>
      <c r="S37" s="14">
        <f t="shared" si="2"/>
        <v>42208.84646990741</v>
      </c>
      <c r="T37" s="14">
        <f t="shared" si="3"/>
        <v>42238.84646990741</v>
      </c>
    </row>
    <row r="38" spans="1:20" ht="43.2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f t="shared" si="0"/>
        <v>102</v>
      </c>
      <c r="P38">
        <f t="shared" si="1"/>
        <v>121.9</v>
      </c>
      <c r="Q38" s="10" t="s">
        <v>8315</v>
      </c>
      <c r="R38" t="s">
        <v>8316</v>
      </c>
      <c r="S38" s="14">
        <f t="shared" si="2"/>
        <v>42451.496817129635</v>
      </c>
      <c r="T38" s="14">
        <f t="shared" si="3"/>
        <v>42459.610416666663</v>
      </c>
    </row>
    <row r="39" spans="1:20" ht="43.2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f t="shared" si="0"/>
        <v>108</v>
      </c>
      <c r="P39">
        <f t="shared" si="1"/>
        <v>47.46</v>
      </c>
      <c r="Q39" s="10" t="s">
        <v>8315</v>
      </c>
      <c r="R39" t="s">
        <v>8316</v>
      </c>
      <c r="S39" s="14">
        <f t="shared" si="2"/>
        <v>41759.13962962963</v>
      </c>
      <c r="T39" s="14">
        <f t="shared" si="3"/>
        <v>41791.165972222225</v>
      </c>
    </row>
    <row r="40" spans="1:20" ht="43.2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f t="shared" si="0"/>
        <v>128</v>
      </c>
      <c r="P40">
        <f t="shared" si="1"/>
        <v>37.21</v>
      </c>
      <c r="Q40" s="10" t="s">
        <v>8315</v>
      </c>
      <c r="R40" t="s">
        <v>8316</v>
      </c>
      <c r="S40" s="14">
        <f t="shared" si="2"/>
        <v>42693.742604166662</v>
      </c>
      <c r="T40" s="14">
        <f t="shared" si="3"/>
        <v>42718.742604166662</v>
      </c>
    </row>
    <row r="41" spans="1:20" ht="43.2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f t="shared" si="0"/>
        <v>106</v>
      </c>
      <c r="P41">
        <f t="shared" si="1"/>
        <v>103.95</v>
      </c>
      <c r="Q41" s="10" t="s">
        <v>8315</v>
      </c>
      <c r="R41" t="s">
        <v>8316</v>
      </c>
      <c r="S41" s="14">
        <f t="shared" si="2"/>
        <v>42250.598217592589</v>
      </c>
      <c r="T41" s="14">
        <f t="shared" si="3"/>
        <v>42270.598217592589</v>
      </c>
    </row>
    <row r="42" spans="1:20" ht="57.6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f t="shared" si="0"/>
        <v>100</v>
      </c>
      <c r="P42">
        <f t="shared" si="1"/>
        <v>63.83</v>
      </c>
      <c r="Q42" s="10" t="s">
        <v>8315</v>
      </c>
      <c r="R42" t="s">
        <v>8316</v>
      </c>
      <c r="S42" s="14">
        <f t="shared" si="2"/>
        <v>42060.683935185181</v>
      </c>
      <c r="T42" s="14">
        <f t="shared" si="3"/>
        <v>42090.642268518524</v>
      </c>
    </row>
    <row r="43" spans="1:20" ht="43.2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f t="shared" si="0"/>
        <v>117</v>
      </c>
      <c r="P43">
        <f t="shared" si="1"/>
        <v>50.67</v>
      </c>
      <c r="Q43" s="10" t="s">
        <v>8315</v>
      </c>
      <c r="R43" t="s">
        <v>8316</v>
      </c>
      <c r="S43" s="14">
        <f t="shared" si="2"/>
        <v>42136.270787037036</v>
      </c>
      <c r="T43" s="14">
        <f t="shared" si="3"/>
        <v>42168.071527777778</v>
      </c>
    </row>
    <row r="44" spans="1:20" ht="57.6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f t="shared" si="0"/>
        <v>108</v>
      </c>
      <c r="P44">
        <f t="shared" si="1"/>
        <v>113.42</v>
      </c>
      <c r="Q44" s="10" t="s">
        <v>8315</v>
      </c>
      <c r="R44" t="s">
        <v>8316</v>
      </c>
      <c r="S44" s="14">
        <f t="shared" si="2"/>
        <v>42171.034861111111</v>
      </c>
      <c r="T44" s="14">
        <f t="shared" si="3"/>
        <v>42195.291666666672</v>
      </c>
    </row>
    <row r="45" spans="1:20" ht="57.6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f t="shared" si="0"/>
        <v>120</v>
      </c>
      <c r="P45">
        <f t="shared" si="1"/>
        <v>104.57</v>
      </c>
      <c r="Q45" s="10" t="s">
        <v>8315</v>
      </c>
      <c r="R45" t="s">
        <v>8316</v>
      </c>
      <c r="S45" s="14">
        <f t="shared" si="2"/>
        <v>42494.683634259258</v>
      </c>
      <c r="T45" s="14">
        <f t="shared" si="3"/>
        <v>42524.6875</v>
      </c>
    </row>
    <row r="46" spans="1:20" ht="28.8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f t="shared" si="0"/>
        <v>100</v>
      </c>
      <c r="P46">
        <f t="shared" si="1"/>
        <v>272.73</v>
      </c>
      <c r="Q46" s="10" t="s">
        <v>8315</v>
      </c>
      <c r="R46" t="s">
        <v>8316</v>
      </c>
      <c r="S46" s="14">
        <f t="shared" si="2"/>
        <v>41758.839675925927</v>
      </c>
      <c r="T46" s="14">
        <f t="shared" si="3"/>
        <v>41771.165972222225</v>
      </c>
    </row>
    <row r="47" spans="1:20" ht="43.2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f t="shared" si="0"/>
        <v>111</v>
      </c>
      <c r="P47">
        <f t="shared" si="1"/>
        <v>63.85</v>
      </c>
      <c r="Q47" s="10" t="s">
        <v>8315</v>
      </c>
      <c r="R47" t="s">
        <v>8316</v>
      </c>
      <c r="S47" s="14">
        <f t="shared" si="2"/>
        <v>42171.824884259258</v>
      </c>
      <c r="T47" s="14">
        <f t="shared" si="3"/>
        <v>42201.824884259258</v>
      </c>
    </row>
    <row r="48" spans="1:20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f t="shared" si="0"/>
        <v>108</v>
      </c>
      <c r="P48">
        <f t="shared" si="1"/>
        <v>83.51</v>
      </c>
      <c r="Q48" s="10" t="s">
        <v>8315</v>
      </c>
      <c r="R48" t="s">
        <v>8316</v>
      </c>
      <c r="S48" s="14">
        <f t="shared" si="2"/>
        <v>42268.127696759257</v>
      </c>
      <c r="T48" s="14">
        <f t="shared" si="3"/>
        <v>42288.083333333328</v>
      </c>
    </row>
    <row r="49" spans="1:20" ht="57.6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f t="shared" si="0"/>
        <v>108</v>
      </c>
      <c r="P49">
        <f t="shared" si="1"/>
        <v>44.09</v>
      </c>
      <c r="Q49" s="10" t="s">
        <v>8315</v>
      </c>
      <c r="R49" t="s">
        <v>8316</v>
      </c>
      <c r="S49" s="14">
        <f t="shared" si="2"/>
        <v>42746.261782407411</v>
      </c>
      <c r="T49" s="14">
        <f t="shared" si="3"/>
        <v>42784.207638888889</v>
      </c>
    </row>
    <row r="50" spans="1:20" ht="43.2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f t="shared" si="0"/>
        <v>120</v>
      </c>
      <c r="P50">
        <f t="shared" si="1"/>
        <v>44.54</v>
      </c>
      <c r="Q50" s="10" t="s">
        <v>8315</v>
      </c>
      <c r="R50" t="s">
        <v>8316</v>
      </c>
      <c r="S50" s="14">
        <f t="shared" si="2"/>
        <v>41842.607592592591</v>
      </c>
      <c r="T50" s="14">
        <f t="shared" si="3"/>
        <v>41864.916666666664</v>
      </c>
    </row>
    <row r="51" spans="1:20" ht="43.2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f t="shared" si="0"/>
        <v>111</v>
      </c>
      <c r="P51">
        <f t="shared" si="1"/>
        <v>125.81</v>
      </c>
      <c r="Q51" s="10" t="s">
        <v>8315</v>
      </c>
      <c r="R51" t="s">
        <v>8316</v>
      </c>
      <c r="S51" s="14">
        <f t="shared" si="2"/>
        <v>41853.240208333329</v>
      </c>
      <c r="T51" s="14">
        <f t="shared" si="3"/>
        <v>41876.207638888889</v>
      </c>
    </row>
    <row r="52" spans="1:20" ht="43.2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f t="shared" si="0"/>
        <v>110</v>
      </c>
      <c r="P52">
        <f t="shared" si="1"/>
        <v>50.75</v>
      </c>
      <c r="Q52" s="10" t="s">
        <v>8315</v>
      </c>
      <c r="R52" t="s">
        <v>8316</v>
      </c>
      <c r="S52" s="14">
        <f t="shared" si="2"/>
        <v>42061.212488425925</v>
      </c>
      <c r="T52" s="14">
        <f t="shared" si="3"/>
        <v>42089.166666666672</v>
      </c>
    </row>
    <row r="53" spans="1:20" ht="43.2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f t="shared" si="0"/>
        <v>122</v>
      </c>
      <c r="P53">
        <f t="shared" si="1"/>
        <v>60.9</v>
      </c>
      <c r="Q53" s="10" t="s">
        <v>8315</v>
      </c>
      <c r="R53" t="s">
        <v>8316</v>
      </c>
      <c r="S53" s="14">
        <f t="shared" si="2"/>
        <v>42036.24428240741</v>
      </c>
      <c r="T53" s="14">
        <f t="shared" si="3"/>
        <v>42064.290972222225</v>
      </c>
    </row>
    <row r="54" spans="1:20" ht="57.6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f t="shared" si="0"/>
        <v>107</v>
      </c>
      <c r="P54">
        <f t="shared" si="1"/>
        <v>109.03</v>
      </c>
      <c r="Q54" s="10" t="s">
        <v>8315</v>
      </c>
      <c r="R54" t="s">
        <v>8316</v>
      </c>
      <c r="S54" s="14">
        <f t="shared" si="2"/>
        <v>42157.470185185186</v>
      </c>
      <c r="T54" s="14">
        <f t="shared" si="3"/>
        <v>42187.470185185186</v>
      </c>
    </row>
    <row r="55" spans="1:20" ht="43.2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f t="shared" si="0"/>
        <v>101</v>
      </c>
      <c r="P55">
        <f t="shared" si="1"/>
        <v>25.69</v>
      </c>
      <c r="Q55" s="10" t="s">
        <v>8315</v>
      </c>
      <c r="R55" t="s">
        <v>8316</v>
      </c>
      <c r="S55" s="14">
        <f t="shared" si="2"/>
        <v>41827.909942129627</v>
      </c>
      <c r="T55" s="14">
        <f t="shared" si="3"/>
        <v>41857.897222222222</v>
      </c>
    </row>
    <row r="56" spans="1:20" ht="57.6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f t="shared" si="0"/>
        <v>109</v>
      </c>
      <c r="P56">
        <f t="shared" si="1"/>
        <v>41.92</v>
      </c>
      <c r="Q56" s="10" t="s">
        <v>8315</v>
      </c>
      <c r="R56" t="s">
        <v>8316</v>
      </c>
      <c r="S56" s="14">
        <f t="shared" si="2"/>
        <v>42162.729548611111</v>
      </c>
      <c r="T56" s="14">
        <f t="shared" si="3"/>
        <v>42192.729548611111</v>
      </c>
    </row>
    <row r="57" spans="1:20" ht="43.2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f t="shared" si="0"/>
        <v>114</v>
      </c>
      <c r="P57">
        <f t="shared" si="1"/>
        <v>88.77</v>
      </c>
      <c r="Q57" s="10" t="s">
        <v>8315</v>
      </c>
      <c r="R57" t="s">
        <v>8316</v>
      </c>
      <c r="S57" s="14">
        <f t="shared" si="2"/>
        <v>42233.738564814819</v>
      </c>
      <c r="T57" s="14">
        <f t="shared" si="3"/>
        <v>42263.738564814819</v>
      </c>
    </row>
    <row r="58" spans="1:20" ht="43.2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f t="shared" si="0"/>
        <v>114</v>
      </c>
      <c r="P58">
        <f t="shared" si="1"/>
        <v>80.23</v>
      </c>
      <c r="Q58" s="10" t="s">
        <v>8315</v>
      </c>
      <c r="R58" t="s">
        <v>8316</v>
      </c>
      <c r="S58" s="14">
        <f t="shared" si="2"/>
        <v>42042.197824074072</v>
      </c>
      <c r="T58" s="14">
        <f t="shared" si="3"/>
        <v>42072.156157407408</v>
      </c>
    </row>
    <row r="59" spans="1:20" ht="28.8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f t="shared" si="0"/>
        <v>106</v>
      </c>
      <c r="P59">
        <f t="shared" si="1"/>
        <v>78.94</v>
      </c>
      <c r="Q59" s="10" t="s">
        <v>8315</v>
      </c>
      <c r="R59" t="s">
        <v>8316</v>
      </c>
      <c r="S59" s="14">
        <f t="shared" si="2"/>
        <v>42585.523842592593</v>
      </c>
      <c r="T59" s="14">
        <f t="shared" si="3"/>
        <v>42599.165972222225</v>
      </c>
    </row>
    <row r="60" spans="1:20" ht="43.2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f t="shared" si="0"/>
        <v>106</v>
      </c>
      <c r="P60">
        <f t="shared" si="1"/>
        <v>69.89</v>
      </c>
      <c r="Q60" s="10" t="s">
        <v>8315</v>
      </c>
      <c r="R60" t="s">
        <v>8316</v>
      </c>
      <c r="S60" s="14">
        <f t="shared" si="2"/>
        <v>41808.669571759259</v>
      </c>
      <c r="T60" s="14">
        <f t="shared" si="3"/>
        <v>41838.669571759259</v>
      </c>
    </row>
    <row r="61" spans="1:20" ht="43.2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f t="shared" si="0"/>
        <v>100</v>
      </c>
      <c r="P61">
        <f t="shared" si="1"/>
        <v>74.53</v>
      </c>
      <c r="Q61" s="10" t="s">
        <v>8315</v>
      </c>
      <c r="R61" t="s">
        <v>8316</v>
      </c>
      <c r="S61" s="14">
        <f t="shared" si="2"/>
        <v>41852.658310185187</v>
      </c>
      <c r="T61" s="14">
        <f t="shared" si="3"/>
        <v>41882.658310185187</v>
      </c>
    </row>
    <row r="62" spans="1:20" ht="28.8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f t="shared" si="0"/>
        <v>105</v>
      </c>
      <c r="P62">
        <f t="shared" si="1"/>
        <v>123.94</v>
      </c>
      <c r="Q62" s="10" t="s">
        <v>8315</v>
      </c>
      <c r="R62" t="s">
        <v>8316</v>
      </c>
      <c r="S62" s="14">
        <f t="shared" si="2"/>
        <v>42694.110185185185</v>
      </c>
      <c r="T62" s="14">
        <f t="shared" si="3"/>
        <v>42709.041666666672</v>
      </c>
    </row>
    <row r="63" spans="1:20" ht="43.2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f t="shared" si="0"/>
        <v>175</v>
      </c>
      <c r="P63">
        <f t="shared" si="1"/>
        <v>264.85000000000002</v>
      </c>
      <c r="Q63" s="10" t="s">
        <v>8315</v>
      </c>
      <c r="R63" t="s">
        <v>8316</v>
      </c>
      <c r="S63" s="14">
        <f t="shared" si="2"/>
        <v>42341.818379629629</v>
      </c>
      <c r="T63" s="14">
        <f t="shared" si="3"/>
        <v>42370.166666666672</v>
      </c>
    </row>
    <row r="64" spans="1:20" ht="57.6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f t="shared" si="0"/>
        <v>102</v>
      </c>
      <c r="P64">
        <f t="shared" si="1"/>
        <v>58.62</v>
      </c>
      <c r="Q64" s="10" t="s">
        <v>8315</v>
      </c>
      <c r="R64" t="s">
        <v>8316</v>
      </c>
      <c r="S64" s="14">
        <f t="shared" si="2"/>
        <v>41880.061006944445</v>
      </c>
      <c r="T64" s="14">
        <f t="shared" si="3"/>
        <v>41908.065972222219</v>
      </c>
    </row>
    <row r="65" spans="1:20" ht="43.2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f t="shared" si="0"/>
        <v>100</v>
      </c>
      <c r="P65">
        <f t="shared" si="1"/>
        <v>70.88</v>
      </c>
      <c r="Q65" s="10" t="s">
        <v>8315</v>
      </c>
      <c r="R65" t="s">
        <v>8316</v>
      </c>
      <c r="S65" s="14">
        <f t="shared" si="2"/>
        <v>41941.683865740742</v>
      </c>
      <c r="T65" s="14">
        <f t="shared" si="3"/>
        <v>41970.125</v>
      </c>
    </row>
    <row r="66" spans="1:20" ht="57.6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f t="shared" ref="O66:O129" si="4">ROUND(E66/D66*100,0)</f>
        <v>114</v>
      </c>
      <c r="P66">
        <f t="shared" ref="P66:P129" si="5">IFERROR(ROUND(E66/L66,2),0)</f>
        <v>113.57</v>
      </c>
      <c r="Q66" s="10" t="s">
        <v>8315</v>
      </c>
      <c r="R66" t="s">
        <v>8316</v>
      </c>
      <c r="S66" s="14">
        <f t="shared" ref="S66:S129" si="6">(((J66/60)/60)/24)+DATE(1970,1,1)</f>
        <v>42026.88118055556</v>
      </c>
      <c r="T66" s="14">
        <f t="shared" ref="T66:T129" si="7">(((I66/60)/60)/24)+DATE(1970,1,1)</f>
        <v>42086.093055555553</v>
      </c>
    </row>
    <row r="67" spans="1:20" ht="57.6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f t="shared" si="4"/>
        <v>129</v>
      </c>
      <c r="P67">
        <f t="shared" si="5"/>
        <v>60.69</v>
      </c>
      <c r="Q67" s="10" t="s">
        <v>8315</v>
      </c>
      <c r="R67" t="s">
        <v>8316</v>
      </c>
      <c r="S67" s="14">
        <f t="shared" si="6"/>
        <v>41922.640590277777</v>
      </c>
      <c r="T67" s="14">
        <f t="shared" si="7"/>
        <v>41932.249305555553</v>
      </c>
    </row>
    <row r="68" spans="1:20" ht="43.2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f t="shared" si="4"/>
        <v>101</v>
      </c>
      <c r="P68">
        <f t="shared" si="5"/>
        <v>110.22</v>
      </c>
      <c r="Q68" s="10" t="s">
        <v>8315</v>
      </c>
      <c r="R68" t="s">
        <v>8316</v>
      </c>
      <c r="S68" s="14">
        <f t="shared" si="6"/>
        <v>41993.824340277773</v>
      </c>
      <c r="T68" s="14">
        <f t="shared" si="7"/>
        <v>42010.25</v>
      </c>
    </row>
    <row r="69" spans="1:20" ht="43.2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f t="shared" si="4"/>
        <v>109</v>
      </c>
      <c r="P69">
        <f t="shared" si="5"/>
        <v>136.46</v>
      </c>
      <c r="Q69" s="10" t="s">
        <v>8315</v>
      </c>
      <c r="R69" t="s">
        <v>8316</v>
      </c>
      <c r="S69" s="14">
        <f t="shared" si="6"/>
        <v>42219.915856481486</v>
      </c>
      <c r="T69" s="14">
        <f t="shared" si="7"/>
        <v>42240.083333333328</v>
      </c>
    </row>
    <row r="70" spans="1:20" ht="43.2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f t="shared" si="4"/>
        <v>118</v>
      </c>
      <c r="P70">
        <f t="shared" si="5"/>
        <v>110.35</v>
      </c>
      <c r="Q70" s="10" t="s">
        <v>8315</v>
      </c>
      <c r="R70" t="s">
        <v>8316</v>
      </c>
      <c r="S70" s="14">
        <f t="shared" si="6"/>
        <v>41909.969386574077</v>
      </c>
      <c r="T70" s="14">
        <f t="shared" si="7"/>
        <v>41950.011053240742</v>
      </c>
    </row>
    <row r="71" spans="1:20" ht="28.8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f t="shared" si="4"/>
        <v>131</v>
      </c>
      <c r="P71">
        <f t="shared" si="5"/>
        <v>41.42</v>
      </c>
      <c r="Q71" s="10" t="s">
        <v>8315</v>
      </c>
      <c r="R71" t="s">
        <v>8316</v>
      </c>
      <c r="S71" s="14">
        <f t="shared" si="6"/>
        <v>41891.665324074071</v>
      </c>
      <c r="T71" s="14">
        <f t="shared" si="7"/>
        <v>41913.166666666664</v>
      </c>
    </row>
    <row r="72" spans="1:20" ht="43.2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f t="shared" si="4"/>
        <v>104</v>
      </c>
      <c r="P72">
        <f t="shared" si="5"/>
        <v>52</v>
      </c>
      <c r="Q72" s="10" t="s">
        <v>8315</v>
      </c>
      <c r="R72" t="s">
        <v>8316</v>
      </c>
      <c r="S72" s="14">
        <f t="shared" si="6"/>
        <v>41226.017361111109</v>
      </c>
      <c r="T72" s="14">
        <f t="shared" si="7"/>
        <v>41250.083333333336</v>
      </c>
    </row>
    <row r="73" spans="1:20" ht="57.6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f t="shared" si="4"/>
        <v>101</v>
      </c>
      <c r="P73">
        <f t="shared" si="5"/>
        <v>33.99</v>
      </c>
      <c r="Q73" s="10" t="s">
        <v>8315</v>
      </c>
      <c r="R73" t="s">
        <v>8316</v>
      </c>
      <c r="S73" s="14">
        <f t="shared" si="6"/>
        <v>40478.263923611114</v>
      </c>
      <c r="T73" s="14">
        <f t="shared" si="7"/>
        <v>40568.166666666664</v>
      </c>
    </row>
    <row r="74" spans="1:20" ht="43.2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f t="shared" si="4"/>
        <v>100</v>
      </c>
      <c r="P74">
        <f t="shared" si="5"/>
        <v>103.35</v>
      </c>
      <c r="Q74" s="10" t="s">
        <v>8315</v>
      </c>
      <c r="R74" t="s">
        <v>8316</v>
      </c>
      <c r="S74" s="14">
        <f t="shared" si="6"/>
        <v>41862.83997685185</v>
      </c>
      <c r="T74" s="14">
        <f t="shared" si="7"/>
        <v>41892.83997685185</v>
      </c>
    </row>
    <row r="75" spans="1:20" ht="43.2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f t="shared" si="4"/>
        <v>336</v>
      </c>
      <c r="P75">
        <f t="shared" si="5"/>
        <v>41.77</v>
      </c>
      <c r="Q75" s="10" t="s">
        <v>8315</v>
      </c>
      <c r="R75" t="s">
        <v>8316</v>
      </c>
      <c r="S75" s="14">
        <f t="shared" si="6"/>
        <v>40633.154363425929</v>
      </c>
      <c r="T75" s="14">
        <f t="shared" si="7"/>
        <v>40664.207638888889</v>
      </c>
    </row>
    <row r="76" spans="1:20" ht="43.2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f t="shared" si="4"/>
        <v>113</v>
      </c>
      <c r="P76">
        <f t="shared" si="5"/>
        <v>64.27</v>
      </c>
      <c r="Q76" s="10" t="s">
        <v>8315</v>
      </c>
      <c r="R76" t="s">
        <v>8316</v>
      </c>
      <c r="S76" s="14">
        <f t="shared" si="6"/>
        <v>40970.875671296293</v>
      </c>
      <c r="T76" s="14">
        <f t="shared" si="7"/>
        <v>41000.834004629629</v>
      </c>
    </row>
    <row r="77" spans="1:20" ht="43.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f t="shared" si="4"/>
        <v>102</v>
      </c>
      <c r="P77">
        <f t="shared" si="5"/>
        <v>62.92</v>
      </c>
      <c r="Q77" s="10" t="s">
        <v>8315</v>
      </c>
      <c r="R77" t="s">
        <v>8316</v>
      </c>
      <c r="S77" s="14">
        <f t="shared" si="6"/>
        <v>41026.953055555554</v>
      </c>
      <c r="T77" s="14">
        <f t="shared" si="7"/>
        <v>41061.953055555554</v>
      </c>
    </row>
    <row r="78" spans="1:20" ht="28.8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f t="shared" si="4"/>
        <v>101</v>
      </c>
      <c r="P78">
        <f t="shared" si="5"/>
        <v>98.54</v>
      </c>
      <c r="Q78" s="10" t="s">
        <v>8315</v>
      </c>
      <c r="R78" t="s">
        <v>8316</v>
      </c>
      <c r="S78" s="14">
        <f t="shared" si="6"/>
        <v>41829.788252314815</v>
      </c>
      <c r="T78" s="14">
        <f t="shared" si="7"/>
        <v>41839.208333333336</v>
      </c>
    </row>
    <row r="79" spans="1:20" ht="28.8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f t="shared" si="4"/>
        <v>114</v>
      </c>
      <c r="P79">
        <f t="shared" si="5"/>
        <v>82.61</v>
      </c>
      <c r="Q79" s="10" t="s">
        <v>8315</v>
      </c>
      <c r="R79" t="s">
        <v>8316</v>
      </c>
      <c r="S79" s="14">
        <f t="shared" si="6"/>
        <v>41447.839722222219</v>
      </c>
      <c r="T79" s="14">
        <f t="shared" si="7"/>
        <v>41477.839722222219</v>
      </c>
    </row>
    <row r="80" spans="1:20" ht="43.2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f t="shared" si="4"/>
        <v>133</v>
      </c>
      <c r="P80">
        <f t="shared" si="5"/>
        <v>38.5</v>
      </c>
      <c r="Q80" s="10" t="s">
        <v>8315</v>
      </c>
      <c r="R80" t="s">
        <v>8316</v>
      </c>
      <c r="S80" s="14">
        <f t="shared" si="6"/>
        <v>40884.066678240742</v>
      </c>
      <c r="T80" s="14">
        <f t="shared" si="7"/>
        <v>40926.958333333336</v>
      </c>
    </row>
    <row r="81" spans="1:20" ht="43.2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f t="shared" si="4"/>
        <v>102</v>
      </c>
      <c r="P81">
        <f t="shared" si="5"/>
        <v>80.16</v>
      </c>
      <c r="Q81" s="10" t="s">
        <v>8315</v>
      </c>
      <c r="R81" t="s">
        <v>8316</v>
      </c>
      <c r="S81" s="14">
        <f t="shared" si="6"/>
        <v>41841.26489583333</v>
      </c>
      <c r="T81" s="14">
        <f t="shared" si="7"/>
        <v>41864.207638888889</v>
      </c>
    </row>
    <row r="82" spans="1:20" ht="43.2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f t="shared" si="4"/>
        <v>127</v>
      </c>
      <c r="P82">
        <f t="shared" si="5"/>
        <v>80.73</v>
      </c>
      <c r="Q82" s="10" t="s">
        <v>8315</v>
      </c>
      <c r="R82" t="s">
        <v>8316</v>
      </c>
      <c r="S82" s="14">
        <f t="shared" si="6"/>
        <v>41799.685902777775</v>
      </c>
      <c r="T82" s="14">
        <f t="shared" si="7"/>
        <v>41827.083333333336</v>
      </c>
    </row>
    <row r="83" spans="1:20" ht="43.2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f t="shared" si="4"/>
        <v>111</v>
      </c>
      <c r="P83">
        <f t="shared" si="5"/>
        <v>200.69</v>
      </c>
      <c r="Q83" s="10" t="s">
        <v>8315</v>
      </c>
      <c r="R83" t="s">
        <v>8316</v>
      </c>
      <c r="S83" s="14">
        <f t="shared" si="6"/>
        <v>41775.753761574073</v>
      </c>
      <c r="T83" s="14">
        <f t="shared" si="7"/>
        <v>41805.753761574073</v>
      </c>
    </row>
    <row r="84" spans="1:20" ht="57.6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f t="shared" si="4"/>
        <v>107</v>
      </c>
      <c r="P84">
        <f t="shared" si="5"/>
        <v>37.590000000000003</v>
      </c>
      <c r="Q84" s="10" t="s">
        <v>8315</v>
      </c>
      <c r="R84" t="s">
        <v>8316</v>
      </c>
      <c r="S84" s="14">
        <f t="shared" si="6"/>
        <v>41766.80572916667</v>
      </c>
      <c r="T84" s="14">
        <f t="shared" si="7"/>
        <v>41799.80572916667</v>
      </c>
    </row>
    <row r="85" spans="1:20" ht="57.6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f t="shared" si="4"/>
        <v>163</v>
      </c>
      <c r="P85">
        <f t="shared" si="5"/>
        <v>58.1</v>
      </c>
      <c r="Q85" s="10" t="s">
        <v>8315</v>
      </c>
      <c r="R85" t="s">
        <v>8316</v>
      </c>
      <c r="S85" s="14">
        <f t="shared" si="6"/>
        <v>40644.159259259257</v>
      </c>
      <c r="T85" s="14">
        <f t="shared" si="7"/>
        <v>40666.165972222225</v>
      </c>
    </row>
    <row r="86" spans="1:20" ht="43.2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f t="shared" si="4"/>
        <v>160</v>
      </c>
      <c r="P86">
        <f t="shared" si="5"/>
        <v>60.3</v>
      </c>
      <c r="Q86" s="10" t="s">
        <v>8315</v>
      </c>
      <c r="R86" t="s">
        <v>8316</v>
      </c>
      <c r="S86" s="14">
        <f t="shared" si="6"/>
        <v>41940.69158564815</v>
      </c>
      <c r="T86" s="14">
        <f t="shared" si="7"/>
        <v>41969.332638888889</v>
      </c>
    </row>
    <row r="87" spans="1:20" ht="28.8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f t="shared" si="4"/>
        <v>116</v>
      </c>
      <c r="P87">
        <f t="shared" si="5"/>
        <v>63.36</v>
      </c>
      <c r="Q87" s="10" t="s">
        <v>8315</v>
      </c>
      <c r="R87" t="s">
        <v>8316</v>
      </c>
      <c r="S87" s="14">
        <f t="shared" si="6"/>
        <v>41839.175706018519</v>
      </c>
      <c r="T87" s="14">
        <f t="shared" si="7"/>
        <v>41853.175706018519</v>
      </c>
    </row>
    <row r="88" spans="1:20" ht="43.2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f t="shared" si="4"/>
        <v>124</v>
      </c>
      <c r="P88">
        <f t="shared" si="5"/>
        <v>50.9</v>
      </c>
      <c r="Q88" s="10" t="s">
        <v>8315</v>
      </c>
      <c r="R88" t="s">
        <v>8316</v>
      </c>
      <c r="S88" s="14">
        <f t="shared" si="6"/>
        <v>41772.105937500004</v>
      </c>
      <c r="T88" s="14">
        <f t="shared" si="7"/>
        <v>41803.916666666664</v>
      </c>
    </row>
    <row r="89" spans="1:20" ht="28.8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f t="shared" si="4"/>
        <v>103</v>
      </c>
      <c r="P89">
        <f t="shared" si="5"/>
        <v>100.5</v>
      </c>
      <c r="Q89" s="10" t="s">
        <v>8315</v>
      </c>
      <c r="R89" t="s">
        <v>8316</v>
      </c>
      <c r="S89" s="14">
        <f t="shared" si="6"/>
        <v>41591.737974537034</v>
      </c>
      <c r="T89" s="14">
        <f t="shared" si="7"/>
        <v>41621.207638888889</v>
      </c>
    </row>
    <row r="90" spans="1:20" ht="43.2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f t="shared" si="4"/>
        <v>112</v>
      </c>
      <c r="P90">
        <f t="shared" si="5"/>
        <v>31.62</v>
      </c>
      <c r="Q90" s="10" t="s">
        <v>8315</v>
      </c>
      <c r="R90" t="s">
        <v>8316</v>
      </c>
      <c r="S90" s="14">
        <f t="shared" si="6"/>
        <v>41789.080370370371</v>
      </c>
      <c r="T90" s="14">
        <f t="shared" si="7"/>
        <v>41822.166666666664</v>
      </c>
    </row>
    <row r="91" spans="1:20" ht="43.2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f t="shared" si="4"/>
        <v>115</v>
      </c>
      <c r="P91">
        <f t="shared" si="5"/>
        <v>79.31</v>
      </c>
      <c r="Q91" s="10" t="s">
        <v>8315</v>
      </c>
      <c r="R91" t="s">
        <v>8316</v>
      </c>
      <c r="S91" s="14">
        <f t="shared" si="6"/>
        <v>40923.729953703703</v>
      </c>
      <c r="T91" s="14">
        <f t="shared" si="7"/>
        <v>40953.729953703703</v>
      </c>
    </row>
    <row r="92" spans="1:20" ht="43.2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f t="shared" si="4"/>
        <v>103</v>
      </c>
      <c r="P92">
        <f t="shared" si="5"/>
        <v>139.19</v>
      </c>
      <c r="Q92" s="10" t="s">
        <v>8315</v>
      </c>
      <c r="R92" t="s">
        <v>8316</v>
      </c>
      <c r="S92" s="14">
        <f t="shared" si="6"/>
        <v>41878.878379629627</v>
      </c>
      <c r="T92" s="14">
        <f t="shared" si="7"/>
        <v>41908.878379629627</v>
      </c>
    </row>
    <row r="93" spans="1:20" ht="57.6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f t="shared" si="4"/>
        <v>101</v>
      </c>
      <c r="P93">
        <f t="shared" si="5"/>
        <v>131.91</v>
      </c>
      <c r="Q93" s="10" t="s">
        <v>8315</v>
      </c>
      <c r="R93" t="s">
        <v>8316</v>
      </c>
      <c r="S93" s="14">
        <f t="shared" si="6"/>
        <v>41862.864675925928</v>
      </c>
      <c r="T93" s="14">
        <f t="shared" si="7"/>
        <v>41876.864675925928</v>
      </c>
    </row>
    <row r="94" spans="1:20" ht="57.6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f t="shared" si="4"/>
        <v>110</v>
      </c>
      <c r="P94">
        <f t="shared" si="5"/>
        <v>91.3</v>
      </c>
      <c r="Q94" s="10" t="s">
        <v>8315</v>
      </c>
      <c r="R94" t="s">
        <v>8316</v>
      </c>
      <c r="S94" s="14">
        <f t="shared" si="6"/>
        <v>40531.886886574073</v>
      </c>
      <c r="T94" s="14">
        <f t="shared" si="7"/>
        <v>40591.886886574073</v>
      </c>
    </row>
    <row r="95" spans="1:20" ht="57.6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f t="shared" si="4"/>
        <v>115</v>
      </c>
      <c r="P95">
        <f t="shared" si="5"/>
        <v>39.67</v>
      </c>
      <c r="Q95" s="10" t="s">
        <v>8315</v>
      </c>
      <c r="R95" t="s">
        <v>8316</v>
      </c>
      <c r="S95" s="14">
        <f t="shared" si="6"/>
        <v>41477.930914351848</v>
      </c>
      <c r="T95" s="14">
        <f t="shared" si="7"/>
        <v>41504.625</v>
      </c>
    </row>
    <row r="96" spans="1:20" ht="43.2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f t="shared" si="4"/>
        <v>117</v>
      </c>
      <c r="P96">
        <f t="shared" si="5"/>
        <v>57.55</v>
      </c>
      <c r="Q96" s="10" t="s">
        <v>8315</v>
      </c>
      <c r="R96" t="s">
        <v>8316</v>
      </c>
      <c r="S96" s="14">
        <f t="shared" si="6"/>
        <v>41781.666770833333</v>
      </c>
      <c r="T96" s="14">
        <f t="shared" si="7"/>
        <v>41811.666770833333</v>
      </c>
    </row>
    <row r="97" spans="1:20" ht="43.2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f t="shared" si="4"/>
        <v>114</v>
      </c>
      <c r="P97">
        <f t="shared" si="5"/>
        <v>77.34</v>
      </c>
      <c r="Q97" s="10" t="s">
        <v>8315</v>
      </c>
      <c r="R97" t="s">
        <v>8316</v>
      </c>
      <c r="S97" s="14">
        <f t="shared" si="6"/>
        <v>41375.702210648145</v>
      </c>
      <c r="T97" s="14">
        <f t="shared" si="7"/>
        <v>41400.702210648145</v>
      </c>
    </row>
    <row r="98" spans="1:20" ht="57.6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f t="shared" si="4"/>
        <v>101</v>
      </c>
      <c r="P98">
        <f t="shared" si="5"/>
        <v>46.77</v>
      </c>
      <c r="Q98" s="10" t="s">
        <v>8315</v>
      </c>
      <c r="R98" t="s">
        <v>8316</v>
      </c>
      <c r="S98" s="14">
        <f t="shared" si="6"/>
        <v>40883.949317129627</v>
      </c>
      <c r="T98" s="14">
        <f t="shared" si="7"/>
        <v>40939.708333333336</v>
      </c>
    </row>
    <row r="99" spans="1:20" ht="43.2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f t="shared" si="4"/>
        <v>109</v>
      </c>
      <c r="P99">
        <f t="shared" si="5"/>
        <v>40.07</v>
      </c>
      <c r="Q99" s="10" t="s">
        <v>8315</v>
      </c>
      <c r="R99" t="s">
        <v>8316</v>
      </c>
      <c r="S99" s="14">
        <f t="shared" si="6"/>
        <v>41491.79478009259</v>
      </c>
      <c r="T99" s="14">
        <f t="shared" si="7"/>
        <v>41509.79478009259</v>
      </c>
    </row>
    <row r="100" spans="1:20" ht="43.2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f t="shared" si="4"/>
        <v>107</v>
      </c>
      <c r="P100">
        <f t="shared" si="5"/>
        <v>100.22</v>
      </c>
      <c r="Q100" s="10" t="s">
        <v>8315</v>
      </c>
      <c r="R100" t="s">
        <v>8316</v>
      </c>
      <c r="S100" s="14">
        <f t="shared" si="6"/>
        <v>41791.993414351848</v>
      </c>
      <c r="T100" s="14">
        <f t="shared" si="7"/>
        <v>41821.993414351848</v>
      </c>
    </row>
    <row r="101" spans="1:20" ht="57.6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f t="shared" si="4"/>
        <v>116</v>
      </c>
      <c r="P101">
        <f t="shared" si="5"/>
        <v>71.489999999999995</v>
      </c>
      <c r="Q101" s="10" t="s">
        <v>8315</v>
      </c>
      <c r="R101" t="s">
        <v>8316</v>
      </c>
      <c r="S101" s="14">
        <f t="shared" si="6"/>
        <v>41835.666354166664</v>
      </c>
      <c r="T101" s="14">
        <f t="shared" si="7"/>
        <v>41855.666354166664</v>
      </c>
    </row>
    <row r="102" spans="1:20" ht="43.2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f t="shared" si="4"/>
        <v>104</v>
      </c>
      <c r="P102">
        <f t="shared" si="5"/>
        <v>63.11</v>
      </c>
      <c r="Q102" s="10" t="s">
        <v>8315</v>
      </c>
      <c r="R102" t="s">
        <v>8316</v>
      </c>
      <c r="S102" s="14">
        <f t="shared" si="6"/>
        <v>41827.605057870373</v>
      </c>
      <c r="T102" s="14">
        <f t="shared" si="7"/>
        <v>41848.605057870373</v>
      </c>
    </row>
    <row r="103" spans="1:20" ht="43.2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f t="shared" si="4"/>
        <v>119</v>
      </c>
      <c r="P103">
        <f t="shared" si="5"/>
        <v>50.16</v>
      </c>
      <c r="Q103" s="10" t="s">
        <v>8315</v>
      </c>
      <c r="R103" t="s">
        <v>8316</v>
      </c>
      <c r="S103" s="14">
        <f t="shared" si="6"/>
        <v>41778.637245370373</v>
      </c>
      <c r="T103" s="14">
        <f t="shared" si="7"/>
        <v>41810.958333333336</v>
      </c>
    </row>
    <row r="104" spans="1:20" ht="43.2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f t="shared" si="4"/>
        <v>126</v>
      </c>
      <c r="P104">
        <f t="shared" si="5"/>
        <v>62.88</v>
      </c>
      <c r="Q104" s="10" t="s">
        <v>8315</v>
      </c>
      <c r="R104" t="s">
        <v>8316</v>
      </c>
      <c r="S104" s="14">
        <f t="shared" si="6"/>
        <v>41013.936562499999</v>
      </c>
      <c r="T104" s="14">
        <f t="shared" si="7"/>
        <v>41061.165972222225</v>
      </c>
    </row>
    <row r="105" spans="1:20" ht="43.2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f t="shared" si="4"/>
        <v>120</v>
      </c>
      <c r="P105">
        <f t="shared" si="5"/>
        <v>85.53</v>
      </c>
      <c r="Q105" s="10" t="s">
        <v>8315</v>
      </c>
      <c r="R105" t="s">
        <v>8316</v>
      </c>
      <c r="S105" s="14">
        <f t="shared" si="6"/>
        <v>41834.586574074077</v>
      </c>
      <c r="T105" s="14">
        <f t="shared" si="7"/>
        <v>41866.083333333336</v>
      </c>
    </row>
    <row r="106" spans="1:20" ht="28.8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f t="shared" si="4"/>
        <v>126</v>
      </c>
      <c r="P106">
        <f t="shared" si="5"/>
        <v>53.72</v>
      </c>
      <c r="Q106" s="10" t="s">
        <v>8315</v>
      </c>
      <c r="R106" t="s">
        <v>8316</v>
      </c>
      <c r="S106" s="14">
        <f t="shared" si="6"/>
        <v>41829.795729166668</v>
      </c>
      <c r="T106" s="14">
        <f t="shared" si="7"/>
        <v>41859.795729166668</v>
      </c>
    </row>
    <row r="107" spans="1:20" ht="57.6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f t="shared" si="4"/>
        <v>100</v>
      </c>
      <c r="P107">
        <f t="shared" si="5"/>
        <v>262.11</v>
      </c>
      <c r="Q107" s="10" t="s">
        <v>8315</v>
      </c>
      <c r="R107" t="s">
        <v>8316</v>
      </c>
      <c r="S107" s="14">
        <f t="shared" si="6"/>
        <v>42219.665173611109</v>
      </c>
      <c r="T107" s="14">
        <f t="shared" si="7"/>
        <v>42257.165972222225</v>
      </c>
    </row>
    <row r="108" spans="1:20" ht="28.8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f t="shared" si="4"/>
        <v>116</v>
      </c>
      <c r="P108">
        <f t="shared" si="5"/>
        <v>50.2</v>
      </c>
      <c r="Q108" s="10" t="s">
        <v>8315</v>
      </c>
      <c r="R108" t="s">
        <v>8316</v>
      </c>
      <c r="S108" s="14">
        <f t="shared" si="6"/>
        <v>42648.546111111107</v>
      </c>
      <c r="T108" s="14">
        <f t="shared" si="7"/>
        <v>42678.546111111107</v>
      </c>
    </row>
    <row r="109" spans="1:20" ht="43.2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f t="shared" si="4"/>
        <v>100</v>
      </c>
      <c r="P109">
        <f t="shared" si="5"/>
        <v>168.25</v>
      </c>
      <c r="Q109" s="10" t="s">
        <v>8315</v>
      </c>
      <c r="R109" t="s">
        <v>8316</v>
      </c>
      <c r="S109" s="14">
        <f t="shared" si="6"/>
        <v>42050.983182870375</v>
      </c>
      <c r="T109" s="14">
        <f t="shared" si="7"/>
        <v>42085.941516203704</v>
      </c>
    </row>
    <row r="110" spans="1:20" ht="28.8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f t="shared" si="4"/>
        <v>101</v>
      </c>
      <c r="P110">
        <f t="shared" si="5"/>
        <v>256.37</v>
      </c>
      <c r="Q110" s="10" t="s">
        <v>8315</v>
      </c>
      <c r="R110" t="s">
        <v>8316</v>
      </c>
      <c r="S110" s="14">
        <f t="shared" si="6"/>
        <v>42772.833379629628</v>
      </c>
      <c r="T110" s="14">
        <f t="shared" si="7"/>
        <v>42806.875</v>
      </c>
    </row>
    <row r="111" spans="1:20" ht="43.2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f t="shared" si="4"/>
        <v>125</v>
      </c>
      <c r="P111">
        <f t="shared" si="5"/>
        <v>37.14</v>
      </c>
      <c r="Q111" s="10" t="s">
        <v>8315</v>
      </c>
      <c r="R111" t="s">
        <v>8316</v>
      </c>
      <c r="S111" s="14">
        <f t="shared" si="6"/>
        <v>42270.582141203704</v>
      </c>
      <c r="T111" s="14">
        <f t="shared" si="7"/>
        <v>42301.895138888889</v>
      </c>
    </row>
    <row r="112" spans="1:20" ht="28.8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f t="shared" si="4"/>
        <v>110</v>
      </c>
      <c r="P112">
        <f t="shared" si="5"/>
        <v>45.88</v>
      </c>
      <c r="Q112" s="10" t="s">
        <v>8315</v>
      </c>
      <c r="R112" t="s">
        <v>8316</v>
      </c>
      <c r="S112" s="14">
        <f t="shared" si="6"/>
        <v>42206.835370370376</v>
      </c>
      <c r="T112" s="14">
        <f t="shared" si="7"/>
        <v>42236.835370370376</v>
      </c>
    </row>
    <row r="113" spans="1:20" ht="57.6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f t="shared" si="4"/>
        <v>102</v>
      </c>
      <c r="P113">
        <f t="shared" si="5"/>
        <v>141.71</v>
      </c>
      <c r="Q113" s="10" t="s">
        <v>8315</v>
      </c>
      <c r="R113" t="s">
        <v>8316</v>
      </c>
      <c r="S113" s="14">
        <f t="shared" si="6"/>
        <v>42697.850844907407</v>
      </c>
      <c r="T113" s="14">
        <f t="shared" si="7"/>
        <v>42745.208333333328</v>
      </c>
    </row>
    <row r="114" spans="1:20" ht="43.2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f t="shared" si="4"/>
        <v>102</v>
      </c>
      <c r="P114">
        <f t="shared" si="5"/>
        <v>52.49</v>
      </c>
      <c r="Q114" s="10" t="s">
        <v>8315</v>
      </c>
      <c r="R114" t="s">
        <v>8316</v>
      </c>
      <c r="S114" s="14">
        <f t="shared" si="6"/>
        <v>42503.559467592597</v>
      </c>
      <c r="T114" s="14">
        <f t="shared" si="7"/>
        <v>42524.875</v>
      </c>
    </row>
    <row r="115" spans="1:20" ht="28.8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f t="shared" si="4"/>
        <v>102</v>
      </c>
      <c r="P115">
        <f t="shared" si="5"/>
        <v>193.62</v>
      </c>
      <c r="Q115" s="10" t="s">
        <v>8315</v>
      </c>
      <c r="R115" t="s">
        <v>8316</v>
      </c>
      <c r="S115" s="14">
        <f t="shared" si="6"/>
        <v>42323.70930555556</v>
      </c>
      <c r="T115" s="14">
        <f t="shared" si="7"/>
        <v>42355.207638888889</v>
      </c>
    </row>
    <row r="116" spans="1:20" ht="43.2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f t="shared" si="4"/>
        <v>108</v>
      </c>
      <c r="P116">
        <f t="shared" si="5"/>
        <v>106.8</v>
      </c>
      <c r="Q116" s="10" t="s">
        <v>8315</v>
      </c>
      <c r="R116" t="s">
        <v>8316</v>
      </c>
      <c r="S116" s="14">
        <f t="shared" si="6"/>
        <v>41933.291643518518</v>
      </c>
      <c r="T116" s="14">
        <f t="shared" si="7"/>
        <v>41963.333310185189</v>
      </c>
    </row>
    <row r="117" spans="1:20" ht="43.2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f t="shared" si="4"/>
        <v>110</v>
      </c>
      <c r="P117">
        <f t="shared" si="5"/>
        <v>77.22</v>
      </c>
      <c r="Q117" s="10" t="s">
        <v>8315</v>
      </c>
      <c r="R117" t="s">
        <v>8316</v>
      </c>
      <c r="S117" s="14">
        <f t="shared" si="6"/>
        <v>41898.168125000004</v>
      </c>
      <c r="T117" s="14">
        <f t="shared" si="7"/>
        <v>41913.165972222225</v>
      </c>
    </row>
    <row r="118" spans="1:20" ht="43.2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f t="shared" si="4"/>
        <v>161</v>
      </c>
      <c r="P118">
        <f t="shared" si="5"/>
        <v>57.5</v>
      </c>
      <c r="Q118" s="10" t="s">
        <v>8315</v>
      </c>
      <c r="R118" t="s">
        <v>8316</v>
      </c>
      <c r="S118" s="14">
        <f t="shared" si="6"/>
        <v>42446.943831018521</v>
      </c>
      <c r="T118" s="14">
        <f t="shared" si="7"/>
        <v>42476.943831018521</v>
      </c>
    </row>
    <row r="119" spans="1:20" ht="43.2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f t="shared" si="4"/>
        <v>131</v>
      </c>
      <c r="P119">
        <f t="shared" si="5"/>
        <v>50.46</v>
      </c>
      <c r="Q119" s="10" t="s">
        <v>8315</v>
      </c>
      <c r="R119" t="s">
        <v>8316</v>
      </c>
      <c r="S119" s="14">
        <f t="shared" si="6"/>
        <v>42463.81385416667</v>
      </c>
      <c r="T119" s="14">
        <f t="shared" si="7"/>
        <v>42494.165972222225</v>
      </c>
    </row>
    <row r="120" spans="1:20" ht="43.2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f t="shared" si="4"/>
        <v>119</v>
      </c>
      <c r="P120">
        <f t="shared" si="5"/>
        <v>97.38</v>
      </c>
      <c r="Q120" s="10" t="s">
        <v>8315</v>
      </c>
      <c r="R120" t="s">
        <v>8316</v>
      </c>
      <c r="S120" s="14">
        <f t="shared" si="6"/>
        <v>42766.805034722223</v>
      </c>
      <c r="T120" s="14">
        <f t="shared" si="7"/>
        <v>42796.805034722223</v>
      </c>
    </row>
    <row r="121" spans="1:20" ht="43.2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f t="shared" si="4"/>
        <v>103</v>
      </c>
      <c r="P121">
        <f t="shared" si="5"/>
        <v>85.53</v>
      </c>
      <c r="Q121" s="10" t="s">
        <v>8315</v>
      </c>
      <c r="R121" t="s">
        <v>8316</v>
      </c>
      <c r="S121" s="14">
        <f t="shared" si="6"/>
        <v>42522.347812499997</v>
      </c>
      <c r="T121" s="14">
        <f t="shared" si="7"/>
        <v>42552.347812499997</v>
      </c>
    </row>
    <row r="122" spans="1:20" ht="43.2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f t="shared" si="4"/>
        <v>101</v>
      </c>
      <c r="P122">
        <f t="shared" si="5"/>
        <v>182.91</v>
      </c>
      <c r="Q122" s="10" t="s">
        <v>8315</v>
      </c>
      <c r="R122" t="s">
        <v>8316</v>
      </c>
      <c r="S122" s="14">
        <f t="shared" si="6"/>
        <v>42702.917048611111</v>
      </c>
      <c r="T122" s="14">
        <f t="shared" si="7"/>
        <v>42732.917048611111</v>
      </c>
    </row>
    <row r="123" spans="1:20" ht="28.8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f t="shared" si="4"/>
        <v>101</v>
      </c>
      <c r="P123">
        <f t="shared" si="5"/>
        <v>131.13999999999999</v>
      </c>
      <c r="Q123" s="10" t="s">
        <v>8315</v>
      </c>
      <c r="R123" t="s">
        <v>8316</v>
      </c>
      <c r="S123" s="14">
        <f t="shared" si="6"/>
        <v>42252.474351851852</v>
      </c>
      <c r="T123" s="14">
        <f t="shared" si="7"/>
        <v>42276.165972222225</v>
      </c>
    </row>
    <row r="124" spans="1:20" ht="57.6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f t="shared" si="4"/>
        <v>115</v>
      </c>
      <c r="P124">
        <f t="shared" si="5"/>
        <v>58.69</v>
      </c>
      <c r="Q124" s="10" t="s">
        <v>8315</v>
      </c>
      <c r="R124" t="s">
        <v>8316</v>
      </c>
      <c r="S124" s="14">
        <f t="shared" si="6"/>
        <v>41893.324884259258</v>
      </c>
      <c r="T124" s="14">
        <f t="shared" si="7"/>
        <v>41926.290972222225</v>
      </c>
    </row>
    <row r="125" spans="1:20" ht="43.2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f t="shared" si="4"/>
        <v>127</v>
      </c>
      <c r="P125">
        <f t="shared" si="5"/>
        <v>69.569999999999993</v>
      </c>
      <c r="Q125" s="10" t="s">
        <v>8315</v>
      </c>
      <c r="R125" t="s">
        <v>8316</v>
      </c>
      <c r="S125" s="14">
        <f t="shared" si="6"/>
        <v>41871.755694444444</v>
      </c>
      <c r="T125" s="14">
        <f t="shared" si="7"/>
        <v>41901.755694444444</v>
      </c>
    </row>
    <row r="126" spans="1:20" ht="43.2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f t="shared" si="4"/>
        <v>103</v>
      </c>
      <c r="P126">
        <f t="shared" si="5"/>
        <v>115.87</v>
      </c>
      <c r="Q126" s="10" t="s">
        <v>8315</v>
      </c>
      <c r="R126" t="s">
        <v>8316</v>
      </c>
      <c r="S126" s="14">
        <f t="shared" si="6"/>
        <v>42262.096782407403</v>
      </c>
      <c r="T126" s="14">
        <f t="shared" si="7"/>
        <v>42286</v>
      </c>
    </row>
    <row r="127" spans="1:20" ht="43.2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f t="shared" si="4"/>
        <v>104</v>
      </c>
      <c r="P127">
        <f t="shared" si="5"/>
        <v>81.13</v>
      </c>
      <c r="Q127" s="10" t="s">
        <v>8315</v>
      </c>
      <c r="R127" t="s">
        <v>8316</v>
      </c>
      <c r="S127" s="14">
        <f t="shared" si="6"/>
        <v>42135.60020833333</v>
      </c>
      <c r="T127" s="14">
        <f t="shared" si="7"/>
        <v>42167.083333333328</v>
      </c>
    </row>
    <row r="128" spans="1:20" ht="43.2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f t="shared" si="4"/>
        <v>111</v>
      </c>
      <c r="P128">
        <f t="shared" si="5"/>
        <v>57.63</v>
      </c>
      <c r="Q128" s="10" t="s">
        <v>8315</v>
      </c>
      <c r="R128" t="s">
        <v>8316</v>
      </c>
      <c r="S128" s="14">
        <f t="shared" si="6"/>
        <v>42230.472222222219</v>
      </c>
      <c r="T128" s="14">
        <f t="shared" si="7"/>
        <v>42259.165972222225</v>
      </c>
    </row>
    <row r="129" spans="1:20" ht="28.8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f t="shared" si="4"/>
        <v>101</v>
      </c>
      <c r="P129">
        <f t="shared" si="5"/>
        <v>60.48</v>
      </c>
      <c r="Q129" s="10" t="s">
        <v>8315</v>
      </c>
      <c r="R129" t="s">
        <v>8316</v>
      </c>
      <c r="S129" s="14">
        <f t="shared" si="6"/>
        <v>42068.888391203705</v>
      </c>
      <c r="T129" s="14">
        <f t="shared" si="7"/>
        <v>42098.846724537041</v>
      </c>
    </row>
    <row r="130" spans="1:20" ht="43.2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f t="shared" ref="O130:O193" si="8">ROUND(E130/D130*100,0)</f>
        <v>105</v>
      </c>
      <c r="P130">
        <f t="shared" ref="P130:P193" si="9">IFERROR(ROUND(E130/L130,2),0)</f>
        <v>65.58</v>
      </c>
      <c r="Q130" s="10" t="s">
        <v>8315</v>
      </c>
      <c r="R130" t="s">
        <v>8316</v>
      </c>
      <c r="S130" s="14">
        <f t="shared" ref="S130:S193" si="10">(((J130/60)/60)/24)+DATE(1970,1,1)</f>
        <v>42145.746689814812</v>
      </c>
      <c r="T130" s="14">
        <f t="shared" ref="T130:T193" si="11">(((I130/60)/60)/24)+DATE(1970,1,1)</f>
        <v>42175.746689814812</v>
      </c>
    </row>
    <row r="131" spans="1:20" ht="57.6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f t="shared" si="8"/>
        <v>102</v>
      </c>
      <c r="P131">
        <f t="shared" si="9"/>
        <v>119.19</v>
      </c>
      <c r="Q131" s="10" t="s">
        <v>8315</v>
      </c>
      <c r="R131" t="s">
        <v>8316</v>
      </c>
      <c r="S131" s="14">
        <f t="shared" si="10"/>
        <v>41918.742175925923</v>
      </c>
      <c r="T131" s="14">
        <f t="shared" si="11"/>
        <v>41948.783842592595</v>
      </c>
    </row>
    <row r="132" spans="1:20" ht="43.2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f t="shared" si="8"/>
        <v>111</v>
      </c>
      <c r="P132">
        <f t="shared" si="9"/>
        <v>83.05</v>
      </c>
      <c r="Q132" s="10" t="s">
        <v>8315</v>
      </c>
      <c r="R132" t="s">
        <v>8316</v>
      </c>
      <c r="S132" s="14">
        <f t="shared" si="10"/>
        <v>42146.731087962966</v>
      </c>
      <c r="T132" s="14">
        <f t="shared" si="11"/>
        <v>42176.731087962966</v>
      </c>
    </row>
    <row r="133" spans="1:20" ht="43.2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f t="shared" si="8"/>
        <v>102</v>
      </c>
      <c r="P133">
        <f t="shared" si="9"/>
        <v>177.09</v>
      </c>
      <c r="Q133" s="10" t="s">
        <v>8315</v>
      </c>
      <c r="R133" t="s">
        <v>8316</v>
      </c>
      <c r="S133" s="14">
        <f t="shared" si="10"/>
        <v>42602.576712962968</v>
      </c>
      <c r="T133" s="14">
        <f t="shared" si="11"/>
        <v>42621.15625</v>
      </c>
    </row>
    <row r="134" spans="1:20" ht="43.2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f t="shared" si="8"/>
        <v>128</v>
      </c>
      <c r="P134">
        <f t="shared" si="9"/>
        <v>72.760000000000005</v>
      </c>
      <c r="Q134" s="10" t="s">
        <v>8315</v>
      </c>
      <c r="R134" t="s">
        <v>8316</v>
      </c>
      <c r="S134" s="14">
        <f t="shared" si="10"/>
        <v>42144.573807870373</v>
      </c>
      <c r="T134" s="14">
        <f t="shared" si="11"/>
        <v>42166.165972222225</v>
      </c>
    </row>
    <row r="135" spans="1:20" ht="43.2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f t="shared" si="8"/>
        <v>105</v>
      </c>
      <c r="P135">
        <f t="shared" si="9"/>
        <v>98.2</v>
      </c>
      <c r="Q135" s="10" t="s">
        <v>8315</v>
      </c>
      <c r="R135" t="s">
        <v>8316</v>
      </c>
      <c r="S135" s="14">
        <f t="shared" si="10"/>
        <v>41982.887280092589</v>
      </c>
      <c r="T135" s="14">
        <f t="shared" si="11"/>
        <v>42012.887280092589</v>
      </c>
    </row>
    <row r="136" spans="1:20" ht="43.2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f t="shared" si="8"/>
        <v>106</v>
      </c>
      <c r="P136">
        <f t="shared" si="9"/>
        <v>251.74</v>
      </c>
      <c r="Q136" s="10" t="s">
        <v>8315</v>
      </c>
      <c r="R136" t="s">
        <v>8316</v>
      </c>
      <c r="S136" s="14">
        <f t="shared" si="10"/>
        <v>42614.760937500003</v>
      </c>
      <c r="T136" s="14">
        <f t="shared" si="11"/>
        <v>42644.165972222225</v>
      </c>
    </row>
    <row r="137" spans="1:20" ht="43.2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f t="shared" si="8"/>
        <v>109</v>
      </c>
      <c r="P137">
        <f t="shared" si="9"/>
        <v>74.819999999999993</v>
      </c>
      <c r="Q137" s="10" t="s">
        <v>8315</v>
      </c>
      <c r="R137" t="s">
        <v>8316</v>
      </c>
      <c r="S137" s="14">
        <f t="shared" si="10"/>
        <v>42303.672662037032</v>
      </c>
      <c r="T137" s="14">
        <f t="shared" si="11"/>
        <v>42338.714328703703</v>
      </c>
    </row>
    <row r="138" spans="1:20" ht="43.2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f t="shared" si="8"/>
        <v>100</v>
      </c>
      <c r="P138">
        <f t="shared" si="9"/>
        <v>67.650000000000006</v>
      </c>
      <c r="Q138" s="10" t="s">
        <v>8315</v>
      </c>
      <c r="R138" t="s">
        <v>8316</v>
      </c>
      <c r="S138" s="14">
        <f t="shared" si="10"/>
        <v>42171.725416666668</v>
      </c>
      <c r="T138" s="14">
        <f t="shared" si="11"/>
        <v>42201.725416666668</v>
      </c>
    </row>
    <row r="139" spans="1:20" ht="28.8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f t="shared" si="8"/>
        <v>103</v>
      </c>
      <c r="P139">
        <f t="shared" si="9"/>
        <v>93.81</v>
      </c>
      <c r="Q139" s="10" t="s">
        <v>8315</v>
      </c>
      <c r="R139" t="s">
        <v>8316</v>
      </c>
      <c r="S139" s="14">
        <f t="shared" si="10"/>
        <v>41964.315532407403</v>
      </c>
      <c r="T139" s="14">
        <f t="shared" si="11"/>
        <v>41995.166666666672</v>
      </c>
    </row>
    <row r="140" spans="1:20" ht="28.8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f t="shared" si="8"/>
        <v>112</v>
      </c>
      <c r="P140">
        <f t="shared" si="9"/>
        <v>41.24</v>
      </c>
      <c r="Q140" s="10" t="s">
        <v>8315</v>
      </c>
      <c r="R140" t="s">
        <v>8316</v>
      </c>
      <c r="S140" s="14">
        <f t="shared" si="10"/>
        <v>42284.516064814816</v>
      </c>
      <c r="T140" s="14">
        <f t="shared" si="11"/>
        <v>42307.875</v>
      </c>
    </row>
    <row r="141" spans="1:20" ht="28.8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f t="shared" si="8"/>
        <v>103</v>
      </c>
      <c r="P141">
        <f t="shared" si="9"/>
        <v>52.55</v>
      </c>
      <c r="Q141" s="10" t="s">
        <v>8315</v>
      </c>
      <c r="R141" t="s">
        <v>8316</v>
      </c>
      <c r="S141" s="14">
        <f t="shared" si="10"/>
        <v>42016.800208333334</v>
      </c>
      <c r="T141" s="14">
        <f t="shared" si="11"/>
        <v>42032.916666666672</v>
      </c>
    </row>
    <row r="142" spans="1:20" ht="43.2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f t="shared" si="8"/>
        <v>131</v>
      </c>
      <c r="P142">
        <f t="shared" si="9"/>
        <v>48.33</v>
      </c>
      <c r="Q142" s="10" t="s">
        <v>8315</v>
      </c>
      <c r="R142" t="s">
        <v>8316</v>
      </c>
      <c r="S142" s="14">
        <f t="shared" si="10"/>
        <v>42136.536134259266</v>
      </c>
      <c r="T142" s="14">
        <f t="shared" si="11"/>
        <v>42167.875</v>
      </c>
    </row>
    <row r="143" spans="1:20" ht="43.2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f t="shared" si="8"/>
        <v>102</v>
      </c>
      <c r="P143">
        <f t="shared" si="9"/>
        <v>53.18</v>
      </c>
      <c r="Q143" s="10" t="s">
        <v>8315</v>
      </c>
      <c r="R143" t="s">
        <v>8316</v>
      </c>
      <c r="S143" s="14">
        <f t="shared" si="10"/>
        <v>42172.757638888885</v>
      </c>
      <c r="T143" s="14">
        <f t="shared" si="11"/>
        <v>42202.757638888885</v>
      </c>
    </row>
    <row r="144" spans="1:20" ht="43.2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f t="shared" si="8"/>
        <v>128</v>
      </c>
      <c r="P144">
        <f t="shared" si="9"/>
        <v>60.95</v>
      </c>
      <c r="Q144" s="10" t="s">
        <v>8315</v>
      </c>
      <c r="R144" t="s">
        <v>8316</v>
      </c>
      <c r="S144" s="14">
        <f t="shared" si="10"/>
        <v>42590.90425925926</v>
      </c>
      <c r="T144" s="14">
        <f t="shared" si="11"/>
        <v>42606.90425925926</v>
      </c>
    </row>
    <row r="145" spans="1:20" ht="43.2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f t="shared" si="8"/>
        <v>154</v>
      </c>
      <c r="P145">
        <f t="shared" si="9"/>
        <v>106.5</v>
      </c>
      <c r="Q145" s="10" t="s">
        <v>8315</v>
      </c>
      <c r="R145" t="s">
        <v>8316</v>
      </c>
      <c r="S145" s="14">
        <f t="shared" si="10"/>
        <v>42284.500104166669</v>
      </c>
      <c r="T145" s="14">
        <f t="shared" si="11"/>
        <v>42314.541770833333</v>
      </c>
    </row>
    <row r="146" spans="1:20" ht="57.6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f t="shared" si="8"/>
        <v>107</v>
      </c>
      <c r="P146">
        <f t="shared" si="9"/>
        <v>204.57</v>
      </c>
      <c r="Q146" s="10" t="s">
        <v>8315</v>
      </c>
      <c r="R146" t="s">
        <v>8316</v>
      </c>
      <c r="S146" s="14">
        <f t="shared" si="10"/>
        <v>42611.801412037035</v>
      </c>
      <c r="T146" s="14">
        <f t="shared" si="11"/>
        <v>42627.791666666672</v>
      </c>
    </row>
    <row r="147" spans="1:20" ht="43.2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f t="shared" si="8"/>
        <v>101</v>
      </c>
      <c r="P147">
        <f t="shared" si="9"/>
        <v>54.91</v>
      </c>
      <c r="Q147" s="10" t="s">
        <v>8315</v>
      </c>
      <c r="R147" t="s">
        <v>8316</v>
      </c>
      <c r="S147" s="14">
        <f t="shared" si="10"/>
        <v>42400.704537037032</v>
      </c>
      <c r="T147" s="14">
        <f t="shared" si="11"/>
        <v>42444.875</v>
      </c>
    </row>
    <row r="148" spans="1:20" ht="43.2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f t="shared" si="8"/>
        <v>100</v>
      </c>
      <c r="P148">
        <f t="shared" si="9"/>
        <v>150.41999999999999</v>
      </c>
      <c r="Q148" s="10" t="s">
        <v>8315</v>
      </c>
      <c r="R148" t="s">
        <v>8316</v>
      </c>
      <c r="S148" s="14">
        <f t="shared" si="10"/>
        <v>42017.88045138889</v>
      </c>
      <c r="T148" s="14">
        <f t="shared" si="11"/>
        <v>42044.1875</v>
      </c>
    </row>
    <row r="149" spans="1:20" ht="57.6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f t="shared" si="8"/>
        <v>114</v>
      </c>
      <c r="P149">
        <f t="shared" si="9"/>
        <v>105.21</v>
      </c>
      <c r="Q149" s="10" t="s">
        <v>8315</v>
      </c>
      <c r="R149" t="s">
        <v>8316</v>
      </c>
      <c r="S149" s="14">
        <f t="shared" si="10"/>
        <v>42431.102534722217</v>
      </c>
      <c r="T149" s="14">
        <f t="shared" si="11"/>
        <v>42461.06086805556</v>
      </c>
    </row>
    <row r="150" spans="1:20" ht="43.2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f t="shared" si="8"/>
        <v>103</v>
      </c>
      <c r="P150">
        <f t="shared" si="9"/>
        <v>68.67</v>
      </c>
      <c r="Q150" s="10" t="s">
        <v>8315</v>
      </c>
      <c r="R150" t="s">
        <v>8316</v>
      </c>
      <c r="S150" s="14">
        <f t="shared" si="10"/>
        <v>42121.756921296299</v>
      </c>
      <c r="T150" s="14">
        <f t="shared" si="11"/>
        <v>42156.208333333328</v>
      </c>
    </row>
    <row r="151" spans="1:20" ht="28.8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f t="shared" si="8"/>
        <v>122</v>
      </c>
      <c r="P151">
        <f t="shared" si="9"/>
        <v>129.36000000000001</v>
      </c>
      <c r="Q151" s="10" t="s">
        <v>8315</v>
      </c>
      <c r="R151" t="s">
        <v>8316</v>
      </c>
      <c r="S151" s="14">
        <f t="shared" si="10"/>
        <v>42219.019733796296</v>
      </c>
      <c r="T151" s="14">
        <f t="shared" si="11"/>
        <v>42249.019733796296</v>
      </c>
    </row>
    <row r="152" spans="1:20" ht="43.2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f t="shared" si="8"/>
        <v>103</v>
      </c>
      <c r="P152">
        <f t="shared" si="9"/>
        <v>134.26</v>
      </c>
      <c r="Q152" s="10" t="s">
        <v>8315</v>
      </c>
      <c r="R152" t="s">
        <v>8316</v>
      </c>
      <c r="S152" s="14">
        <f t="shared" si="10"/>
        <v>42445.19430555556</v>
      </c>
      <c r="T152" s="14">
        <f t="shared" si="11"/>
        <v>42489.19430555556</v>
      </c>
    </row>
    <row r="153" spans="1:20" ht="43.2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f t="shared" si="8"/>
        <v>102</v>
      </c>
      <c r="P153">
        <f t="shared" si="9"/>
        <v>203.2</v>
      </c>
      <c r="Q153" s="10" t="s">
        <v>8315</v>
      </c>
      <c r="R153" t="s">
        <v>8316</v>
      </c>
      <c r="S153" s="14">
        <f t="shared" si="10"/>
        <v>42380.884872685187</v>
      </c>
      <c r="T153" s="14">
        <f t="shared" si="11"/>
        <v>42398.249305555553</v>
      </c>
    </row>
    <row r="154" spans="1:20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f t="shared" si="8"/>
        <v>112</v>
      </c>
      <c r="P154">
        <f t="shared" si="9"/>
        <v>69.19</v>
      </c>
      <c r="Q154" s="10" t="s">
        <v>8315</v>
      </c>
      <c r="R154" t="s">
        <v>8316</v>
      </c>
      <c r="S154" s="14">
        <f t="shared" si="10"/>
        <v>42762.942430555559</v>
      </c>
      <c r="T154" s="14">
        <f t="shared" si="11"/>
        <v>42794.208333333328</v>
      </c>
    </row>
    <row r="155" spans="1:20" ht="57.6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f t="shared" si="8"/>
        <v>102</v>
      </c>
      <c r="P155">
        <f t="shared" si="9"/>
        <v>125.12</v>
      </c>
      <c r="Q155" s="10" t="s">
        <v>8315</v>
      </c>
      <c r="R155" t="s">
        <v>8316</v>
      </c>
      <c r="S155" s="14">
        <f t="shared" si="10"/>
        <v>42567.840069444443</v>
      </c>
      <c r="T155" s="14">
        <f t="shared" si="11"/>
        <v>42597.840069444443</v>
      </c>
    </row>
    <row r="156" spans="1:20" ht="57.6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f t="shared" si="8"/>
        <v>114</v>
      </c>
      <c r="P156">
        <f t="shared" si="9"/>
        <v>40.71</v>
      </c>
      <c r="Q156" s="10" t="s">
        <v>8315</v>
      </c>
      <c r="R156" t="s">
        <v>8316</v>
      </c>
      <c r="S156" s="14">
        <f t="shared" si="10"/>
        <v>42232.702546296292</v>
      </c>
      <c r="T156" s="14">
        <f t="shared" si="11"/>
        <v>42264.165972222225</v>
      </c>
    </row>
    <row r="157" spans="1:20" ht="43.2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f t="shared" si="8"/>
        <v>102</v>
      </c>
      <c r="P157">
        <f t="shared" si="9"/>
        <v>141.29</v>
      </c>
      <c r="Q157" s="10" t="s">
        <v>8315</v>
      </c>
      <c r="R157" t="s">
        <v>8316</v>
      </c>
      <c r="S157" s="14">
        <f t="shared" si="10"/>
        <v>42239.957962962959</v>
      </c>
      <c r="T157" s="14">
        <f t="shared" si="11"/>
        <v>42260</v>
      </c>
    </row>
    <row r="158" spans="1:20" ht="43.2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f t="shared" si="8"/>
        <v>116</v>
      </c>
      <c r="P158">
        <f t="shared" si="9"/>
        <v>55.33</v>
      </c>
      <c r="Q158" s="10" t="s">
        <v>8315</v>
      </c>
      <c r="R158" t="s">
        <v>8316</v>
      </c>
      <c r="S158" s="14">
        <f t="shared" si="10"/>
        <v>42261.917395833334</v>
      </c>
      <c r="T158" s="14">
        <f t="shared" si="11"/>
        <v>42291.917395833334</v>
      </c>
    </row>
    <row r="159" spans="1:20" ht="43.2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f t="shared" si="8"/>
        <v>136</v>
      </c>
      <c r="P159">
        <f t="shared" si="9"/>
        <v>46.42</v>
      </c>
      <c r="Q159" s="10" t="s">
        <v>8315</v>
      </c>
      <c r="R159" t="s">
        <v>8316</v>
      </c>
      <c r="S159" s="14">
        <f t="shared" si="10"/>
        <v>42102.743773148148</v>
      </c>
      <c r="T159" s="14">
        <f t="shared" si="11"/>
        <v>42123.743773148148</v>
      </c>
    </row>
    <row r="160" spans="1:20" ht="43.2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f t="shared" si="8"/>
        <v>133</v>
      </c>
      <c r="P160">
        <f t="shared" si="9"/>
        <v>57.2</v>
      </c>
      <c r="Q160" s="10" t="s">
        <v>8315</v>
      </c>
      <c r="R160" t="s">
        <v>8316</v>
      </c>
      <c r="S160" s="14">
        <f t="shared" si="10"/>
        <v>42538.73583333334</v>
      </c>
      <c r="T160" s="14">
        <f t="shared" si="11"/>
        <v>42583.290972222225</v>
      </c>
    </row>
    <row r="161" spans="1:20" ht="43.2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f t="shared" si="8"/>
        <v>116</v>
      </c>
      <c r="P161">
        <f t="shared" si="9"/>
        <v>59.6</v>
      </c>
      <c r="Q161" s="10" t="s">
        <v>8315</v>
      </c>
      <c r="R161" t="s">
        <v>8316</v>
      </c>
      <c r="S161" s="14">
        <f t="shared" si="10"/>
        <v>42056.65143518518</v>
      </c>
      <c r="T161" s="14">
        <f t="shared" si="11"/>
        <v>42091.609768518523</v>
      </c>
    </row>
    <row r="162" spans="1:20" ht="43.2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f t="shared" si="8"/>
        <v>105</v>
      </c>
      <c r="P162">
        <f t="shared" si="9"/>
        <v>89.59</v>
      </c>
      <c r="Q162" s="10" t="s">
        <v>8315</v>
      </c>
      <c r="R162" t="s">
        <v>8316</v>
      </c>
      <c r="S162" s="14">
        <f t="shared" si="10"/>
        <v>42696.624444444446</v>
      </c>
      <c r="T162" s="14">
        <f t="shared" si="11"/>
        <v>42726.624444444446</v>
      </c>
    </row>
    <row r="163" spans="1:20" ht="43.2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f t="shared" si="8"/>
        <v>102</v>
      </c>
      <c r="P163">
        <f t="shared" si="9"/>
        <v>204.05</v>
      </c>
      <c r="Q163" s="10" t="s">
        <v>8315</v>
      </c>
      <c r="R163" t="s">
        <v>8316</v>
      </c>
      <c r="S163" s="14">
        <f t="shared" si="10"/>
        <v>42186.855879629627</v>
      </c>
      <c r="T163" s="14">
        <f t="shared" si="11"/>
        <v>42216.855879629627</v>
      </c>
    </row>
    <row r="164" spans="1:20" ht="57.6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f t="shared" si="8"/>
        <v>175</v>
      </c>
      <c r="P164">
        <f t="shared" si="9"/>
        <v>48.7</v>
      </c>
      <c r="Q164" s="10" t="s">
        <v>8315</v>
      </c>
      <c r="R164" t="s">
        <v>8316</v>
      </c>
      <c r="S164" s="14">
        <f t="shared" si="10"/>
        <v>42493.219236111108</v>
      </c>
      <c r="T164" s="14">
        <f t="shared" si="11"/>
        <v>42531.125</v>
      </c>
    </row>
    <row r="165" spans="1:20" ht="43.2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f t="shared" si="8"/>
        <v>107</v>
      </c>
      <c r="P165">
        <f t="shared" si="9"/>
        <v>53.34</v>
      </c>
      <c r="Q165" s="10" t="s">
        <v>8315</v>
      </c>
      <c r="R165" t="s">
        <v>8316</v>
      </c>
      <c r="S165" s="14">
        <f t="shared" si="10"/>
        <v>42475.057164351849</v>
      </c>
      <c r="T165" s="14">
        <f t="shared" si="11"/>
        <v>42505.057164351849</v>
      </c>
    </row>
    <row r="166" spans="1:20" ht="43.2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f t="shared" si="8"/>
        <v>122</v>
      </c>
      <c r="P166">
        <f t="shared" si="9"/>
        <v>75.09</v>
      </c>
      <c r="Q166" s="10" t="s">
        <v>8315</v>
      </c>
      <c r="R166" t="s">
        <v>8316</v>
      </c>
      <c r="S166" s="14">
        <f t="shared" si="10"/>
        <v>42452.876909722225</v>
      </c>
      <c r="T166" s="14">
        <f t="shared" si="11"/>
        <v>42473.876909722225</v>
      </c>
    </row>
    <row r="167" spans="1:20" ht="28.8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f t="shared" si="8"/>
        <v>100</v>
      </c>
      <c r="P167">
        <f t="shared" si="9"/>
        <v>209.84</v>
      </c>
      <c r="Q167" s="10" t="s">
        <v>8315</v>
      </c>
      <c r="R167" t="s">
        <v>8316</v>
      </c>
      <c r="S167" s="14">
        <f t="shared" si="10"/>
        <v>42253.928530092591</v>
      </c>
      <c r="T167" s="14">
        <f t="shared" si="11"/>
        <v>42283.928530092591</v>
      </c>
    </row>
    <row r="168" spans="1:20" ht="43.2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f t="shared" si="8"/>
        <v>110</v>
      </c>
      <c r="P168">
        <f t="shared" si="9"/>
        <v>61.02</v>
      </c>
      <c r="Q168" s="10" t="s">
        <v>8315</v>
      </c>
      <c r="R168" t="s">
        <v>8316</v>
      </c>
      <c r="S168" s="14">
        <f t="shared" si="10"/>
        <v>42264.29178240741</v>
      </c>
      <c r="T168" s="14">
        <f t="shared" si="11"/>
        <v>42294.29178240741</v>
      </c>
    </row>
    <row r="169" spans="1:20" ht="43.2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f t="shared" si="8"/>
        <v>100</v>
      </c>
      <c r="P169">
        <f t="shared" si="9"/>
        <v>61</v>
      </c>
      <c r="Q169" s="10" t="s">
        <v>8315</v>
      </c>
      <c r="R169" t="s">
        <v>8316</v>
      </c>
      <c r="S169" s="14">
        <f t="shared" si="10"/>
        <v>42664.809560185182</v>
      </c>
      <c r="T169" s="14">
        <f t="shared" si="11"/>
        <v>42685.916666666672</v>
      </c>
    </row>
    <row r="170" spans="1:20" ht="43.2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f t="shared" si="8"/>
        <v>116</v>
      </c>
      <c r="P170">
        <f t="shared" si="9"/>
        <v>80.03</v>
      </c>
      <c r="Q170" s="10" t="s">
        <v>8315</v>
      </c>
      <c r="R170" t="s">
        <v>8316</v>
      </c>
      <c r="S170" s="14">
        <f t="shared" si="10"/>
        <v>42382.244409722218</v>
      </c>
      <c r="T170" s="14">
        <f t="shared" si="11"/>
        <v>42396.041666666672</v>
      </c>
    </row>
    <row r="171" spans="1:20" ht="72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f t="shared" si="8"/>
        <v>100</v>
      </c>
      <c r="P171">
        <f t="shared" si="9"/>
        <v>93.98</v>
      </c>
      <c r="Q171" s="10" t="s">
        <v>8315</v>
      </c>
      <c r="R171" t="s">
        <v>8316</v>
      </c>
      <c r="S171" s="14">
        <f t="shared" si="10"/>
        <v>41826.871238425927</v>
      </c>
      <c r="T171" s="14">
        <f t="shared" si="11"/>
        <v>41859.57916666667</v>
      </c>
    </row>
    <row r="172" spans="1:20" ht="43.2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f t="shared" si="8"/>
        <v>106</v>
      </c>
      <c r="P172">
        <f t="shared" si="9"/>
        <v>61.94</v>
      </c>
      <c r="Q172" s="10" t="s">
        <v>8315</v>
      </c>
      <c r="R172" t="s">
        <v>8316</v>
      </c>
      <c r="S172" s="14">
        <f t="shared" si="10"/>
        <v>42499.039629629624</v>
      </c>
      <c r="T172" s="14">
        <f t="shared" si="11"/>
        <v>42529.039629629624</v>
      </c>
    </row>
    <row r="173" spans="1:20" ht="43.2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f t="shared" si="8"/>
        <v>101</v>
      </c>
      <c r="P173">
        <f t="shared" si="9"/>
        <v>66.45</v>
      </c>
      <c r="Q173" s="10" t="s">
        <v>8315</v>
      </c>
      <c r="R173" t="s">
        <v>8316</v>
      </c>
      <c r="S173" s="14">
        <f t="shared" si="10"/>
        <v>42513.045798611114</v>
      </c>
      <c r="T173" s="14">
        <f t="shared" si="11"/>
        <v>42543.045798611114</v>
      </c>
    </row>
    <row r="174" spans="1:20" ht="57.6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f t="shared" si="8"/>
        <v>107</v>
      </c>
      <c r="P174">
        <f t="shared" si="9"/>
        <v>35.799999999999997</v>
      </c>
      <c r="Q174" s="10" t="s">
        <v>8315</v>
      </c>
      <c r="R174" t="s">
        <v>8316</v>
      </c>
      <c r="S174" s="14">
        <f t="shared" si="10"/>
        <v>41914.100289351853</v>
      </c>
      <c r="T174" s="14">
        <f t="shared" si="11"/>
        <v>41928.165972222225</v>
      </c>
    </row>
    <row r="175" spans="1:20" ht="43.2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f t="shared" si="8"/>
        <v>102</v>
      </c>
      <c r="P175">
        <f t="shared" si="9"/>
        <v>145.65</v>
      </c>
      <c r="Q175" s="10" t="s">
        <v>8315</v>
      </c>
      <c r="R175" t="s">
        <v>8316</v>
      </c>
      <c r="S175" s="14">
        <f t="shared" si="10"/>
        <v>42521.010370370372</v>
      </c>
      <c r="T175" s="14">
        <f t="shared" si="11"/>
        <v>42543.163194444445</v>
      </c>
    </row>
    <row r="176" spans="1:20" ht="43.2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f t="shared" si="8"/>
        <v>101</v>
      </c>
      <c r="P176">
        <f t="shared" si="9"/>
        <v>142.28</v>
      </c>
      <c r="Q176" s="10" t="s">
        <v>8315</v>
      </c>
      <c r="R176" t="s">
        <v>8316</v>
      </c>
      <c r="S176" s="14">
        <f t="shared" si="10"/>
        <v>42041.714178240742</v>
      </c>
      <c r="T176" s="14">
        <f t="shared" si="11"/>
        <v>42071.67251157407</v>
      </c>
    </row>
    <row r="177" spans="1:20" ht="43.2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f t="shared" si="8"/>
        <v>146</v>
      </c>
      <c r="P177">
        <f t="shared" si="9"/>
        <v>292.77999999999997</v>
      </c>
      <c r="Q177" s="10" t="s">
        <v>8315</v>
      </c>
      <c r="R177" t="s">
        <v>8316</v>
      </c>
      <c r="S177" s="14">
        <f t="shared" si="10"/>
        <v>41822.57503472222</v>
      </c>
      <c r="T177" s="14">
        <f t="shared" si="11"/>
        <v>41825.041666666664</v>
      </c>
    </row>
    <row r="178" spans="1:20" ht="43.2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f t="shared" si="8"/>
        <v>105</v>
      </c>
      <c r="P178">
        <f t="shared" si="9"/>
        <v>80.400000000000006</v>
      </c>
      <c r="Q178" s="10" t="s">
        <v>8315</v>
      </c>
      <c r="R178" t="s">
        <v>8316</v>
      </c>
      <c r="S178" s="14">
        <f t="shared" si="10"/>
        <v>42248.697754629626</v>
      </c>
      <c r="T178" s="14">
        <f t="shared" si="11"/>
        <v>42283.697754629626</v>
      </c>
    </row>
    <row r="179" spans="1:20" ht="43.2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f t="shared" si="8"/>
        <v>100</v>
      </c>
      <c r="P179">
        <f t="shared" si="9"/>
        <v>72.290000000000006</v>
      </c>
      <c r="Q179" s="10" t="s">
        <v>8315</v>
      </c>
      <c r="R179" t="s">
        <v>8316</v>
      </c>
      <c r="S179" s="14">
        <f t="shared" si="10"/>
        <v>41809.860300925924</v>
      </c>
      <c r="T179" s="14">
        <f t="shared" si="11"/>
        <v>41839.860300925924</v>
      </c>
    </row>
    <row r="180" spans="1:20" ht="43.2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f t="shared" si="8"/>
        <v>105</v>
      </c>
      <c r="P180">
        <f t="shared" si="9"/>
        <v>32.97</v>
      </c>
      <c r="Q180" s="10" t="s">
        <v>8315</v>
      </c>
      <c r="R180" t="s">
        <v>8316</v>
      </c>
      <c r="S180" s="14">
        <f t="shared" si="10"/>
        <v>42148.676851851851</v>
      </c>
      <c r="T180" s="14">
        <f t="shared" si="11"/>
        <v>42170.676851851851</v>
      </c>
    </row>
    <row r="181" spans="1:20" ht="28.8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f t="shared" si="8"/>
        <v>139</v>
      </c>
      <c r="P181">
        <f t="shared" si="9"/>
        <v>116.65</v>
      </c>
      <c r="Q181" s="10" t="s">
        <v>8315</v>
      </c>
      <c r="R181" t="s">
        <v>8316</v>
      </c>
      <c r="S181" s="14">
        <f t="shared" si="10"/>
        <v>42185.521087962959</v>
      </c>
      <c r="T181" s="14">
        <f t="shared" si="11"/>
        <v>42215.521087962959</v>
      </c>
    </row>
    <row r="182" spans="1:20" ht="28.8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f t="shared" si="8"/>
        <v>102</v>
      </c>
      <c r="P182">
        <f t="shared" si="9"/>
        <v>136.85</v>
      </c>
      <c r="Q182" s="10" t="s">
        <v>8315</v>
      </c>
      <c r="R182" t="s">
        <v>8316</v>
      </c>
      <c r="S182" s="14">
        <f t="shared" si="10"/>
        <v>42769.574999999997</v>
      </c>
      <c r="T182" s="14">
        <f t="shared" si="11"/>
        <v>42790.574999999997</v>
      </c>
    </row>
    <row r="183" spans="1:20" ht="43.2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f t="shared" si="8"/>
        <v>104</v>
      </c>
      <c r="P183">
        <f t="shared" si="9"/>
        <v>177.62</v>
      </c>
      <c r="Q183" s="10" t="s">
        <v>8315</v>
      </c>
      <c r="R183" t="s">
        <v>8316</v>
      </c>
      <c r="S183" s="14">
        <f t="shared" si="10"/>
        <v>42549.665717592594</v>
      </c>
      <c r="T183" s="14">
        <f t="shared" si="11"/>
        <v>42579.665717592594</v>
      </c>
    </row>
    <row r="184" spans="1:20" ht="43.2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f t="shared" si="8"/>
        <v>138</v>
      </c>
      <c r="P184">
        <f t="shared" si="9"/>
        <v>109.08</v>
      </c>
      <c r="Q184" s="10" t="s">
        <v>8315</v>
      </c>
      <c r="R184" t="s">
        <v>8316</v>
      </c>
      <c r="S184" s="14">
        <f t="shared" si="10"/>
        <v>42685.974004629628</v>
      </c>
      <c r="T184" s="14">
        <f t="shared" si="11"/>
        <v>42710.974004629628</v>
      </c>
    </row>
    <row r="185" spans="1:20" ht="43.2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f t="shared" si="8"/>
        <v>102</v>
      </c>
      <c r="P185">
        <f t="shared" si="9"/>
        <v>78.209999999999994</v>
      </c>
      <c r="Q185" s="10" t="s">
        <v>8315</v>
      </c>
      <c r="R185" t="s">
        <v>8316</v>
      </c>
      <c r="S185" s="14">
        <f t="shared" si="10"/>
        <v>42062.296412037031</v>
      </c>
      <c r="T185" s="14">
        <f t="shared" si="11"/>
        <v>42095.207638888889</v>
      </c>
    </row>
    <row r="186" spans="1:20" ht="43.2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f t="shared" si="8"/>
        <v>101</v>
      </c>
      <c r="P186">
        <f t="shared" si="9"/>
        <v>114.13</v>
      </c>
      <c r="Q186" s="10" t="s">
        <v>8315</v>
      </c>
      <c r="R186" t="s">
        <v>8316</v>
      </c>
      <c r="S186" s="14">
        <f t="shared" si="10"/>
        <v>41851.200150462959</v>
      </c>
      <c r="T186" s="14">
        <f t="shared" si="11"/>
        <v>41881.200150462959</v>
      </c>
    </row>
    <row r="187" spans="1:20" ht="43.2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f t="shared" si="8"/>
        <v>130</v>
      </c>
      <c r="P187">
        <f t="shared" si="9"/>
        <v>50</v>
      </c>
      <c r="Q187" s="10" t="s">
        <v>8315</v>
      </c>
      <c r="R187" t="s">
        <v>8316</v>
      </c>
      <c r="S187" s="14">
        <f t="shared" si="10"/>
        <v>42053.106111111112</v>
      </c>
      <c r="T187" s="14">
        <f t="shared" si="11"/>
        <v>42112.025694444441</v>
      </c>
    </row>
    <row r="188" spans="1:20" ht="43.2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f t="shared" si="8"/>
        <v>110</v>
      </c>
      <c r="P188">
        <f t="shared" si="9"/>
        <v>91.67</v>
      </c>
      <c r="Q188" s="10" t="s">
        <v>8315</v>
      </c>
      <c r="R188" t="s">
        <v>8316</v>
      </c>
      <c r="S188" s="14">
        <f t="shared" si="10"/>
        <v>42054.024421296301</v>
      </c>
      <c r="T188" s="14">
        <f t="shared" si="11"/>
        <v>42061.024421296301</v>
      </c>
    </row>
    <row r="189" spans="1:20" ht="43.2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f t="shared" si="8"/>
        <v>100</v>
      </c>
      <c r="P189">
        <f t="shared" si="9"/>
        <v>69.819999999999993</v>
      </c>
      <c r="Q189" s="10" t="s">
        <v>8315</v>
      </c>
      <c r="R189" t="s">
        <v>8316</v>
      </c>
      <c r="S189" s="14">
        <f t="shared" si="10"/>
        <v>42466.558796296296</v>
      </c>
      <c r="T189" s="14">
        <f t="shared" si="11"/>
        <v>42490.165972222225</v>
      </c>
    </row>
    <row r="190" spans="1:20" ht="43.2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f t="shared" si="8"/>
        <v>153</v>
      </c>
      <c r="P190">
        <f t="shared" si="9"/>
        <v>109.57</v>
      </c>
      <c r="Q190" s="10" t="s">
        <v>8315</v>
      </c>
      <c r="R190" t="s">
        <v>8316</v>
      </c>
      <c r="S190" s="14">
        <f t="shared" si="10"/>
        <v>42513.110787037032</v>
      </c>
      <c r="T190" s="14">
        <f t="shared" si="11"/>
        <v>42534.708333333328</v>
      </c>
    </row>
    <row r="191" spans="1:20" ht="28.8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f t="shared" si="8"/>
        <v>102</v>
      </c>
      <c r="P191">
        <f t="shared" si="9"/>
        <v>55.6</v>
      </c>
      <c r="Q191" s="10" t="s">
        <v>8315</v>
      </c>
      <c r="R191" t="s">
        <v>8316</v>
      </c>
      <c r="S191" s="14">
        <f t="shared" si="10"/>
        <v>42270.7269212963</v>
      </c>
      <c r="T191" s="14">
        <f t="shared" si="11"/>
        <v>42306.167361111111</v>
      </c>
    </row>
    <row r="192" spans="1:20" ht="43.2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f t="shared" si="8"/>
        <v>103</v>
      </c>
      <c r="P192">
        <f t="shared" si="9"/>
        <v>63.57</v>
      </c>
      <c r="Q192" s="10" t="s">
        <v>8315</v>
      </c>
      <c r="R192" t="s">
        <v>8316</v>
      </c>
      <c r="S192" s="14">
        <f t="shared" si="10"/>
        <v>41932.311099537037</v>
      </c>
      <c r="T192" s="14">
        <f t="shared" si="11"/>
        <v>41962.352766203709</v>
      </c>
    </row>
    <row r="193" spans="1:20" ht="43.2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f t="shared" si="8"/>
        <v>106</v>
      </c>
      <c r="P193">
        <f t="shared" si="9"/>
        <v>184.78</v>
      </c>
      <c r="Q193" s="10" t="s">
        <v>8315</v>
      </c>
      <c r="R193" t="s">
        <v>8316</v>
      </c>
      <c r="S193" s="14">
        <f t="shared" si="10"/>
        <v>42746.057106481487</v>
      </c>
      <c r="T193" s="14">
        <f t="shared" si="11"/>
        <v>42791.057106481487</v>
      </c>
    </row>
    <row r="194" spans="1:20" ht="57.6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f t="shared" ref="O194:O257" si="12">ROUND(E194/D194*100,0)</f>
        <v>113</v>
      </c>
      <c r="P194">
        <f t="shared" ref="P194:P257" si="13">IFERROR(ROUND(E194/L194,2),0)</f>
        <v>83.43</v>
      </c>
      <c r="Q194" s="10" t="s">
        <v>8315</v>
      </c>
      <c r="R194" t="s">
        <v>8316</v>
      </c>
      <c r="S194" s="14">
        <f t="shared" ref="S194:S257" si="14">(((J194/60)/60)/24)+DATE(1970,1,1)</f>
        <v>41866.025347222225</v>
      </c>
      <c r="T194" s="14">
        <f t="shared" ref="T194:T257" si="15">(((I194/60)/60)/24)+DATE(1970,1,1)</f>
        <v>41883.665972222225</v>
      </c>
    </row>
    <row r="195" spans="1:20" ht="43.2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f t="shared" si="12"/>
        <v>218</v>
      </c>
      <c r="P195">
        <f t="shared" si="13"/>
        <v>54.5</v>
      </c>
      <c r="Q195" s="10" t="s">
        <v>8315</v>
      </c>
      <c r="R195" t="s">
        <v>8316</v>
      </c>
      <c r="S195" s="14">
        <f t="shared" si="14"/>
        <v>42056.091631944444</v>
      </c>
      <c r="T195" s="14">
        <f t="shared" si="15"/>
        <v>42070.204861111109</v>
      </c>
    </row>
    <row r="196" spans="1:20" ht="43.2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f t="shared" si="12"/>
        <v>101</v>
      </c>
      <c r="P196">
        <f t="shared" si="13"/>
        <v>302.31</v>
      </c>
      <c r="Q196" s="10" t="s">
        <v>8315</v>
      </c>
      <c r="R196" t="s">
        <v>8316</v>
      </c>
      <c r="S196" s="14">
        <f t="shared" si="14"/>
        <v>41851.771354166667</v>
      </c>
      <c r="T196" s="14">
        <f t="shared" si="15"/>
        <v>41870.666666666664</v>
      </c>
    </row>
    <row r="197" spans="1:20" ht="43.2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f t="shared" si="12"/>
        <v>104</v>
      </c>
      <c r="P197">
        <f t="shared" si="13"/>
        <v>866.67</v>
      </c>
      <c r="Q197" s="10" t="s">
        <v>8315</v>
      </c>
      <c r="R197" t="s">
        <v>8316</v>
      </c>
      <c r="S197" s="14">
        <f t="shared" si="14"/>
        <v>42321.101759259262</v>
      </c>
      <c r="T197" s="14">
        <f t="shared" si="15"/>
        <v>42351.101759259262</v>
      </c>
    </row>
    <row r="198" spans="1:20" ht="43.2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f t="shared" si="12"/>
        <v>221</v>
      </c>
      <c r="P198">
        <f t="shared" si="13"/>
        <v>61.39</v>
      </c>
      <c r="Q198" s="10" t="s">
        <v>8315</v>
      </c>
      <c r="R198" t="s">
        <v>8316</v>
      </c>
      <c r="S198" s="14">
        <f t="shared" si="14"/>
        <v>42107.067557870367</v>
      </c>
      <c r="T198" s="14">
        <f t="shared" si="15"/>
        <v>42137.067557870367</v>
      </c>
    </row>
    <row r="199" spans="1:20" ht="43.2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f t="shared" si="12"/>
        <v>105</v>
      </c>
      <c r="P199">
        <f t="shared" si="13"/>
        <v>45.48</v>
      </c>
      <c r="Q199" s="10" t="s">
        <v>8315</v>
      </c>
      <c r="R199" t="s">
        <v>8316</v>
      </c>
      <c r="S199" s="14">
        <f t="shared" si="14"/>
        <v>41969.199756944443</v>
      </c>
      <c r="T199" s="14">
        <f t="shared" si="15"/>
        <v>42005.208333333328</v>
      </c>
    </row>
    <row r="200" spans="1:20" ht="28.8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f t="shared" si="12"/>
        <v>118</v>
      </c>
      <c r="P200">
        <f t="shared" si="13"/>
        <v>67.92</v>
      </c>
      <c r="Q200" s="10" t="s">
        <v>8315</v>
      </c>
      <c r="R200" t="s">
        <v>8316</v>
      </c>
      <c r="S200" s="14">
        <f t="shared" si="14"/>
        <v>42690.334317129629</v>
      </c>
      <c r="T200" s="14">
        <f t="shared" si="15"/>
        <v>42721.333333333328</v>
      </c>
    </row>
    <row r="201" spans="1:20" ht="28.8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f t="shared" si="12"/>
        <v>139</v>
      </c>
      <c r="P201">
        <f t="shared" si="13"/>
        <v>30.78</v>
      </c>
      <c r="Q201" s="10" t="s">
        <v>8315</v>
      </c>
      <c r="R201" t="s">
        <v>8316</v>
      </c>
      <c r="S201" s="14">
        <f t="shared" si="14"/>
        <v>42312.874594907407</v>
      </c>
      <c r="T201" s="14">
        <f t="shared" si="15"/>
        <v>42340.874594907407</v>
      </c>
    </row>
    <row r="202" spans="1:20" ht="43.2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f t="shared" si="12"/>
        <v>104</v>
      </c>
      <c r="P202">
        <f t="shared" si="13"/>
        <v>38.33</v>
      </c>
      <c r="Q202" s="10" t="s">
        <v>8315</v>
      </c>
      <c r="R202" t="s">
        <v>8316</v>
      </c>
      <c r="S202" s="14">
        <f t="shared" si="14"/>
        <v>41855.548101851848</v>
      </c>
      <c r="T202" s="14">
        <f t="shared" si="15"/>
        <v>41876.207638888889</v>
      </c>
    </row>
    <row r="203" spans="1:20" ht="43.2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f t="shared" si="12"/>
        <v>100</v>
      </c>
      <c r="P203">
        <f t="shared" si="13"/>
        <v>421.11</v>
      </c>
      <c r="Q203" s="10" t="s">
        <v>8315</v>
      </c>
      <c r="R203" t="s">
        <v>8316</v>
      </c>
      <c r="S203" s="14">
        <f t="shared" si="14"/>
        <v>42059.701319444444</v>
      </c>
      <c r="T203" s="14">
        <f t="shared" si="15"/>
        <v>42119.659652777773</v>
      </c>
    </row>
    <row r="204" spans="1:20" ht="57.6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f t="shared" si="12"/>
        <v>104</v>
      </c>
      <c r="P204">
        <f t="shared" si="13"/>
        <v>111.89</v>
      </c>
      <c r="Q204" s="10" t="s">
        <v>8315</v>
      </c>
      <c r="R204" t="s">
        <v>8316</v>
      </c>
      <c r="S204" s="14">
        <f t="shared" si="14"/>
        <v>41937.95344907407</v>
      </c>
      <c r="T204" s="14">
        <f t="shared" si="15"/>
        <v>41972.995115740734</v>
      </c>
    </row>
    <row r="205" spans="1:20" ht="43.2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f t="shared" si="12"/>
        <v>102</v>
      </c>
      <c r="P205">
        <f t="shared" si="13"/>
        <v>85.21</v>
      </c>
      <c r="Q205" s="10" t="s">
        <v>8315</v>
      </c>
      <c r="R205" t="s">
        <v>8316</v>
      </c>
      <c r="S205" s="14">
        <f t="shared" si="14"/>
        <v>42044.184988425928</v>
      </c>
      <c r="T205" s="14">
        <f t="shared" si="15"/>
        <v>42074.143321759257</v>
      </c>
    </row>
    <row r="206" spans="1:20" ht="43.2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f t="shared" si="12"/>
        <v>112</v>
      </c>
      <c r="P206">
        <f t="shared" si="13"/>
        <v>65.17</v>
      </c>
      <c r="Q206" s="10" t="s">
        <v>8315</v>
      </c>
      <c r="R206" t="s">
        <v>8316</v>
      </c>
      <c r="S206" s="14">
        <f t="shared" si="14"/>
        <v>42524.782638888893</v>
      </c>
      <c r="T206" s="14">
        <f t="shared" si="15"/>
        <v>42544.782638888893</v>
      </c>
    </row>
    <row r="207" spans="1:20" ht="43.2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f t="shared" si="12"/>
        <v>100</v>
      </c>
      <c r="P207">
        <f t="shared" si="13"/>
        <v>93.76</v>
      </c>
      <c r="Q207" s="10" t="s">
        <v>8315</v>
      </c>
      <c r="R207" t="s">
        <v>8316</v>
      </c>
      <c r="S207" s="14">
        <f t="shared" si="14"/>
        <v>42292.087592592594</v>
      </c>
      <c r="T207" s="14">
        <f t="shared" si="15"/>
        <v>42329.125</v>
      </c>
    </row>
    <row r="208" spans="1:20" ht="57.6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f t="shared" si="12"/>
        <v>100</v>
      </c>
      <c r="P208">
        <f t="shared" si="13"/>
        <v>133.33000000000001</v>
      </c>
      <c r="Q208" s="10" t="s">
        <v>8315</v>
      </c>
      <c r="R208" t="s">
        <v>8316</v>
      </c>
      <c r="S208" s="14">
        <f t="shared" si="14"/>
        <v>41953.8675</v>
      </c>
      <c r="T208" s="14">
        <f t="shared" si="15"/>
        <v>41983.8675</v>
      </c>
    </row>
    <row r="209" spans="1:20" ht="43.2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f t="shared" si="12"/>
        <v>105</v>
      </c>
      <c r="P209">
        <f t="shared" si="13"/>
        <v>51.22</v>
      </c>
      <c r="Q209" s="10" t="s">
        <v>8315</v>
      </c>
      <c r="R209" t="s">
        <v>8316</v>
      </c>
      <c r="S209" s="14">
        <f t="shared" si="14"/>
        <v>41946.644745370373</v>
      </c>
      <c r="T209" s="14">
        <f t="shared" si="15"/>
        <v>41976.644745370373</v>
      </c>
    </row>
    <row r="210" spans="1:20" ht="57.6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f t="shared" si="12"/>
        <v>117</v>
      </c>
      <c r="P210">
        <f t="shared" si="13"/>
        <v>100.17</v>
      </c>
      <c r="Q210" s="10" t="s">
        <v>8315</v>
      </c>
      <c r="R210" t="s">
        <v>8316</v>
      </c>
      <c r="S210" s="14">
        <f t="shared" si="14"/>
        <v>41947.762592592589</v>
      </c>
      <c r="T210" s="14">
        <f t="shared" si="15"/>
        <v>41987.762592592597</v>
      </c>
    </row>
    <row r="211" spans="1:20" ht="43.2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f t="shared" si="12"/>
        <v>115</v>
      </c>
      <c r="P211">
        <f t="shared" si="13"/>
        <v>184.68</v>
      </c>
      <c r="Q211" s="10" t="s">
        <v>8315</v>
      </c>
      <c r="R211" t="s">
        <v>8316</v>
      </c>
      <c r="S211" s="14">
        <f t="shared" si="14"/>
        <v>42494.563449074078</v>
      </c>
      <c r="T211" s="14">
        <f t="shared" si="15"/>
        <v>42524.563449074078</v>
      </c>
    </row>
    <row r="212" spans="1:20" ht="57.6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f t="shared" si="12"/>
        <v>102</v>
      </c>
      <c r="P212">
        <f t="shared" si="13"/>
        <v>69.819999999999993</v>
      </c>
      <c r="Q212" s="10" t="s">
        <v>8315</v>
      </c>
      <c r="R212" t="s">
        <v>8316</v>
      </c>
      <c r="S212" s="14">
        <f t="shared" si="14"/>
        <v>41815.774826388886</v>
      </c>
      <c r="T212" s="14">
        <f t="shared" si="15"/>
        <v>41830.774826388886</v>
      </c>
    </row>
    <row r="213" spans="1:20" ht="43.2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f t="shared" si="12"/>
        <v>223</v>
      </c>
      <c r="P213">
        <f t="shared" si="13"/>
        <v>61.94</v>
      </c>
      <c r="Q213" s="10" t="s">
        <v>8315</v>
      </c>
      <c r="R213" t="s">
        <v>8316</v>
      </c>
      <c r="S213" s="14">
        <f t="shared" si="14"/>
        <v>41830.545694444445</v>
      </c>
      <c r="T213" s="14">
        <f t="shared" si="15"/>
        <v>41859.936111111114</v>
      </c>
    </row>
    <row r="214" spans="1:20" ht="43.2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f t="shared" si="12"/>
        <v>106</v>
      </c>
      <c r="P214">
        <f t="shared" si="13"/>
        <v>36.07</v>
      </c>
      <c r="Q214" s="10" t="s">
        <v>8315</v>
      </c>
      <c r="R214" t="s">
        <v>8316</v>
      </c>
      <c r="S214" s="14">
        <f t="shared" si="14"/>
        <v>41923.921643518523</v>
      </c>
      <c r="T214" s="14">
        <f t="shared" si="15"/>
        <v>41949.031944444447</v>
      </c>
    </row>
    <row r="215" spans="1:20" ht="43.2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f t="shared" si="12"/>
        <v>104</v>
      </c>
      <c r="P215">
        <f t="shared" si="13"/>
        <v>55.89</v>
      </c>
      <c r="Q215" s="10" t="s">
        <v>8315</v>
      </c>
      <c r="R215" t="s">
        <v>8316</v>
      </c>
      <c r="S215" s="14">
        <f t="shared" si="14"/>
        <v>41764.44663194444</v>
      </c>
      <c r="T215" s="14">
        <f t="shared" si="15"/>
        <v>41791.165972222225</v>
      </c>
    </row>
    <row r="216" spans="1:20" ht="43.2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f t="shared" si="12"/>
        <v>111</v>
      </c>
      <c r="P216">
        <f t="shared" si="13"/>
        <v>68.349999999999994</v>
      </c>
      <c r="Q216" s="10" t="s">
        <v>8315</v>
      </c>
      <c r="R216" t="s">
        <v>8316</v>
      </c>
      <c r="S216" s="14">
        <f t="shared" si="14"/>
        <v>41941.75203703704</v>
      </c>
      <c r="T216" s="14">
        <f t="shared" si="15"/>
        <v>41964.708333333328</v>
      </c>
    </row>
    <row r="217" spans="1:20" ht="43.2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f t="shared" si="12"/>
        <v>100</v>
      </c>
      <c r="P217">
        <f t="shared" si="13"/>
        <v>118.13</v>
      </c>
      <c r="Q217" s="10" t="s">
        <v>8315</v>
      </c>
      <c r="R217" t="s">
        <v>8316</v>
      </c>
      <c r="S217" s="14">
        <f t="shared" si="14"/>
        <v>41834.953865740739</v>
      </c>
      <c r="T217" s="14">
        <f t="shared" si="15"/>
        <v>41879.953865740739</v>
      </c>
    </row>
    <row r="218" spans="1:20" ht="43.2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f t="shared" si="12"/>
        <v>110</v>
      </c>
      <c r="P218">
        <f t="shared" si="13"/>
        <v>99.79</v>
      </c>
      <c r="Q218" s="10" t="s">
        <v>8315</v>
      </c>
      <c r="R218" t="s">
        <v>8316</v>
      </c>
      <c r="S218" s="14">
        <f t="shared" si="14"/>
        <v>42290.61855324074</v>
      </c>
      <c r="T218" s="14">
        <f t="shared" si="15"/>
        <v>42320.104861111111</v>
      </c>
    </row>
    <row r="219" spans="1:20" ht="57.6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f t="shared" si="12"/>
        <v>122</v>
      </c>
      <c r="P219">
        <f t="shared" si="13"/>
        <v>203.33</v>
      </c>
      <c r="Q219" s="10" t="s">
        <v>8315</v>
      </c>
      <c r="R219" t="s">
        <v>8316</v>
      </c>
      <c r="S219" s="14">
        <f t="shared" si="14"/>
        <v>42152.503495370373</v>
      </c>
      <c r="T219" s="14">
        <f t="shared" si="15"/>
        <v>42172.503495370373</v>
      </c>
    </row>
    <row r="220" spans="1:20" ht="43.2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f t="shared" si="12"/>
        <v>100</v>
      </c>
      <c r="P220">
        <f t="shared" si="13"/>
        <v>110.23</v>
      </c>
      <c r="Q220" s="10" t="s">
        <v>8315</v>
      </c>
      <c r="R220" t="s">
        <v>8316</v>
      </c>
      <c r="S220" s="14">
        <f t="shared" si="14"/>
        <v>41791.492777777778</v>
      </c>
      <c r="T220" s="14">
        <f t="shared" si="15"/>
        <v>41836.492777777778</v>
      </c>
    </row>
    <row r="221" spans="1:20" ht="43.2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f t="shared" si="12"/>
        <v>211</v>
      </c>
      <c r="P221">
        <f t="shared" si="13"/>
        <v>58.61</v>
      </c>
      <c r="Q221" s="10" t="s">
        <v>8315</v>
      </c>
      <c r="R221" t="s">
        <v>8316</v>
      </c>
      <c r="S221" s="14">
        <f t="shared" si="14"/>
        <v>41808.991944444446</v>
      </c>
      <c r="T221" s="14">
        <f t="shared" si="15"/>
        <v>41838.991944444446</v>
      </c>
    </row>
    <row r="222" spans="1:20" ht="43.2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f t="shared" si="12"/>
        <v>109</v>
      </c>
      <c r="P222">
        <f t="shared" si="13"/>
        <v>81.38</v>
      </c>
      <c r="Q222" s="10" t="s">
        <v>8315</v>
      </c>
      <c r="R222" t="s">
        <v>8316</v>
      </c>
      <c r="S222" s="14">
        <f t="shared" si="14"/>
        <v>42500.041550925926</v>
      </c>
      <c r="T222" s="14">
        <f t="shared" si="15"/>
        <v>42527.291666666672</v>
      </c>
    </row>
    <row r="223" spans="1:20" ht="43.2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f t="shared" si="12"/>
        <v>104</v>
      </c>
      <c r="P223">
        <f t="shared" si="13"/>
        <v>199.17</v>
      </c>
      <c r="Q223" s="10" t="s">
        <v>8315</v>
      </c>
      <c r="R223" t="s">
        <v>8316</v>
      </c>
      <c r="S223" s="14">
        <f t="shared" si="14"/>
        <v>42265.022824074069</v>
      </c>
      <c r="T223" s="14">
        <f t="shared" si="15"/>
        <v>42285.022824074069</v>
      </c>
    </row>
    <row r="224" spans="1:20" ht="57.6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f t="shared" si="12"/>
        <v>130</v>
      </c>
      <c r="P224">
        <f t="shared" si="13"/>
        <v>46.43</v>
      </c>
      <c r="Q224" s="10" t="s">
        <v>8315</v>
      </c>
      <c r="R224" t="s">
        <v>8316</v>
      </c>
      <c r="S224" s="14">
        <f t="shared" si="14"/>
        <v>42053.733078703706</v>
      </c>
      <c r="T224" s="14">
        <f t="shared" si="15"/>
        <v>42063.207638888889</v>
      </c>
    </row>
    <row r="225" spans="1:20" ht="43.2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f t="shared" si="12"/>
        <v>104</v>
      </c>
      <c r="P225">
        <f t="shared" si="13"/>
        <v>70.569999999999993</v>
      </c>
      <c r="Q225" s="10" t="s">
        <v>8315</v>
      </c>
      <c r="R225" t="s">
        <v>8316</v>
      </c>
      <c r="S225" s="14">
        <f t="shared" si="14"/>
        <v>42675.832465277781</v>
      </c>
      <c r="T225" s="14">
        <f t="shared" si="15"/>
        <v>42705.332638888889</v>
      </c>
    </row>
    <row r="226" spans="1:20" ht="43.2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f t="shared" si="12"/>
        <v>100</v>
      </c>
      <c r="P226">
        <f t="shared" si="13"/>
        <v>22.22</v>
      </c>
      <c r="Q226" s="10" t="s">
        <v>8315</v>
      </c>
      <c r="R226" t="s">
        <v>8316</v>
      </c>
      <c r="S226" s="14">
        <f t="shared" si="14"/>
        <v>42467.144166666665</v>
      </c>
      <c r="T226" s="14">
        <f t="shared" si="15"/>
        <v>42477.979166666672</v>
      </c>
    </row>
    <row r="227" spans="1:20" ht="43.2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f t="shared" si="12"/>
        <v>100</v>
      </c>
      <c r="P227">
        <f t="shared" si="13"/>
        <v>37.78</v>
      </c>
      <c r="Q227" s="10" t="s">
        <v>8315</v>
      </c>
      <c r="R227" t="s">
        <v>8316</v>
      </c>
      <c r="S227" s="14">
        <f t="shared" si="14"/>
        <v>41894.91375</v>
      </c>
      <c r="T227" s="14">
        <f t="shared" si="15"/>
        <v>41938.029861111114</v>
      </c>
    </row>
    <row r="228" spans="1:20" ht="43.2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f t="shared" si="12"/>
        <v>101</v>
      </c>
      <c r="P228">
        <f t="shared" si="13"/>
        <v>72.05</v>
      </c>
      <c r="Q228" s="10" t="s">
        <v>8315</v>
      </c>
      <c r="R228" t="s">
        <v>8316</v>
      </c>
      <c r="S228" s="14">
        <f t="shared" si="14"/>
        <v>41752.83457175926</v>
      </c>
      <c r="T228" s="14">
        <f t="shared" si="15"/>
        <v>41782.83457175926</v>
      </c>
    </row>
    <row r="229" spans="1:20" ht="43.2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f t="shared" si="12"/>
        <v>101</v>
      </c>
      <c r="P229">
        <f t="shared" si="13"/>
        <v>103.21</v>
      </c>
      <c r="Q229" s="10" t="s">
        <v>8315</v>
      </c>
      <c r="R229" t="s">
        <v>8316</v>
      </c>
      <c r="S229" s="14">
        <f t="shared" si="14"/>
        <v>42037.791238425925</v>
      </c>
      <c r="T229" s="14">
        <f t="shared" si="15"/>
        <v>42067.791238425925</v>
      </c>
    </row>
    <row r="230" spans="1:20" ht="43.2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f t="shared" si="12"/>
        <v>140</v>
      </c>
      <c r="P230">
        <f t="shared" si="13"/>
        <v>35</v>
      </c>
      <c r="Q230" s="10" t="s">
        <v>8315</v>
      </c>
      <c r="R230" t="s">
        <v>8316</v>
      </c>
      <c r="S230" s="14">
        <f t="shared" si="14"/>
        <v>42088.911354166667</v>
      </c>
      <c r="T230" s="14">
        <f t="shared" si="15"/>
        <v>42118.911354166667</v>
      </c>
    </row>
    <row r="231" spans="1:20" ht="43.2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f t="shared" si="12"/>
        <v>104</v>
      </c>
      <c r="P231">
        <f t="shared" si="13"/>
        <v>81.78</v>
      </c>
      <c r="Q231" s="10" t="s">
        <v>8315</v>
      </c>
      <c r="R231" t="s">
        <v>8316</v>
      </c>
      <c r="S231" s="14">
        <f t="shared" si="14"/>
        <v>42018.676898148144</v>
      </c>
      <c r="T231" s="14">
        <f t="shared" si="15"/>
        <v>42040.290972222225</v>
      </c>
    </row>
    <row r="232" spans="1:20" ht="43.2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f t="shared" si="12"/>
        <v>103</v>
      </c>
      <c r="P232">
        <f t="shared" si="13"/>
        <v>297.02999999999997</v>
      </c>
      <c r="Q232" s="10" t="s">
        <v>8315</v>
      </c>
      <c r="R232" t="s">
        <v>8316</v>
      </c>
      <c r="S232" s="14">
        <f t="shared" si="14"/>
        <v>41884.617314814815</v>
      </c>
      <c r="T232" s="14">
        <f t="shared" si="15"/>
        <v>41916.617314814815</v>
      </c>
    </row>
    <row r="233" spans="1:20" ht="43.2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f t="shared" si="12"/>
        <v>108</v>
      </c>
      <c r="P233">
        <f t="shared" si="13"/>
        <v>46.61</v>
      </c>
      <c r="Q233" s="10" t="s">
        <v>8315</v>
      </c>
      <c r="R233" t="s">
        <v>8316</v>
      </c>
      <c r="S233" s="14">
        <f t="shared" si="14"/>
        <v>41884.056747685187</v>
      </c>
      <c r="T233" s="14">
        <f t="shared" si="15"/>
        <v>41903.083333333336</v>
      </c>
    </row>
    <row r="234" spans="1:20" ht="43.2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f t="shared" si="12"/>
        <v>100</v>
      </c>
      <c r="P234">
        <f t="shared" si="13"/>
        <v>95.24</v>
      </c>
      <c r="Q234" s="10" t="s">
        <v>8315</v>
      </c>
      <c r="R234" t="s">
        <v>8316</v>
      </c>
      <c r="S234" s="14">
        <f t="shared" si="14"/>
        <v>41839.730937500004</v>
      </c>
      <c r="T234" s="14">
        <f t="shared" si="15"/>
        <v>41869.730937500004</v>
      </c>
    </row>
    <row r="235" spans="1:20" ht="43.2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f t="shared" si="12"/>
        <v>110</v>
      </c>
      <c r="P235">
        <f t="shared" si="13"/>
        <v>52.21</v>
      </c>
      <c r="Q235" s="10" t="s">
        <v>8315</v>
      </c>
      <c r="R235" t="s">
        <v>8316</v>
      </c>
      <c r="S235" s="14">
        <f t="shared" si="14"/>
        <v>42380.581180555557</v>
      </c>
      <c r="T235" s="14">
        <f t="shared" si="15"/>
        <v>42405.916666666672</v>
      </c>
    </row>
    <row r="236" spans="1:20" ht="43.2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f t="shared" si="12"/>
        <v>100</v>
      </c>
      <c r="P236">
        <f t="shared" si="13"/>
        <v>134.15</v>
      </c>
      <c r="Q236" s="10" t="s">
        <v>8315</v>
      </c>
      <c r="R236" t="s">
        <v>8316</v>
      </c>
      <c r="S236" s="14">
        <f t="shared" si="14"/>
        <v>41776.063136574077</v>
      </c>
      <c r="T236" s="14">
        <f t="shared" si="15"/>
        <v>41807.125</v>
      </c>
    </row>
    <row r="237" spans="1:20" ht="43.2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f t="shared" si="12"/>
        <v>106</v>
      </c>
      <c r="P237">
        <f t="shared" si="13"/>
        <v>62.83</v>
      </c>
      <c r="Q237" s="10" t="s">
        <v>8315</v>
      </c>
      <c r="R237" t="s">
        <v>8316</v>
      </c>
      <c r="S237" s="14">
        <f t="shared" si="14"/>
        <v>41800.380428240744</v>
      </c>
      <c r="T237" s="14">
        <f t="shared" si="15"/>
        <v>41830.380428240744</v>
      </c>
    </row>
    <row r="238" spans="1:20" ht="43.2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f t="shared" si="12"/>
        <v>112</v>
      </c>
      <c r="P238">
        <f t="shared" si="13"/>
        <v>58.95</v>
      </c>
      <c r="Q238" s="10" t="s">
        <v>8315</v>
      </c>
      <c r="R238" t="s">
        <v>8316</v>
      </c>
      <c r="S238" s="14">
        <f t="shared" si="14"/>
        <v>42572.61681712963</v>
      </c>
      <c r="T238" s="14">
        <f t="shared" si="15"/>
        <v>42589.125</v>
      </c>
    </row>
    <row r="239" spans="1:20" ht="43.2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f t="shared" si="12"/>
        <v>106</v>
      </c>
      <c r="P239">
        <f t="shared" si="13"/>
        <v>143.11000000000001</v>
      </c>
      <c r="Q239" s="10" t="s">
        <v>8315</v>
      </c>
      <c r="R239" t="s">
        <v>8316</v>
      </c>
      <c r="S239" s="14">
        <f t="shared" si="14"/>
        <v>41851.541585648149</v>
      </c>
      <c r="T239" s="14">
        <f t="shared" si="15"/>
        <v>41872.686111111114</v>
      </c>
    </row>
    <row r="240" spans="1:20" ht="57.6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f t="shared" si="12"/>
        <v>101</v>
      </c>
      <c r="P240">
        <f t="shared" si="13"/>
        <v>84.17</v>
      </c>
      <c r="Q240" s="10" t="s">
        <v>8315</v>
      </c>
      <c r="R240" t="s">
        <v>8316</v>
      </c>
      <c r="S240" s="14">
        <f t="shared" si="14"/>
        <v>42205.710879629631</v>
      </c>
      <c r="T240" s="14">
        <f t="shared" si="15"/>
        <v>42235.710879629631</v>
      </c>
    </row>
    <row r="241" spans="1:20" ht="28.8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f t="shared" si="12"/>
        <v>135</v>
      </c>
      <c r="P241">
        <f t="shared" si="13"/>
        <v>89.79</v>
      </c>
      <c r="Q241" s="10" t="s">
        <v>8315</v>
      </c>
      <c r="R241" t="s">
        <v>8316</v>
      </c>
      <c r="S241" s="14">
        <f t="shared" si="14"/>
        <v>42374.911226851851</v>
      </c>
      <c r="T241" s="14">
        <f t="shared" si="15"/>
        <v>42388.207638888889</v>
      </c>
    </row>
    <row r="242" spans="1:20" ht="43.2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f t="shared" si="12"/>
        <v>105</v>
      </c>
      <c r="P242">
        <f t="shared" si="13"/>
        <v>64.16</v>
      </c>
      <c r="Q242" s="10" t="s">
        <v>8315</v>
      </c>
      <c r="R242" t="s">
        <v>8316</v>
      </c>
      <c r="S242" s="14">
        <f t="shared" si="14"/>
        <v>41809.12300925926</v>
      </c>
      <c r="T242" s="14">
        <f t="shared" si="15"/>
        <v>41831.677083333336</v>
      </c>
    </row>
    <row r="243" spans="1:20" ht="43.2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f t="shared" si="12"/>
        <v>103</v>
      </c>
      <c r="P243">
        <f t="shared" si="13"/>
        <v>59.65</v>
      </c>
      <c r="Q243" s="10" t="s">
        <v>8315</v>
      </c>
      <c r="R243" t="s">
        <v>8316</v>
      </c>
      <c r="S243" s="14">
        <f t="shared" si="14"/>
        <v>42294.429641203707</v>
      </c>
      <c r="T243" s="14">
        <f t="shared" si="15"/>
        <v>42321.845138888893</v>
      </c>
    </row>
    <row r="244" spans="1:20" ht="43.2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f t="shared" si="12"/>
        <v>100</v>
      </c>
      <c r="P244">
        <f t="shared" si="13"/>
        <v>31.25</v>
      </c>
      <c r="Q244" s="10" t="s">
        <v>8315</v>
      </c>
      <c r="R244" t="s">
        <v>8316</v>
      </c>
      <c r="S244" s="14">
        <f t="shared" si="14"/>
        <v>42124.841111111105</v>
      </c>
      <c r="T244" s="14">
        <f t="shared" si="15"/>
        <v>42154.841111111105</v>
      </c>
    </row>
    <row r="245" spans="1:20" ht="43.2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f t="shared" si="12"/>
        <v>186</v>
      </c>
      <c r="P245">
        <f t="shared" si="13"/>
        <v>41.22</v>
      </c>
      <c r="Q245" s="10" t="s">
        <v>8315</v>
      </c>
      <c r="R245" t="s">
        <v>8316</v>
      </c>
      <c r="S245" s="14">
        <f t="shared" si="14"/>
        <v>41861.524837962963</v>
      </c>
      <c r="T245" s="14">
        <f t="shared" si="15"/>
        <v>41891.524837962963</v>
      </c>
    </row>
    <row r="246" spans="1:20" ht="28.8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f t="shared" si="12"/>
        <v>108</v>
      </c>
      <c r="P246">
        <f t="shared" si="13"/>
        <v>77</v>
      </c>
      <c r="Q246" s="10" t="s">
        <v>8315</v>
      </c>
      <c r="R246" t="s">
        <v>8316</v>
      </c>
      <c r="S246" s="14">
        <f t="shared" si="14"/>
        <v>42402.889027777783</v>
      </c>
      <c r="T246" s="14">
        <f t="shared" si="15"/>
        <v>42447.847361111111</v>
      </c>
    </row>
    <row r="247" spans="1:20" ht="43.2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f t="shared" si="12"/>
        <v>110</v>
      </c>
      <c r="P247">
        <f t="shared" si="13"/>
        <v>51.22</v>
      </c>
      <c r="Q247" s="10" t="s">
        <v>8315</v>
      </c>
      <c r="R247" t="s">
        <v>8316</v>
      </c>
      <c r="S247" s="14">
        <f t="shared" si="14"/>
        <v>41960.119085648148</v>
      </c>
      <c r="T247" s="14">
        <f t="shared" si="15"/>
        <v>41990.119085648148</v>
      </c>
    </row>
    <row r="248" spans="1:20" ht="43.2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f t="shared" si="12"/>
        <v>171</v>
      </c>
      <c r="P248">
        <f t="shared" si="13"/>
        <v>68.25</v>
      </c>
      <c r="Q248" s="10" t="s">
        <v>8315</v>
      </c>
      <c r="R248" t="s">
        <v>8316</v>
      </c>
      <c r="S248" s="14">
        <f t="shared" si="14"/>
        <v>42532.052523148144</v>
      </c>
      <c r="T248" s="14">
        <f t="shared" si="15"/>
        <v>42560.166666666672</v>
      </c>
    </row>
    <row r="249" spans="1:20" ht="43.2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f t="shared" si="12"/>
        <v>101</v>
      </c>
      <c r="P249">
        <f t="shared" si="13"/>
        <v>41.13</v>
      </c>
      <c r="Q249" s="10" t="s">
        <v>8315</v>
      </c>
      <c r="R249" t="s">
        <v>8316</v>
      </c>
      <c r="S249" s="14">
        <f t="shared" si="14"/>
        <v>42088.723692129628</v>
      </c>
      <c r="T249" s="14">
        <f t="shared" si="15"/>
        <v>42115.723692129628</v>
      </c>
    </row>
    <row r="250" spans="1:20" ht="43.2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f t="shared" si="12"/>
        <v>153</v>
      </c>
      <c r="P250">
        <f t="shared" si="13"/>
        <v>41.41</v>
      </c>
      <c r="Q250" s="10" t="s">
        <v>8315</v>
      </c>
      <c r="R250" t="s">
        <v>8316</v>
      </c>
      <c r="S250" s="14">
        <f t="shared" si="14"/>
        <v>41820.639189814814</v>
      </c>
      <c r="T250" s="14">
        <f t="shared" si="15"/>
        <v>41843.165972222225</v>
      </c>
    </row>
    <row r="251" spans="1:20" ht="43.2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f t="shared" si="12"/>
        <v>101</v>
      </c>
      <c r="P251">
        <f t="shared" si="13"/>
        <v>145.87</v>
      </c>
      <c r="Q251" s="10" t="s">
        <v>8315</v>
      </c>
      <c r="R251" t="s">
        <v>8316</v>
      </c>
      <c r="S251" s="14">
        <f t="shared" si="14"/>
        <v>42626.7503125</v>
      </c>
      <c r="T251" s="14">
        <f t="shared" si="15"/>
        <v>42656.7503125</v>
      </c>
    </row>
    <row r="252" spans="1:20" ht="43.2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f t="shared" si="12"/>
        <v>191</v>
      </c>
      <c r="P252">
        <f t="shared" si="13"/>
        <v>358.69</v>
      </c>
      <c r="Q252" s="10" t="s">
        <v>8315</v>
      </c>
      <c r="R252" t="s">
        <v>8316</v>
      </c>
      <c r="S252" s="14">
        <f t="shared" si="14"/>
        <v>41821.205636574072</v>
      </c>
      <c r="T252" s="14">
        <f t="shared" si="15"/>
        <v>41852.290972222225</v>
      </c>
    </row>
    <row r="253" spans="1:20" ht="28.8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f t="shared" si="12"/>
        <v>140</v>
      </c>
      <c r="P253">
        <f t="shared" si="13"/>
        <v>50.98</v>
      </c>
      <c r="Q253" s="10" t="s">
        <v>8315</v>
      </c>
      <c r="R253" t="s">
        <v>8316</v>
      </c>
      <c r="S253" s="14">
        <f t="shared" si="14"/>
        <v>42016.706678240742</v>
      </c>
      <c r="T253" s="14">
        <f t="shared" si="15"/>
        <v>42047.249305555553</v>
      </c>
    </row>
    <row r="254" spans="1:20" ht="43.2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f t="shared" si="12"/>
        <v>124</v>
      </c>
      <c r="P254">
        <f t="shared" si="13"/>
        <v>45.04</v>
      </c>
      <c r="Q254" s="10" t="s">
        <v>8315</v>
      </c>
      <c r="R254" t="s">
        <v>8316</v>
      </c>
      <c r="S254" s="14">
        <f t="shared" si="14"/>
        <v>42011.202581018515</v>
      </c>
      <c r="T254" s="14">
        <f t="shared" si="15"/>
        <v>42038.185416666667</v>
      </c>
    </row>
    <row r="255" spans="1:20" ht="43.2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f t="shared" si="12"/>
        <v>139</v>
      </c>
      <c r="P255">
        <f t="shared" si="13"/>
        <v>57.92</v>
      </c>
      <c r="Q255" s="10" t="s">
        <v>8315</v>
      </c>
      <c r="R255" t="s">
        <v>8316</v>
      </c>
      <c r="S255" s="14">
        <f t="shared" si="14"/>
        <v>42643.632858796293</v>
      </c>
      <c r="T255" s="14">
        <f t="shared" si="15"/>
        <v>42672.125</v>
      </c>
    </row>
    <row r="256" spans="1:20" ht="43.2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f t="shared" si="12"/>
        <v>202</v>
      </c>
      <c r="P256">
        <f t="shared" si="13"/>
        <v>29.71</v>
      </c>
      <c r="Q256" s="10" t="s">
        <v>8315</v>
      </c>
      <c r="R256" t="s">
        <v>8316</v>
      </c>
      <c r="S256" s="14">
        <f t="shared" si="14"/>
        <v>42179.898472222223</v>
      </c>
      <c r="T256" s="14">
        <f t="shared" si="15"/>
        <v>42195.75</v>
      </c>
    </row>
    <row r="257" spans="1:20" ht="57.6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f t="shared" si="12"/>
        <v>102</v>
      </c>
      <c r="P257">
        <f t="shared" si="13"/>
        <v>55.01</v>
      </c>
      <c r="Q257" s="10" t="s">
        <v>8315</v>
      </c>
      <c r="R257" t="s">
        <v>8316</v>
      </c>
      <c r="S257" s="14">
        <f t="shared" si="14"/>
        <v>42575.130057870367</v>
      </c>
      <c r="T257" s="14">
        <f t="shared" si="15"/>
        <v>42605.130057870367</v>
      </c>
    </row>
    <row r="258" spans="1:20" ht="43.2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f t="shared" ref="O258:O321" si="16">ROUND(E258/D258*100,0)</f>
        <v>127</v>
      </c>
      <c r="P258">
        <f t="shared" ref="P258:P321" si="17">IFERROR(ROUND(E258/L258,2),0)</f>
        <v>72.95</v>
      </c>
      <c r="Q258" s="10" t="s">
        <v>8315</v>
      </c>
      <c r="R258" t="s">
        <v>8316</v>
      </c>
      <c r="S258" s="14">
        <f t="shared" ref="S258:S321" si="18">(((J258/60)/60)/24)+DATE(1970,1,1)</f>
        <v>42420.019097222219</v>
      </c>
      <c r="T258" s="14">
        <f t="shared" ref="T258:T321" si="19">(((I258/60)/60)/24)+DATE(1970,1,1)</f>
        <v>42479.977430555555</v>
      </c>
    </row>
    <row r="259" spans="1:20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f t="shared" si="16"/>
        <v>101</v>
      </c>
      <c r="P259">
        <f t="shared" si="17"/>
        <v>64.47</v>
      </c>
      <c r="Q259" s="10" t="s">
        <v>8315</v>
      </c>
      <c r="R259" t="s">
        <v>8316</v>
      </c>
      <c r="S259" s="14">
        <f t="shared" si="18"/>
        <v>42053.671666666662</v>
      </c>
      <c r="T259" s="14">
        <f t="shared" si="19"/>
        <v>42083.630000000005</v>
      </c>
    </row>
    <row r="260" spans="1:20" ht="43.2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f t="shared" si="16"/>
        <v>122</v>
      </c>
      <c r="P260">
        <f t="shared" si="17"/>
        <v>716.35</v>
      </c>
      <c r="Q260" s="10" t="s">
        <v>8315</v>
      </c>
      <c r="R260" t="s">
        <v>8316</v>
      </c>
      <c r="S260" s="14">
        <f t="shared" si="18"/>
        <v>42605.765381944439</v>
      </c>
      <c r="T260" s="14">
        <f t="shared" si="19"/>
        <v>42634.125</v>
      </c>
    </row>
    <row r="261" spans="1:20" ht="57.6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f t="shared" si="16"/>
        <v>113</v>
      </c>
      <c r="P261">
        <f t="shared" si="17"/>
        <v>50.4</v>
      </c>
      <c r="Q261" s="10" t="s">
        <v>8315</v>
      </c>
      <c r="R261" t="s">
        <v>8316</v>
      </c>
      <c r="S261" s="14">
        <f t="shared" si="18"/>
        <v>42458.641724537039</v>
      </c>
      <c r="T261" s="14">
        <f t="shared" si="19"/>
        <v>42488.641724537039</v>
      </c>
    </row>
    <row r="262" spans="1:20" ht="28.8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f t="shared" si="16"/>
        <v>150</v>
      </c>
      <c r="P262">
        <f t="shared" si="17"/>
        <v>41.67</v>
      </c>
      <c r="Q262" s="10" t="s">
        <v>8315</v>
      </c>
      <c r="R262" t="s">
        <v>8316</v>
      </c>
      <c r="S262" s="14">
        <f t="shared" si="18"/>
        <v>42529.022013888884</v>
      </c>
      <c r="T262" s="14">
        <f t="shared" si="19"/>
        <v>42566.901388888888</v>
      </c>
    </row>
    <row r="263" spans="1:20" ht="43.2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f t="shared" si="16"/>
        <v>102</v>
      </c>
      <c r="P263">
        <f t="shared" si="17"/>
        <v>88.74</v>
      </c>
      <c r="Q263" s="10" t="s">
        <v>8315</v>
      </c>
      <c r="R263" t="s">
        <v>8316</v>
      </c>
      <c r="S263" s="14">
        <f t="shared" si="18"/>
        <v>41928.170497685183</v>
      </c>
      <c r="T263" s="14">
        <f t="shared" si="19"/>
        <v>41949.249305555553</v>
      </c>
    </row>
    <row r="264" spans="1:20" ht="43.2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f t="shared" si="16"/>
        <v>100</v>
      </c>
      <c r="P264">
        <f t="shared" si="17"/>
        <v>148.47999999999999</v>
      </c>
      <c r="Q264" s="10" t="s">
        <v>8315</v>
      </c>
      <c r="R264" t="s">
        <v>8316</v>
      </c>
      <c r="S264" s="14">
        <f t="shared" si="18"/>
        <v>42062.834444444445</v>
      </c>
      <c r="T264" s="14">
        <f t="shared" si="19"/>
        <v>42083.852083333331</v>
      </c>
    </row>
    <row r="265" spans="1:20" ht="43.2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f t="shared" si="16"/>
        <v>104</v>
      </c>
      <c r="P265">
        <f t="shared" si="17"/>
        <v>52</v>
      </c>
      <c r="Q265" s="10" t="s">
        <v>8315</v>
      </c>
      <c r="R265" t="s">
        <v>8316</v>
      </c>
      <c r="S265" s="14">
        <f t="shared" si="18"/>
        <v>41921.279976851853</v>
      </c>
      <c r="T265" s="14">
        <f t="shared" si="19"/>
        <v>41939.125</v>
      </c>
    </row>
    <row r="266" spans="1:20" ht="43.2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f t="shared" si="16"/>
        <v>115</v>
      </c>
      <c r="P266">
        <f t="shared" si="17"/>
        <v>53.23</v>
      </c>
      <c r="Q266" s="10" t="s">
        <v>8315</v>
      </c>
      <c r="R266" t="s">
        <v>8316</v>
      </c>
      <c r="S266" s="14">
        <f t="shared" si="18"/>
        <v>42128.736608796295</v>
      </c>
      <c r="T266" s="14">
        <f t="shared" si="19"/>
        <v>42141.125</v>
      </c>
    </row>
    <row r="267" spans="1:20" ht="43.2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f t="shared" si="16"/>
        <v>113</v>
      </c>
      <c r="P267">
        <f t="shared" si="17"/>
        <v>39.6</v>
      </c>
      <c r="Q267" s="10" t="s">
        <v>8315</v>
      </c>
      <c r="R267" t="s">
        <v>8316</v>
      </c>
      <c r="S267" s="14">
        <f t="shared" si="18"/>
        <v>42053.916921296302</v>
      </c>
      <c r="T267" s="14">
        <f t="shared" si="19"/>
        <v>42079.875</v>
      </c>
    </row>
    <row r="268" spans="1:20" ht="43.2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f t="shared" si="16"/>
        <v>143</v>
      </c>
      <c r="P268">
        <f t="shared" si="17"/>
        <v>164.62</v>
      </c>
      <c r="Q268" s="10" t="s">
        <v>8315</v>
      </c>
      <c r="R268" t="s">
        <v>8316</v>
      </c>
      <c r="S268" s="14">
        <f t="shared" si="18"/>
        <v>42171.317442129628</v>
      </c>
      <c r="T268" s="14">
        <f t="shared" si="19"/>
        <v>42195.875</v>
      </c>
    </row>
    <row r="269" spans="1:20" ht="43.2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f t="shared" si="16"/>
        <v>160</v>
      </c>
      <c r="P269">
        <f t="shared" si="17"/>
        <v>40.29</v>
      </c>
      <c r="Q269" s="10" t="s">
        <v>8315</v>
      </c>
      <c r="R269" t="s">
        <v>8316</v>
      </c>
      <c r="S269" s="14">
        <f t="shared" si="18"/>
        <v>41793.668761574074</v>
      </c>
      <c r="T269" s="14">
        <f t="shared" si="19"/>
        <v>41823.668761574074</v>
      </c>
    </row>
    <row r="270" spans="1:20" ht="57.6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f t="shared" si="16"/>
        <v>114</v>
      </c>
      <c r="P270">
        <f t="shared" si="17"/>
        <v>64.91</v>
      </c>
      <c r="Q270" s="10" t="s">
        <v>8315</v>
      </c>
      <c r="R270" t="s">
        <v>8316</v>
      </c>
      <c r="S270" s="14">
        <f t="shared" si="18"/>
        <v>42506.760405092587</v>
      </c>
      <c r="T270" s="14">
        <f t="shared" si="19"/>
        <v>42536.760405092587</v>
      </c>
    </row>
    <row r="271" spans="1:20" ht="43.2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f t="shared" si="16"/>
        <v>101</v>
      </c>
      <c r="P271">
        <f t="shared" si="17"/>
        <v>55.33</v>
      </c>
      <c r="Q271" s="10" t="s">
        <v>8315</v>
      </c>
      <c r="R271" t="s">
        <v>8316</v>
      </c>
      <c r="S271" s="14">
        <f t="shared" si="18"/>
        <v>42372.693055555559</v>
      </c>
      <c r="T271" s="14">
        <f t="shared" si="19"/>
        <v>42402.693055555559</v>
      </c>
    </row>
    <row r="272" spans="1:20" ht="43.2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f t="shared" si="16"/>
        <v>155</v>
      </c>
      <c r="P272">
        <f t="shared" si="17"/>
        <v>83.14</v>
      </c>
      <c r="Q272" s="10" t="s">
        <v>8315</v>
      </c>
      <c r="R272" t="s">
        <v>8316</v>
      </c>
      <c r="S272" s="14">
        <f t="shared" si="18"/>
        <v>42126.87501157407</v>
      </c>
      <c r="T272" s="14">
        <f t="shared" si="19"/>
        <v>42158.290972222225</v>
      </c>
    </row>
    <row r="273" spans="1:20" ht="57.6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f t="shared" si="16"/>
        <v>121</v>
      </c>
      <c r="P273">
        <f t="shared" si="17"/>
        <v>125.38</v>
      </c>
      <c r="Q273" s="10" t="s">
        <v>8315</v>
      </c>
      <c r="R273" t="s">
        <v>8316</v>
      </c>
      <c r="S273" s="14">
        <f t="shared" si="18"/>
        <v>42087.768055555556</v>
      </c>
      <c r="T273" s="14">
        <f t="shared" si="19"/>
        <v>42111.666666666672</v>
      </c>
    </row>
    <row r="274" spans="1:20" ht="43.2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f t="shared" si="16"/>
        <v>128</v>
      </c>
      <c r="P274">
        <f t="shared" si="17"/>
        <v>47.22</v>
      </c>
      <c r="Q274" s="10" t="s">
        <v>8315</v>
      </c>
      <c r="R274" t="s">
        <v>8316</v>
      </c>
      <c r="S274" s="14">
        <f t="shared" si="18"/>
        <v>42443.802361111113</v>
      </c>
      <c r="T274" s="14">
        <f t="shared" si="19"/>
        <v>42473.802361111113</v>
      </c>
    </row>
    <row r="275" spans="1:20" ht="43.2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f t="shared" si="16"/>
        <v>158</v>
      </c>
      <c r="P275">
        <f t="shared" si="17"/>
        <v>79.099999999999994</v>
      </c>
      <c r="Q275" s="10" t="s">
        <v>8315</v>
      </c>
      <c r="R275" t="s">
        <v>8316</v>
      </c>
      <c r="S275" s="14">
        <f t="shared" si="18"/>
        <v>42121.249814814815</v>
      </c>
      <c r="T275" s="14">
        <f t="shared" si="19"/>
        <v>42142.249814814815</v>
      </c>
    </row>
    <row r="276" spans="1:20" ht="43.2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f t="shared" si="16"/>
        <v>105</v>
      </c>
      <c r="P276">
        <f t="shared" si="17"/>
        <v>114.29</v>
      </c>
      <c r="Q276" s="10" t="s">
        <v>8315</v>
      </c>
      <c r="R276" t="s">
        <v>8316</v>
      </c>
      <c r="S276" s="14">
        <f t="shared" si="18"/>
        <v>42268.009224537032</v>
      </c>
      <c r="T276" s="14">
        <f t="shared" si="19"/>
        <v>42303.009224537032</v>
      </c>
    </row>
    <row r="277" spans="1:20" ht="43.2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f t="shared" si="16"/>
        <v>100</v>
      </c>
      <c r="P277">
        <f t="shared" si="17"/>
        <v>51.72</v>
      </c>
      <c r="Q277" s="10" t="s">
        <v>8315</v>
      </c>
      <c r="R277" t="s">
        <v>8316</v>
      </c>
      <c r="S277" s="14">
        <f t="shared" si="18"/>
        <v>41848.866157407407</v>
      </c>
      <c r="T277" s="14">
        <f t="shared" si="19"/>
        <v>41868.21597222222</v>
      </c>
    </row>
    <row r="278" spans="1:20" ht="43.2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f t="shared" si="16"/>
        <v>100</v>
      </c>
      <c r="P278">
        <f t="shared" si="17"/>
        <v>30.77</v>
      </c>
      <c r="Q278" s="10" t="s">
        <v>8315</v>
      </c>
      <c r="R278" t="s">
        <v>8316</v>
      </c>
      <c r="S278" s="14">
        <f t="shared" si="18"/>
        <v>42689.214988425927</v>
      </c>
      <c r="T278" s="14">
        <f t="shared" si="19"/>
        <v>42700.25</v>
      </c>
    </row>
    <row r="279" spans="1:20" ht="57.6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f t="shared" si="16"/>
        <v>124</v>
      </c>
      <c r="P279">
        <f t="shared" si="17"/>
        <v>47.85</v>
      </c>
      <c r="Q279" s="10" t="s">
        <v>8315</v>
      </c>
      <c r="R279" t="s">
        <v>8316</v>
      </c>
      <c r="S279" s="14">
        <f t="shared" si="18"/>
        <v>42584.846828703703</v>
      </c>
      <c r="T279" s="14">
        <f t="shared" si="19"/>
        <v>42624.846828703703</v>
      </c>
    </row>
    <row r="280" spans="1:20" ht="57.6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f t="shared" si="16"/>
        <v>109</v>
      </c>
      <c r="P280">
        <f t="shared" si="17"/>
        <v>34.409999999999997</v>
      </c>
      <c r="Q280" s="10" t="s">
        <v>8315</v>
      </c>
      <c r="R280" t="s">
        <v>8316</v>
      </c>
      <c r="S280" s="14">
        <f t="shared" si="18"/>
        <v>42511.741944444439</v>
      </c>
      <c r="T280" s="14">
        <f t="shared" si="19"/>
        <v>42523.916666666672</v>
      </c>
    </row>
    <row r="281" spans="1:20" ht="43.2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f t="shared" si="16"/>
        <v>106</v>
      </c>
      <c r="P281">
        <f t="shared" si="17"/>
        <v>60.29</v>
      </c>
      <c r="Q281" s="10" t="s">
        <v>8315</v>
      </c>
      <c r="R281" t="s">
        <v>8316</v>
      </c>
      <c r="S281" s="14">
        <f t="shared" si="18"/>
        <v>42132.036168981482</v>
      </c>
      <c r="T281" s="14">
        <f t="shared" si="19"/>
        <v>42186.290972222225</v>
      </c>
    </row>
    <row r="282" spans="1:20" ht="57.6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f t="shared" si="16"/>
        <v>106</v>
      </c>
      <c r="P282">
        <f t="shared" si="17"/>
        <v>25.31</v>
      </c>
      <c r="Q282" s="10" t="s">
        <v>8315</v>
      </c>
      <c r="R282" t="s">
        <v>8316</v>
      </c>
      <c r="S282" s="14">
        <f t="shared" si="18"/>
        <v>42419.91942129629</v>
      </c>
      <c r="T282" s="14">
        <f t="shared" si="19"/>
        <v>42436.207638888889</v>
      </c>
    </row>
    <row r="283" spans="1:20" ht="43.2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f t="shared" si="16"/>
        <v>105</v>
      </c>
      <c r="P283">
        <f t="shared" si="17"/>
        <v>136</v>
      </c>
      <c r="Q283" s="10" t="s">
        <v>8315</v>
      </c>
      <c r="R283" t="s">
        <v>8316</v>
      </c>
      <c r="S283" s="14">
        <f t="shared" si="18"/>
        <v>42430.839398148149</v>
      </c>
      <c r="T283" s="14">
        <f t="shared" si="19"/>
        <v>42445.165972222225</v>
      </c>
    </row>
    <row r="284" spans="1:20" ht="43.2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f t="shared" si="16"/>
        <v>100</v>
      </c>
      <c r="P284">
        <f t="shared" si="17"/>
        <v>125</v>
      </c>
      <c r="Q284" s="10" t="s">
        <v>8315</v>
      </c>
      <c r="R284" t="s">
        <v>8316</v>
      </c>
      <c r="S284" s="14">
        <f t="shared" si="18"/>
        <v>42297.748738425929</v>
      </c>
      <c r="T284" s="14">
        <f t="shared" si="19"/>
        <v>42327.790405092594</v>
      </c>
    </row>
    <row r="285" spans="1:20" ht="86.4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f t="shared" si="16"/>
        <v>104</v>
      </c>
      <c r="P285">
        <f t="shared" si="17"/>
        <v>66.510000000000005</v>
      </c>
      <c r="Q285" s="10" t="s">
        <v>8315</v>
      </c>
      <c r="R285" t="s">
        <v>8316</v>
      </c>
      <c r="S285" s="14">
        <f t="shared" si="18"/>
        <v>41760.935706018521</v>
      </c>
      <c r="T285" s="14">
        <f t="shared" si="19"/>
        <v>41772.166666666664</v>
      </c>
    </row>
    <row r="286" spans="1:20" ht="43.2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f t="shared" si="16"/>
        <v>102</v>
      </c>
      <c r="P286">
        <f t="shared" si="17"/>
        <v>105</v>
      </c>
      <c r="Q286" s="10" t="s">
        <v>8315</v>
      </c>
      <c r="R286" t="s">
        <v>8316</v>
      </c>
      <c r="S286" s="14">
        <f t="shared" si="18"/>
        <v>41829.734259259261</v>
      </c>
      <c r="T286" s="14">
        <f t="shared" si="19"/>
        <v>41874.734259259261</v>
      </c>
    </row>
    <row r="287" spans="1:20" ht="43.2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f t="shared" si="16"/>
        <v>104</v>
      </c>
      <c r="P287">
        <f t="shared" si="17"/>
        <v>145</v>
      </c>
      <c r="Q287" s="10" t="s">
        <v>8315</v>
      </c>
      <c r="R287" t="s">
        <v>8316</v>
      </c>
      <c r="S287" s="14">
        <f t="shared" si="18"/>
        <v>42491.92288194444</v>
      </c>
      <c r="T287" s="14">
        <f t="shared" si="19"/>
        <v>42521.92288194444</v>
      </c>
    </row>
    <row r="288" spans="1:20" ht="43.2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f t="shared" si="16"/>
        <v>106</v>
      </c>
      <c r="P288">
        <f t="shared" si="17"/>
        <v>96.67</v>
      </c>
      <c r="Q288" s="10" t="s">
        <v>8315</v>
      </c>
      <c r="R288" t="s">
        <v>8316</v>
      </c>
      <c r="S288" s="14">
        <f t="shared" si="18"/>
        <v>41950.859560185185</v>
      </c>
      <c r="T288" s="14">
        <f t="shared" si="19"/>
        <v>41964.204861111109</v>
      </c>
    </row>
    <row r="289" spans="1:20" ht="57.6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f t="shared" si="16"/>
        <v>101</v>
      </c>
      <c r="P289">
        <f t="shared" si="17"/>
        <v>60.33</v>
      </c>
      <c r="Q289" s="10" t="s">
        <v>8315</v>
      </c>
      <c r="R289" t="s">
        <v>8316</v>
      </c>
      <c r="S289" s="14">
        <f t="shared" si="18"/>
        <v>41802.62090277778</v>
      </c>
      <c r="T289" s="14">
        <f t="shared" si="19"/>
        <v>41822.62090277778</v>
      </c>
    </row>
    <row r="290" spans="1:20" ht="43.2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f t="shared" si="16"/>
        <v>118</v>
      </c>
      <c r="P290">
        <f t="shared" si="17"/>
        <v>75.34</v>
      </c>
      <c r="Q290" s="10" t="s">
        <v>8315</v>
      </c>
      <c r="R290" t="s">
        <v>8316</v>
      </c>
      <c r="S290" s="14">
        <f t="shared" si="18"/>
        <v>41781.096203703702</v>
      </c>
      <c r="T290" s="14">
        <f t="shared" si="19"/>
        <v>41794.207638888889</v>
      </c>
    </row>
    <row r="291" spans="1:20" ht="43.2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f t="shared" si="16"/>
        <v>110</v>
      </c>
      <c r="P291">
        <f t="shared" si="17"/>
        <v>55</v>
      </c>
      <c r="Q291" s="10" t="s">
        <v>8315</v>
      </c>
      <c r="R291" t="s">
        <v>8316</v>
      </c>
      <c r="S291" s="14">
        <f t="shared" si="18"/>
        <v>42020.846666666665</v>
      </c>
      <c r="T291" s="14">
        <f t="shared" si="19"/>
        <v>42037.207638888889</v>
      </c>
    </row>
    <row r="292" spans="1:20" ht="43.2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f t="shared" si="16"/>
        <v>103</v>
      </c>
      <c r="P292">
        <f t="shared" si="17"/>
        <v>66.959999999999994</v>
      </c>
      <c r="Q292" s="10" t="s">
        <v>8315</v>
      </c>
      <c r="R292" t="s">
        <v>8316</v>
      </c>
      <c r="S292" s="14">
        <f t="shared" si="18"/>
        <v>42125.772812499999</v>
      </c>
      <c r="T292" s="14">
        <f t="shared" si="19"/>
        <v>42155.772812499999</v>
      </c>
    </row>
    <row r="293" spans="1:20" ht="43.2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f t="shared" si="16"/>
        <v>100</v>
      </c>
      <c r="P293">
        <f t="shared" si="17"/>
        <v>227.27</v>
      </c>
      <c r="Q293" s="10" t="s">
        <v>8315</v>
      </c>
      <c r="R293" t="s">
        <v>8316</v>
      </c>
      <c r="S293" s="14">
        <f t="shared" si="18"/>
        <v>41856.010069444441</v>
      </c>
      <c r="T293" s="14">
        <f t="shared" si="19"/>
        <v>41890.125</v>
      </c>
    </row>
    <row r="294" spans="1:20" ht="43.2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f t="shared" si="16"/>
        <v>110</v>
      </c>
      <c r="P294">
        <f t="shared" si="17"/>
        <v>50.02</v>
      </c>
      <c r="Q294" s="10" t="s">
        <v>8315</v>
      </c>
      <c r="R294" t="s">
        <v>8316</v>
      </c>
      <c r="S294" s="14">
        <f t="shared" si="18"/>
        <v>41893.783553240741</v>
      </c>
      <c r="T294" s="14">
        <f t="shared" si="19"/>
        <v>41914.597916666666</v>
      </c>
    </row>
    <row r="295" spans="1:20" ht="57.6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f t="shared" si="16"/>
        <v>169</v>
      </c>
      <c r="P295">
        <f t="shared" si="17"/>
        <v>45.62</v>
      </c>
      <c r="Q295" s="10" t="s">
        <v>8315</v>
      </c>
      <c r="R295" t="s">
        <v>8316</v>
      </c>
      <c r="S295" s="14">
        <f t="shared" si="18"/>
        <v>41881.361342592594</v>
      </c>
      <c r="T295" s="14">
        <f t="shared" si="19"/>
        <v>41911.361342592594</v>
      </c>
    </row>
    <row r="296" spans="1:20" ht="43.2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f t="shared" si="16"/>
        <v>102</v>
      </c>
      <c r="P296">
        <f t="shared" si="17"/>
        <v>137.24</v>
      </c>
      <c r="Q296" s="10" t="s">
        <v>8315</v>
      </c>
      <c r="R296" t="s">
        <v>8316</v>
      </c>
      <c r="S296" s="14">
        <f t="shared" si="18"/>
        <v>41880.76357638889</v>
      </c>
      <c r="T296" s="14">
        <f t="shared" si="19"/>
        <v>41895.166666666664</v>
      </c>
    </row>
    <row r="297" spans="1:20" ht="43.2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f t="shared" si="16"/>
        <v>106</v>
      </c>
      <c r="P297">
        <f t="shared" si="17"/>
        <v>75.709999999999994</v>
      </c>
      <c r="Q297" s="10" t="s">
        <v>8315</v>
      </c>
      <c r="R297" t="s">
        <v>8316</v>
      </c>
      <c r="S297" s="14">
        <f t="shared" si="18"/>
        <v>42214.6956712963</v>
      </c>
      <c r="T297" s="14">
        <f t="shared" si="19"/>
        <v>42225.666666666672</v>
      </c>
    </row>
    <row r="298" spans="1:20" ht="43.2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f t="shared" si="16"/>
        <v>102</v>
      </c>
      <c r="P298">
        <f t="shared" si="17"/>
        <v>99</v>
      </c>
      <c r="Q298" s="10" t="s">
        <v>8315</v>
      </c>
      <c r="R298" t="s">
        <v>8316</v>
      </c>
      <c r="S298" s="14">
        <f t="shared" si="18"/>
        <v>42460.335312499999</v>
      </c>
      <c r="T298" s="14">
        <f t="shared" si="19"/>
        <v>42488.249305555553</v>
      </c>
    </row>
    <row r="299" spans="1:20" ht="43.2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f t="shared" si="16"/>
        <v>117</v>
      </c>
      <c r="P299">
        <f t="shared" si="17"/>
        <v>81.569999999999993</v>
      </c>
      <c r="Q299" s="10" t="s">
        <v>8315</v>
      </c>
      <c r="R299" t="s">
        <v>8316</v>
      </c>
      <c r="S299" s="14">
        <f t="shared" si="18"/>
        <v>42167.023206018523</v>
      </c>
      <c r="T299" s="14">
        <f t="shared" si="19"/>
        <v>42196.165972222225</v>
      </c>
    </row>
    <row r="300" spans="1:20" ht="43.2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f t="shared" si="16"/>
        <v>132</v>
      </c>
      <c r="P300">
        <f t="shared" si="17"/>
        <v>36.67</v>
      </c>
      <c r="Q300" s="10" t="s">
        <v>8315</v>
      </c>
      <c r="R300" t="s">
        <v>8316</v>
      </c>
      <c r="S300" s="14">
        <f t="shared" si="18"/>
        <v>42177.761782407411</v>
      </c>
      <c r="T300" s="14">
        <f t="shared" si="19"/>
        <v>42198.041666666672</v>
      </c>
    </row>
    <row r="301" spans="1:20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f t="shared" si="16"/>
        <v>128</v>
      </c>
      <c r="P301">
        <f t="shared" si="17"/>
        <v>49.23</v>
      </c>
      <c r="Q301" s="10" t="s">
        <v>8315</v>
      </c>
      <c r="R301" t="s">
        <v>8316</v>
      </c>
      <c r="S301" s="14">
        <f t="shared" si="18"/>
        <v>42521.654328703706</v>
      </c>
      <c r="T301" s="14">
        <f t="shared" si="19"/>
        <v>42551.654328703706</v>
      </c>
    </row>
    <row r="302" spans="1:20" ht="57.6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f t="shared" si="16"/>
        <v>119</v>
      </c>
      <c r="P302">
        <f t="shared" si="17"/>
        <v>42.3</v>
      </c>
      <c r="Q302" s="10" t="s">
        <v>8315</v>
      </c>
      <c r="R302" t="s">
        <v>8316</v>
      </c>
      <c r="S302" s="14">
        <f t="shared" si="18"/>
        <v>41884.599849537037</v>
      </c>
      <c r="T302" s="14">
        <f t="shared" si="19"/>
        <v>41900.165972222225</v>
      </c>
    </row>
    <row r="303" spans="1:20" ht="57.6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f t="shared" si="16"/>
        <v>126</v>
      </c>
      <c r="P303">
        <f t="shared" si="17"/>
        <v>78.88</v>
      </c>
      <c r="Q303" s="10" t="s">
        <v>8315</v>
      </c>
      <c r="R303" t="s">
        <v>8316</v>
      </c>
      <c r="S303" s="14">
        <f t="shared" si="18"/>
        <v>42289.761192129634</v>
      </c>
      <c r="T303" s="14">
        <f t="shared" si="19"/>
        <v>42319.802858796291</v>
      </c>
    </row>
    <row r="304" spans="1:20" ht="43.2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f t="shared" si="16"/>
        <v>156</v>
      </c>
      <c r="P304">
        <f t="shared" si="17"/>
        <v>38.28</v>
      </c>
      <c r="Q304" s="10" t="s">
        <v>8315</v>
      </c>
      <c r="R304" t="s">
        <v>8316</v>
      </c>
      <c r="S304" s="14">
        <f t="shared" si="18"/>
        <v>42243.6252662037</v>
      </c>
      <c r="T304" s="14">
        <f t="shared" si="19"/>
        <v>42278.6252662037</v>
      </c>
    </row>
    <row r="305" spans="1:20" ht="43.2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f t="shared" si="16"/>
        <v>120</v>
      </c>
      <c r="P305">
        <f t="shared" si="17"/>
        <v>55.23</v>
      </c>
      <c r="Q305" s="10" t="s">
        <v>8315</v>
      </c>
      <c r="R305" t="s">
        <v>8316</v>
      </c>
      <c r="S305" s="14">
        <f t="shared" si="18"/>
        <v>42600.756041666667</v>
      </c>
      <c r="T305" s="14">
        <f t="shared" si="19"/>
        <v>42621.756041666667</v>
      </c>
    </row>
    <row r="306" spans="1:20" ht="43.2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f t="shared" si="16"/>
        <v>102</v>
      </c>
      <c r="P306">
        <f t="shared" si="17"/>
        <v>66.150000000000006</v>
      </c>
      <c r="Q306" s="10" t="s">
        <v>8315</v>
      </c>
      <c r="R306" t="s">
        <v>8316</v>
      </c>
      <c r="S306" s="14">
        <f t="shared" si="18"/>
        <v>41829.599791666667</v>
      </c>
      <c r="T306" s="14">
        <f t="shared" si="19"/>
        <v>41889.599791666667</v>
      </c>
    </row>
    <row r="307" spans="1:20" ht="28.8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f t="shared" si="16"/>
        <v>100</v>
      </c>
      <c r="P307">
        <f t="shared" si="17"/>
        <v>104.17</v>
      </c>
      <c r="Q307" s="10" t="s">
        <v>8315</v>
      </c>
      <c r="R307" t="s">
        <v>8316</v>
      </c>
      <c r="S307" s="14">
        <f t="shared" si="18"/>
        <v>42040.831678240742</v>
      </c>
      <c r="T307" s="14">
        <f t="shared" si="19"/>
        <v>42070.831678240742</v>
      </c>
    </row>
    <row r="308" spans="1:20" ht="43.2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f t="shared" si="16"/>
        <v>100</v>
      </c>
      <c r="P308">
        <f t="shared" si="17"/>
        <v>31.38</v>
      </c>
      <c r="Q308" s="10" t="s">
        <v>8315</v>
      </c>
      <c r="R308" t="s">
        <v>8316</v>
      </c>
      <c r="S308" s="14">
        <f t="shared" si="18"/>
        <v>42075.807395833333</v>
      </c>
      <c r="T308" s="14">
        <f t="shared" si="19"/>
        <v>42105.807395833333</v>
      </c>
    </row>
    <row r="309" spans="1:20" ht="43.2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f t="shared" si="16"/>
        <v>102</v>
      </c>
      <c r="P309">
        <f t="shared" si="17"/>
        <v>59.21</v>
      </c>
      <c r="Q309" s="10" t="s">
        <v>8315</v>
      </c>
      <c r="R309" t="s">
        <v>8316</v>
      </c>
      <c r="S309" s="14">
        <f t="shared" si="18"/>
        <v>42073.660694444443</v>
      </c>
      <c r="T309" s="14">
        <f t="shared" si="19"/>
        <v>42095.165972222225</v>
      </c>
    </row>
    <row r="310" spans="1:20" ht="43.2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f t="shared" si="16"/>
        <v>114</v>
      </c>
      <c r="P310">
        <f t="shared" si="17"/>
        <v>119.18</v>
      </c>
      <c r="Q310" s="10" t="s">
        <v>8315</v>
      </c>
      <c r="R310" t="s">
        <v>8316</v>
      </c>
      <c r="S310" s="14">
        <f t="shared" si="18"/>
        <v>42480.078715277778</v>
      </c>
      <c r="T310" s="14">
        <f t="shared" si="19"/>
        <v>42504.165972222225</v>
      </c>
    </row>
    <row r="311" spans="1:20" ht="43.2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f t="shared" si="16"/>
        <v>102</v>
      </c>
      <c r="P311">
        <f t="shared" si="17"/>
        <v>164.62</v>
      </c>
      <c r="Q311" s="10" t="s">
        <v>8315</v>
      </c>
      <c r="R311" t="s">
        <v>8316</v>
      </c>
      <c r="S311" s="14">
        <f t="shared" si="18"/>
        <v>42411.942291666666</v>
      </c>
      <c r="T311" s="14">
        <f t="shared" si="19"/>
        <v>42434.041666666672</v>
      </c>
    </row>
    <row r="312" spans="1:20" ht="43.2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f t="shared" si="16"/>
        <v>102</v>
      </c>
      <c r="P312">
        <f t="shared" si="17"/>
        <v>61.1</v>
      </c>
      <c r="Q312" s="10" t="s">
        <v>8315</v>
      </c>
      <c r="R312" t="s">
        <v>8316</v>
      </c>
      <c r="S312" s="14">
        <f t="shared" si="18"/>
        <v>41753.515856481477</v>
      </c>
      <c r="T312" s="14">
        <f t="shared" si="19"/>
        <v>41781.921527777777</v>
      </c>
    </row>
    <row r="313" spans="1:20" ht="43.2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f t="shared" si="16"/>
        <v>106</v>
      </c>
      <c r="P313">
        <f t="shared" si="17"/>
        <v>56.2</v>
      </c>
      <c r="Q313" s="10" t="s">
        <v>8315</v>
      </c>
      <c r="R313" t="s">
        <v>8316</v>
      </c>
      <c r="S313" s="14">
        <f t="shared" si="18"/>
        <v>42196.028703703705</v>
      </c>
      <c r="T313" s="14">
        <f t="shared" si="19"/>
        <v>42228</v>
      </c>
    </row>
    <row r="314" spans="1:20" ht="43.2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f t="shared" si="16"/>
        <v>113</v>
      </c>
      <c r="P314">
        <f t="shared" si="17"/>
        <v>107</v>
      </c>
      <c r="Q314" s="10" t="s">
        <v>8315</v>
      </c>
      <c r="R314" t="s">
        <v>8316</v>
      </c>
      <c r="S314" s="14">
        <f t="shared" si="18"/>
        <v>42016.050451388888</v>
      </c>
      <c r="T314" s="14">
        <f t="shared" si="19"/>
        <v>42046.708333333328</v>
      </c>
    </row>
    <row r="315" spans="1:20" ht="57.6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f t="shared" si="16"/>
        <v>100</v>
      </c>
      <c r="P315">
        <f t="shared" si="17"/>
        <v>179.28</v>
      </c>
      <c r="Q315" s="10" t="s">
        <v>8315</v>
      </c>
      <c r="R315" t="s">
        <v>8316</v>
      </c>
      <c r="S315" s="14">
        <f t="shared" si="18"/>
        <v>41730.276747685188</v>
      </c>
      <c r="T315" s="14">
        <f t="shared" si="19"/>
        <v>41764.276747685188</v>
      </c>
    </row>
    <row r="316" spans="1:20" ht="115.2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f t="shared" si="16"/>
        <v>102</v>
      </c>
      <c r="P316">
        <f t="shared" si="17"/>
        <v>47.41</v>
      </c>
      <c r="Q316" s="10" t="s">
        <v>8315</v>
      </c>
      <c r="R316" t="s">
        <v>8316</v>
      </c>
      <c r="S316" s="14">
        <f t="shared" si="18"/>
        <v>42203.680300925931</v>
      </c>
      <c r="T316" s="14">
        <f t="shared" si="19"/>
        <v>42221.774999999994</v>
      </c>
    </row>
    <row r="317" spans="1:20" ht="43.2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f t="shared" si="16"/>
        <v>131</v>
      </c>
      <c r="P317">
        <f t="shared" si="17"/>
        <v>97.92</v>
      </c>
      <c r="Q317" s="10" t="s">
        <v>8315</v>
      </c>
      <c r="R317" t="s">
        <v>8316</v>
      </c>
      <c r="S317" s="14">
        <f t="shared" si="18"/>
        <v>41974.743148148147</v>
      </c>
      <c r="T317" s="14">
        <f t="shared" si="19"/>
        <v>42004.743148148147</v>
      </c>
    </row>
    <row r="318" spans="1:20" ht="43.2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f t="shared" si="16"/>
        <v>111</v>
      </c>
      <c r="P318">
        <f t="shared" si="17"/>
        <v>58.42</v>
      </c>
      <c r="Q318" s="10" t="s">
        <v>8315</v>
      </c>
      <c r="R318" t="s">
        <v>8316</v>
      </c>
      <c r="S318" s="14">
        <f t="shared" si="18"/>
        <v>41869.740671296298</v>
      </c>
      <c r="T318" s="14">
        <f t="shared" si="19"/>
        <v>41899.740671296298</v>
      </c>
    </row>
    <row r="319" spans="1:20" ht="43.2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f t="shared" si="16"/>
        <v>100</v>
      </c>
      <c r="P319">
        <f t="shared" si="17"/>
        <v>122.54</v>
      </c>
      <c r="Q319" s="10" t="s">
        <v>8315</v>
      </c>
      <c r="R319" t="s">
        <v>8316</v>
      </c>
      <c r="S319" s="14">
        <f t="shared" si="18"/>
        <v>41982.688611111109</v>
      </c>
      <c r="T319" s="14">
        <f t="shared" si="19"/>
        <v>42012.688611111109</v>
      </c>
    </row>
    <row r="320" spans="1:20" ht="43.2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f t="shared" si="16"/>
        <v>114</v>
      </c>
      <c r="P320">
        <f t="shared" si="17"/>
        <v>87.96</v>
      </c>
      <c r="Q320" s="10" t="s">
        <v>8315</v>
      </c>
      <c r="R320" t="s">
        <v>8316</v>
      </c>
      <c r="S320" s="14">
        <f t="shared" si="18"/>
        <v>41976.331979166673</v>
      </c>
      <c r="T320" s="14">
        <f t="shared" si="19"/>
        <v>42004.291666666672</v>
      </c>
    </row>
    <row r="321" spans="1:20" ht="43.2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f t="shared" si="16"/>
        <v>106</v>
      </c>
      <c r="P321">
        <f t="shared" si="17"/>
        <v>136.78</v>
      </c>
      <c r="Q321" s="10" t="s">
        <v>8315</v>
      </c>
      <c r="R321" t="s">
        <v>8316</v>
      </c>
      <c r="S321" s="14">
        <f t="shared" si="18"/>
        <v>41926.942685185182</v>
      </c>
      <c r="T321" s="14">
        <f t="shared" si="19"/>
        <v>41956.984351851846</v>
      </c>
    </row>
    <row r="322" spans="1:20" ht="43.2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f t="shared" ref="O322:O385" si="20">ROUND(E322/D322*100,0)</f>
        <v>101</v>
      </c>
      <c r="P322">
        <f t="shared" ref="P322:P385" si="21">IFERROR(ROUND(E322/L322,2),0)</f>
        <v>99.34</v>
      </c>
      <c r="Q322" s="10" t="s">
        <v>8315</v>
      </c>
      <c r="R322" t="s">
        <v>8316</v>
      </c>
      <c r="S322" s="14">
        <f t="shared" ref="S322:S385" si="22">(((J322/60)/60)/24)+DATE(1970,1,1)</f>
        <v>42561.783877314811</v>
      </c>
      <c r="T322" s="14">
        <f t="shared" ref="T322:T385" si="23">(((I322/60)/60)/24)+DATE(1970,1,1)</f>
        <v>42593.165972222225</v>
      </c>
    </row>
    <row r="323" spans="1:20" ht="43.2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f t="shared" si="20"/>
        <v>100</v>
      </c>
      <c r="P323">
        <f t="shared" si="21"/>
        <v>20</v>
      </c>
      <c r="Q323" s="10" t="s">
        <v>8315</v>
      </c>
      <c r="R323" t="s">
        <v>8316</v>
      </c>
      <c r="S323" s="14">
        <f t="shared" si="22"/>
        <v>42649.54923611111</v>
      </c>
      <c r="T323" s="14">
        <f t="shared" si="23"/>
        <v>42709.590902777782</v>
      </c>
    </row>
    <row r="324" spans="1:20" ht="43.2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f t="shared" si="20"/>
        <v>130</v>
      </c>
      <c r="P324">
        <f t="shared" si="21"/>
        <v>28.89</v>
      </c>
      <c r="Q324" s="10" t="s">
        <v>8315</v>
      </c>
      <c r="R324" t="s">
        <v>8316</v>
      </c>
      <c r="S324" s="14">
        <f t="shared" si="22"/>
        <v>42093.786840277782</v>
      </c>
      <c r="T324" s="14">
        <f t="shared" si="23"/>
        <v>42120.26944444445</v>
      </c>
    </row>
    <row r="325" spans="1:20" ht="43.2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f t="shared" si="20"/>
        <v>114</v>
      </c>
      <c r="P325">
        <f t="shared" si="21"/>
        <v>37.96</v>
      </c>
      <c r="Q325" s="10" t="s">
        <v>8315</v>
      </c>
      <c r="R325" t="s">
        <v>8316</v>
      </c>
      <c r="S325" s="14">
        <f t="shared" si="22"/>
        <v>42026.176180555558</v>
      </c>
      <c r="T325" s="14">
        <f t="shared" si="23"/>
        <v>42064.207638888889</v>
      </c>
    </row>
    <row r="326" spans="1:20" ht="43.2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f t="shared" si="20"/>
        <v>287</v>
      </c>
      <c r="P326">
        <f t="shared" si="21"/>
        <v>58.57</v>
      </c>
      <c r="Q326" s="10" t="s">
        <v>8315</v>
      </c>
      <c r="R326" t="s">
        <v>8316</v>
      </c>
      <c r="S326" s="14">
        <f t="shared" si="22"/>
        <v>42451.095856481479</v>
      </c>
      <c r="T326" s="14">
        <f t="shared" si="23"/>
        <v>42465.095856481479</v>
      </c>
    </row>
    <row r="327" spans="1:20" ht="43.2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f t="shared" si="20"/>
        <v>109</v>
      </c>
      <c r="P327">
        <f t="shared" si="21"/>
        <v>135.63</v>
      </c>
      <c r="Q327" s="10" t="s">
        <v>8315</v>
      </c>
      <c r="R327" t="s">
        <v>8316</v>
      </c>
      <c r="S327" s="14">
        <f t="shared" si="22"/>
        <v>42418.425983796296</v>
      </c>
      <c r="T327" s="14">
        <f t="shared" si="23"/>
        <v>42478.384317129632</v>
      </c>
    </row>
    <row r="328" spans="1:20" ht="43.2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f t="shared" si="20"/>
        <v>119</v>
      </c>
      <c r="P328">
        <f t="shared" si="21"/>
        <v>176.09</v>
      </c>
      <c r="Q328" s="10" t="s">
        <v>8315</v>
      </c>
      <c r="R328" t="s">
        <v>8316</v>
      </c>
      <c r="S328" s="14">
        <f t="shared" si="22"/>
        <v>41964.716319444444</v>
      </c>
      <c r="T328" s="14">
        <f t="shared" si="23"/>
        <v>41994.716319444444</v>
      </c>
    </row>
    <row r="329" spans="1:20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f t="shared" si="20"/>
        <v>109</v>
      </c>
      <c r="P329">
        <f t="shared" si="21"/>
        <v>151.97999999999999</v>
      </c>
      <c r="Q329" s="10" t="s">
        <v>8315</v>
      </c>
      <c r="R329" t="s">
        <v>8316</v>
      </c>
      <c r="S329" s="14">
        <f t="shared" si="22"/>
        <v>42576.697569444441</v>
      </c>
      <c r="T329" s="14">
        <f t="shared" si="23"/>
        <v>42636.697569444441</v>
      </c>
    </row>
    <row r="330" spans="1:20" ht="43.2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f t="shared" si="20"/>
        <v>128</v>
      </c>
      <c r="P330">
        <f t="shared" si="21"/>
        <v>82.26</v>
      </c>
      <c r="Q330" s="10" t="s">
        <v>8315</v>
      </c>
      <c r="R330" t="s">
        <v>8316</v>
      </c>
      <c r="S330" s="14">
        <f t="shared" si="22"/>
        <v>42125.647534722222</v>
      </c>
      <c r="T330" s="14">
        <f t="shared" si="23"/>
        <v>42150.647534722222</v>
      </c>
    </row>
    <row r="331" spans="1:20" ht="43.2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f t="shared" si="20"/>
        <v>175</v>
      </c>
      <c r="P331">
        <f t="shared" si="21"/>
        <v>68.06</v>
      </c>
      <c r="Q331" s="10" t="s">
        <v>8315</v>
      </c>
      <c r="R331" t="s">
        <v>8316</v>
      </c>
      <c r="S331" s="14">
        <f t="shared" si="22"/>
        <v>42003.948425925926</v>
      </c>
      <c r="T331" s="14">
        <f t="shared" si="23"/>
        <v>42028.207638888889</v>
      </c>
    </row>
    <row r="332" spans="1:20" ht="43.2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f t="shared" si="20"/>
        <v>127</v>
      </c>
      <c r="P332">
        <f t="shared" si="21"/>
        <v>72.709999999999994</v>
      </c>
      <c r="Q332" s="10" t="s">
        <v>8315</v>
      </c>
      <c r="R332" t="s">
        <v>8316</v>
      </c>
      <c r="S332" s="14">
        <f t="shared" si="22"/>
        <v>41988.829942129625</v>
      </c>
      <c r="T332" s="14">
        <f t="shared" si="23"/>
        <v>42046.207638888889</v>
      </c>
    </row>
    <row r="333" spans="1:20" ht="43.2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f t="shared" si="20"/>
        <v>111</v>
      </c>
      <c r="P333">
        <f t="shared" si="21"/>
        <v>77.19</v>
      </c>
      <c r="Q333" s="10" t="s">
        <v>8315</v>
      </c>
      <c r="R333" t="s">
        <v>8316</v>
      </c>
      <c r="S333" s="14">
        <f t="shared" si="22"/>
        <v>41974.898599537039</v>
      </c>
      <c r="T333" s="14">
        <f t="shared" si="23"/>
        <v>42009.851388888885</v>
      </c>
    </row>
    <row r="334" spans="1:20" ht="43.2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f t="shared" si="20"/>
        <v>126</v>
      </c>
      <c r="P334">
        <f t="shared" si="21"/>
        <v>55.97</v>
      </c>
      <c r="Q334" s="10" t="s">
        <v>8315</v>
      </c>
      <c r="R334" t="s">
        <v>8316</v>
      </c>
      <c r="S334" s="14">
        <f t="shared" si="22"/>
        <v>42592.066921296297</v>
      </c>
      <c r="T334" s="14">
        <f t="shared" si="23"/>
        <v>42617.066921296297</v>
      </c>
    </row>
    <row r="335" spans="1:20" ht="28.8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f t="shared" si="20"/>
        <v>119</v>
      </c>
      <c r="P335">
        <f t="shared" si="21"/>
        <v>49.69</v>
      </c>
      <c r="Q335" s="10" t="s">
        <v>8315</v>
      </c>
      <c r="R335" t="s">
        <v>8316</v>
      </c>
      <c r="S335" s="14">
        <f t="shared" si="22"/>
        <v>42050.008368055554</v>
      </c>
      <c r="T335" s="14">
        <f t="shared" si="23"/>
        <v>42076.290972222225</v>
      </c>
    </row>
    <row r="336" spans="1:20" ht="28.8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f t="shared" si="20"/>
        <v>103</v>
      </c>
      <c r="P336">
        <f t="shared" si="21"/>
        <v>77.73</v>
      </c>
      <c r="Q336" s="10" t="s">
        <v>8315</v>
      </c>
      <c r="R336" t="s">
        <v>8316</v>
      </c>
      <c r="S336" s="14">
        <f t="shared" si="22"/>
        <v>42417.585532407407</v>
      </c>
      <c r="T336" s="14">
        <f t="shared" si="23"/>
        <v>42432.249305555553</v>
      </c>
    </row>
    <row r="337" spans="1:20" ht="43.2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f t="shared" si="20"/>
        <v>110</v>
      </c>
      <c r="P337">
        <f t="shared" si="21"/>
        <v>40.78</v>
      </c>
      <c r="Q337" s="10" t="s">
        <v>8315</v>
      </c>
      <c r="R337" t="s">
        <v>8316</v>
      </c>
      <c r="S337" s="14">
        <f t="shared" si="22"/>
        <v>41866.79886574074</v>
      </c>
      <c r="T337" s="14">
        <f t="shared" si="23"/>
        <v>41885.207638888889</v>
      </c>
    </row>
    <row r="338" spans="1:20" ht="43.2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f t="shared" si="20"/>
        <v>202</v>
      </c>
      <c r="P338">
        <f t="shared" si="21"/>
        <v>59.41</v>
      </c>
      <c r="Q338" s="10" t="s">
        <v>8315</v>
      </c>
      <c r="R338" t="s">
        <v>8316</v>
      </c>
      <c r="S338" s="14">
        <f t="shared" si="22"/>
        <v>42220.79487268519</v>
      </c>
      <c r="T338" s="14">
        <f t="shared" si="23"/>
        <v>42246</v>
      </c>
    </row>
    <row r="339" spans="1:20" ht="28.8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f t="shared" si="20"/>
        <v>130</v>
      </c>
      <c r="P339">
        <f t="shared" si="21"/>
        <v>3.25</v>
      </c>
      <c r="Q339" s="10" t="s">
        <v>8315</v>
      </c>
      <c r="R339" t="s">
        <v>8316</v>
      </c>
      <c r="S339" s="14">
        <f t="shared" si="22"/>
        <v>42628.849120370374</v>
      </c>
      <c r="T339" s="14">
        <f t="shared" si="23"/>
        <v>42656.849120370374</v>
      </c>
    </row>
    <row r="340" spans="1:20" ht="57.6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f t="shared" si="20"/>
        <v>100</v>
      </c>
      <c r="P340">
        <f t="shared" si="21"/>
        <v>81.67</v>
      </c>
      <c r="Q340" s="10" t="s">
        <v>8315</v>
      </c>
      <c r="R340" t="s">
        <v>8316</v>
      </c>
      <c r="S340" s="14">
        <f t="shared" si="22"/>
        <v>42447.894432870366</v>
      </c>
      <c r="T340" s="14">
        <f t="shared" si="23"/>
        <v>42507.894432870366</v>
      </c>
    </row>
    <row r="341" spans="1:20" ht="43.2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f t="shared" si="20"/>
        <v>171</v>
      </c>
      <c r="P341">
        <f t="shared" si="21"/>
        <v>44.91</v>
      </c>
      <c r="Q341" s="10" t="s">
        <v>8315</v>
      </c>
      <c r="R341" t="s">
        <v>8316</v>
      </c>
      <c r="S341" s="14">
        <f t="shared" si="22"/>
        <v>42283.864351851851</v>
      </c>
      <c r="T341" s="14">
        <f t="shared" si="23"/>
        <v>42313.906018518523</v>
      </c>
    </row>
    <row r="342" spans="1:20" ht="43.2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f t="shared" si="20"/>
        <v>113</v>
      </c>
      <c r="P342">
        <f t="shared" si="21"/>
        <v>49.06</v>
      </c>
      <c r="Q342" s="10" t="s">
        <v>8315</v>
      </c>
      <c r="R342" t="s">
        <v>8316</v>
      </c>
      <c r="S342" s="14">
        <f t="shared" si="22"/>
        <v>42483.015694444446</v>
      </c>
      <c r="T342" s="14">
        <f t="shared" si="23"/>
        <v>42489.290972222225</v>
      </c>
    </row>
    <row r="343" spans="1:20" ht="43.2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f t="shared" si="20"/>
        <v>100</v>
      </c>
      <c r="P343">
        <f t="shared" si="21"/>
        <v>62.5</v>
      </c>
      <c r="Q343" s="10" t="s">
        <v>8315</v>
      </c>
      <c r="R343" t="s">
        <v>8316</v>
      </c>
      <c r="S343" s="14">
        <f t="shared" si="22"/>
        <v>41788.58997685185</v>
      </c>
      <c r="T343" s="14">
        <f t="shared" si="23"/>
        <v>41818.58997685185</v>
      </c>
    </row>
    <row r="344" spans="1:20" ht="43.2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f t="shared" si="20"/>
        <v>101</v>
      </c>
      <c r="P344">
        <f t="shared" si="21"/>
        <v>35.49</v>
      </c>
      <c r="Q344" s="10" t="s">
        <v>8315</v>
      </c>
      <c r="R344" t="s">
        <v>8316</v>
      </c>
      <c r="S344" s="14">
        <f t="shared" si="22"/>
        <v>42144.041851851856</v>
      </c>
      <c r="T344" s="14">
        <f t="shared" si="23"/>
        <v>42174.041851851856</v>
      </c>
    </row>
    <row r="345" spans="1:20" ht="43.2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f t="shared" si="20"/>
        <v>113</v>
      </c>
      <c r="P345">
        <f t="shared" si="21"/>
        <v>66.47</v>
      </c>
      <c r="Q345" s="10" t="s">
        <v>8315</v>
      </c>
      <c r="R345" t="s">
        <v>8316</v>
      </c>
      <c r="S345" s="14">
        <f t="shared" si="22"/>
        <v>42661.132245370376</v>
      </c>
      <c r="T345" s="14">
        <f t="shared" si="23"/>
        <v>42693.916666666672</v>
      </c>
    </row>
    <row r="346" spans="1:20" ht="43.2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f t="shared" si="20"/>
        <v>105</v>
      </c>
      <c r="P346">
        <f t="shared" si="21"/>
        <v>56.07</v>
      </c>
      <c r="Q346" s="10" t="s">
        <v>8315</v>
      </c>
      <c r="R346" t="s">
        <v>8316</v>
      </c>
      <c r="S346" s="14">
        <f t="shared" si="22"/>
        <v>42037.938206018516</v>
      </c>
      <c r="T346" s="14">
        <f t="shared" si="23"/>
        <v>42068.166666666672</v>
      </c>
    </row>
    <row r="347" spans="1:20" ht="43.2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f t="shared" si="20"/>
        <v>110</v>
      </c>
      <c r="P347">
        <f t="shared" si="21"/>
        <v>47.03</v>
      </c>
      <c r="Q347" s="10" t="s">
        <v>8315</v>
      </c>
      <c r="R347" t="s">
        <v>8316</v>
      </c>
      <c r="S347" s="14">
        <f t="shared" si="22"/>
        <v>42619.935694444444</v>
      </c>
      <c r="T347" s="14">
        <f t="shared" si="23"/>
        <v>42643.875</v>
      </c>
    </row>
    <row r="348" spans="1:20" ht="28.8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f t="shared" si="20"/>
        <v>100</v>
      </c>
      <c r="P348">
        <f t="shared" si="21"/>
        <v>47.67</v>
      </c>
      <c r="Q348" s="10" t="s">
        <v>8315</v>
      </c>
      <c r="R348" t="s">
        <v>8316</v>
      </c>
      <c r="S348" s="14">
        <f t="shared" si="22"/>
        <v>41877.221886574072</v>
      </c>
      <c r="T348" s="14">
        <f t="shared" si="23"/>
        <v>41910.140972222223</v>
      </c>
    </row>
    <row r="349" spans="1:20" ht="28.8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f t="shared" si="20"/>
        <v>120</v>
      </c>
      <c r="P349">
        <f t="shared" si="21"/>
        <v>88.24</v>
      </c>
      <c r="Q349" s="10" t="s">
        <v>8315</v>
      </c>
      <c r="R349" t="s">
        <v>8316</v>
      </c>
      <c r="S349" s="14">
        <f t="shared" si="22"/>
        <v>41828.736921296295</v>
      </c>
      <c r="T349" s="14">
        <f t="shared" si="23"/>
        <v>41846.291666666664</v>
      </c>
    </row>
    <row r="350" spans="1:20" ht="72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f t="shared" si="20"/>
        <v>105</v>
      </c>
      <c r="P350">
        <f t="shared" si="21"/>
        <v>80.72</v>
      </c>
      <c r="Q350" s="10" t="s">
        <v>8315</v>
      </c>
      <c r="R350" t="s">
        <v>8316</v>
      </c>
      <c r="S350" s="14">
        <f t="shared" si="22"/>
        <v>42545.774189814809</v>
      </c>
      <c r="T350" s="14">
        <f t="shared" si="23"/>
        <v>42605.774189814809</v>
      </c>
    </row>
    <row r="351" spans="1:20" ht="43.2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f t="shared" si="20"/>
        <v>100</v>
      </c>
      <c r="P351">
        <f t="shared" si="21"/>
        <v>68.97</v>
      </c>
      <c r="Q351" s="10" t="s">
        <v>8315</v>
      </c>
      <c r="R351" t="s">
        <v>8316</v>
      </c>
      <c r="S351" s="14">
        <f t="shared" si="22"/>
        <v>42460.741747685184</v>
      </c>
      <c r="T351" s="14">
        <f t="shared" si="23"/>
        <v>42511.165972222225</v>
      </c>
    </row>
    <row r="352" spans="1:20" ht="28.8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f t="shared" si="20"/>
        <v>100</v>
      </c>
      <c r="P352">
        <f t="shared" si="21"/>
        <v>550.04</v>
      </c>
      <c r="Q352" s="10" t="s">
        <v>8315</v>
      </c>
      <c r="R352" t="s">
        <v>8316</v>
      </c>
      <c r="S352" s="14">
        <f t="shared" si="22"/>
        <v>41887.292187500003</v>
      </c>
      <c r="T352" s="14">
        <f t="shared" si="23"/>
        <v>41917.292187500003</v>
      </c>
    </row>
    <row r="353" spans="1:20" ht="43.2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f t="shared" si="20"/>
        <v>104</v>
      </c>
      <c r="P353">
        <f t="shared" si="21"/>
        <v>57.78</v>
      </c>
      <c r="Q353" s="10" t="s">
        <v>8315</v>
      </c>
      <c r="R353" t="s">
        <v>8316</v>
      </c>
      <c r="S353" s="14">
        <f t="shared" si="22"/>
        <v>41828.646319444444</v>
      </c>
      <c r="T353" s="14">
        <f t="shared" si="23"/>
        <v>41861.665972222225</v>
      </c>
    </row>
    <row r="354" spans="1:20" ht="57.6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f t="shared" si="20"/>
        <v>116</v>
      </c>
      <c r="P354">
        <f t="shared" si="21"/>
        <v>73.58</v>
      </c>
      <c r="Q354" s="10" t="s">
        <v>8315</v>
      </c>
      <c r="R354" t="s">
        <v>8316</v>
      </c>
      <c r="S354" s="14">
        <f t="shared" si="22"/>
        <v>42173.803217592591</v>
      </c>
      <c r="T354" s="14">
        <f t="shared" si="23"/>
        <v>42203.290972222225</v>
      </c>
    </row>
    <row r="355" spans="1:20" ht="28.8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f t="shared" si="20"/>
        <v>101</v>
      </c>
      <c r="P355">
        <f t="shared" si="21"/>
        <v>75.5</v>
      </c>
      <c r="Q355" s="10" t="s">
        <v>8315</v>
      </c>
      <c r="R355" t="s">
        <v>8316</v>
      </c>
      <c r="S355" s="14">
        <f t="shared" si="22"/>
        <v>41775.858564814815</v>
      </c>
      <c r="T355" s="14">
        <f t="shared" si="23"/>
        <v>41822.165972222225</v>
      </c>
    </row>
    <row r="356" spans="1:20" ht="43.2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f t="shared" si="20"/>
        <v>102</v>
      </c>
      <c r="P356">
        <f t="shared" si="21"/>
        <v>235.46</v>
      </c>
      <c r="Q356" s="10" t="s">
        <v>8315</v>
      </c>
      <c r="R356" t="s">
        <v>8316</v>
      </c>
      <c r="S356" s="14">
        <f t="shared" si="22"/>
        <v>42055.277199074073</v>
      </c>
      <c r="T356" s="14">
        <f t="shared" si="23"/>
        <v>42082.610416666663</v>
      </c>
    </row>
    <row r="357" spans="1:20" ht="43.2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f t="shared" si="20"/>
        <v>111</v>
      </c>
      <c r="P357">
        <f t="shared" si="21"/>
        <v>92.5</v>
      </c>
      <c r="Q357" s="10" t="s">
        <v>8315</v>
      </c>
      <c r="R357" t="s">
        <v>8316</v>
      </c>
      <c r="S357" s="14">
        <f t="shared" si="22"/>
        <v>42447.896666666667</v>
      </c>
      <c r="T357" s="14">
        <f t="shared" si="23"/>
        <v>42470.166666666672</v>
      </c>
    </row>
    <row r="358" spans="1:20" ht="43.2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f t="shared" si="20"/>
        <v>109</v>
      </c>
      <c r="P358">
        <f t="shared" si="21"/>
        <v>46.05</v>
      </c>
      <c r="Q358" s="10" t="s">
        <v>8315</v>
      </c>
      <c r="R358" t="s">
        <v>8316</v>
      </c>
      <c r="S358" s="14">
        <f t="shared" si="22"/>
        <v>42523.248715277776</v>
      </c>
      <c r="T358" s="14">
        <f t="shared" si="23"/>
        <v>42537.248715277776</v>
      </c>
    </row>
    <row r="359" spans="1:20" ht="28.8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f t="shared" si="20"/>
        <v>100</v>
      </c>
      <c r="P359">
        <f t="shared" si="21"/>
        <v>31.58</v>
      </c>
      <c r="Q359" s="10" t="s">
        <v>8315</v>
      </c>
      <c r="R359" t="s">
        <v>8316</v>
      </c>
      <c r="S359" s="14">
        <f t="shared" si="22"/>
        <v>41822.90488425926</v>
      </c>
      <c r="T359" s="14">
        <f t="shared" si="23"/>
        <v>41844.291666666664</v>
      </c>
    </row>
    <row r="360" spans="1:20" ht="43.2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f t="shared" si="20"/>
        <v>104</v>
      </c>
      <c r="P360">
        <f t="shared" si="21"/>
        <v>36.96</v>
      </c>
      <c r="Q360" s="10" t="s">
        <v>8315</v>
      </c>
      <c r="R360" t="s">
        <v>8316</v>
      </c>
      <c r="S360" s="14">
        <f t="shared" si="22"/>
        <v>42185.556157407409</v>
      </c>
      <c r="T360" s="14">
        <f t="shared" si="23"/>
        <v>42208.772916666669</v>
      </c>
    </row>
    <row r="361" spans="1:20" ht="43.2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f t="shared" si="20"/>
        <v>101</v>
      </c>
      <c r="P361">
        <f t="shared" si="21"/>
        <v>88.25</v>
      </c>
      <c r="Q361" s="10" t="s">
        <v>8315</v>
      </c>
      <c r="R361" t="s">
        <v>8316</v>
      </c>
      <c r="S361" s="14">
        <f t="shared" si="22"/>
        <v>41820.62809027778</v>
      </c>
      <c r="T361" s="14">
        <f t="shared" si="23"/>
        <v>41841.165972222225</v>
      </c>
    </row>
    <row r="362" spans="1:20" ht="43.2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f t="shared" si="20"/>
        <v>129</v>
      </c>
      <c r="P362">
        <f t="shared" si="21"/>
        <v>64.38</v>
      </c>
      <c r="Q362" s="10" t="s">
        <v>8315</v>
      </c>
      <c r="R362" t="s">
        <v>8316</v>
      </c>
      <c r="S362" s="14">
        <f t="shared" si="22"/>
        <v>41876.815787037034</v>
      </c>
      <c r="T362" s="14">
        <f t="shared" si="23"/>
        <v>41894.815787037034</v>
      </c>
    </row>
    <row r="363" spans="1:20" ht="43.2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f t="shared" si="20"/>
        <v>103</v>
      </c>
      <c r="P363">
        <f t="shared" si="21"/>
        <v>62.05</v>
      </c>
      <c r="Q363" s="10" t="s">
        <v>8315</v>
      </c>
      <c r="R363" t="s">
        <v>8316</v>
      </c>
      <c r="S363" s="14">
        <f t="shared" si="22"/>
        <v>41802.574282407404</v>
      </c>
      <c r="T363" s="14">
        <f t="shared" si="23"/>
        <v>41823.165972222225</v>
      </c>
    </row>
    <row r="364" spans="1:20" ht="43.2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f t="shared" si="20"/>
        <v>110</v>
      </c>
      <c r="P364">
        <f t="shared" si="21"/>
        <v>73.400000000000006</v>
      </c>
      <c r="Q364" s="10" t="s">
        <v>8315</v>
      </c>
      <c r="R364" t="s">
        <v>8316</v>
      </c>
      <c r="S364" s="14">
        <f t="shared" si="22"/>
        <v>41786.761354166665</v>
      </c>
      <c r="T364" s="14">
        <f t="shared" si="23"/>
        <v>41821.207638888889</v>
      </c>
    </row>
    <row r="365" spans="1:20" ht="43.2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f t="shared" si="20"/>
        <v>113</v>
      </c>
      <c r="P365">
        <f t="shared" si="21"/>
        <v>99.5</v>
      </c>
      <c r="Q365" s="10" t="s">
        <v>8315</v>
      </c>
      <c r="R365" t="s">
        <v>8316</v>
      </c>
      <c r="S365" s="14">
        <f t="shared" si="22"/>
        <v>42627.454097222217</v>
      </c>
      <c r="T365" s="14">
        <f t="shared" si="23"/>
        <v>42648.454097222217</v>
      </c>
    </row>
    <row r="366" spans="1:20" ht="57.6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f t="shared" si="20"/>
        <v>112</v>
      </c>
      <c r="P366">
        <f t="shared" si="21"/>
        <v>62.17</v>
      </c>
      <c r="Q366" s="10" t="s">
        <v>8315</v>
      </c>
      <c r="R366" t="s">
        <v>8316</v>
      </c>
      <c r="S366" s="14">
        <f t="shared" si="22"/>
        <v>42374.651504629626</v>
      </c>
      <c r="T366" s="14">
        <f t="shared" si="23"/>
        <v>42384.651504629626</v>
      </c>
    </row>
    <row r="367" spans="1:20" ht="43.2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f t="shared" si="20"/>
        <v>139</v>
      </c>
      <c r="P367">
        <f t="shared" si="21"/>
        <v>62.33</v>
      </c>
      <c r="Q367" s="10" t="s">
        <v>8315</v>
      </c>
      <c r="R367" t="s">
        <v>8316</v>
      </c>
      <c r="S367" s="14">
        <f t="shared" si="22"/>
        <v>41772.685393518521</v>
      </c>
      <c r="T367" s="14">
        <f t="shared" si="23"/>
        <v>41806.290972222225</v>
      </c>
    </row>
    <row r="368" spans="1:20" ht="43.2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f t="shared" si="20"/>
        <v>111</v>
      </c>
      <c r="P368">
        <f t="shared" si="21"/>
        <v>58.79</v>
      </c>
      <c r="Q368" s="10" t="s">
        <v>8315</v>
      </c>
      <c r="R368" t="s">
        <v>8316</v>
      </c>
      <c r="S368" s="14">
        <f t="shared" si="22"/>
        <v>42633.116851851853</v>
      </c>
      <c r="T368" s="14">
        <f t="shared" si="23"/>
        <v>42663.116851851853</v>
      </c>
    </row>
    <row r="369" spans="1:20" ht="43.2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f t="shared" si="20"/>
        <v>139</v>
      </c>
      <c r="P369">
        <f t="shared" si="21"/>
        <v>45.35</v>
      </c>
      <c r="Q369" s="10" t="s">
        <v>8315</v>
      </c>
      <c r="R369" t="s">
        <v>8316</v>
      </c>
      <c r="S369" s="14">
        <f t="shared" si="22"/>
        <v>42219.180393518516</v>
      </c>
      <c r="T369" s="14">
        <f t="shared" si="23"/>
        <v>42249.180393518516</v>
      </c>
    </row>
    <row r="370" spans="1:20" ht="43.2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f t="shared" si="20"/>
        <v>106</v>
      </c>
      <c r="P370">
        <f t="shared" si="21"/>
        <v>41.94</v>
      </c>
      <c r="Q370" s="10" t="s">
        <v>8315</v>
      </c>
      <c r="R370" t="s">
        <v>8316</v>
      </c>
      <c r="S370" s="14">
        <f t="shared" si="22"/>
        <v>41753.593275462961</v>
      </c>
      <c r="T370" s="14">
        <f t="shared" si="23"/>
        <v>41778.875</v>
      </c>
    </row>
    <row r="371" spans="1:20" ht="43.2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f t="shared" si="20"/>
        <v>101</v>
      </c>
      <c r="P371">
        <f t="shared" si="21"/>
        <v>59.17</v>
      </c>
      <c r="Q371" s="10" t="s">
        <v>8315</v>
      </c>
      <c r="R371" t="s">
        <v>8316</v>
      </c>
      <c r="S371" s="14">
        <f t="shared" si="22"/>
        <v>42230.662731481483</v>
      </c>
      <c r="T371" s="14">
        <f t="shared" si="23"/>
        <v>42245.165972222225</v>
      </c>
    </row>
    <row r="372" spans="1:20" ht="43.2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f t="shared" si="20"/>
        <v>100</v>
      </c>
      <c r="P372">
        <f t="shared" si="21"/>
        <v>200.49</v>
      </c>
      <c r="Q372" s="10" t="s">
        <v>8315</v>
      </c>
      <c r="R372" t="s">
        <v>8316</v>
      </c>
      <c r="S372" s="14">
        <f t="shared" si="22"/>
        <v>41787.218229166669</v>
      </c>
      <c r="T372" s="14">
        <f t="shared" si="23"/>
        <v>41817.218229166669</v>
      </c>
    </row>
    <row r="373" spans="1:20" ht="43.2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f t="shared" si="20"/>
        <v>118</v>
      </c>
      <c r="P373">
        <f t="shared" si="21"/>
        <v>57.26</v>
      </c>
      <c r="Q373" s="10" t="s">
        <v>8315</v>
      </c>
      <c r="R373" t="s">
        <v>8316</v>
      </c>
      <c r="S373" s="14">
        <f t="shared" si="22"/>
        <v>42147.826840277776</v>
      </c>
      <c r="T373" s="14">
        <f t="shared" si="23"/>
        <v>42176.934027777781</v>
      </c>
    </row>
    <row r="374" spans="1:20" ht="43.2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f t="shared" si="20"/>
        <v>120</v>
      </c>
      <c r="P374">
        <f t="shared" si="21"/>
        <v>58.06</v>
      </c>
      <c r="Q374" s="10" t="s">
        <v>8315</v>
      </c>
      <c r="R374" t="s">
        <v>8316</v>
      </c>
      <c r="S374" s="14">
        <f t="shared" si="22"/>
        <v>41940.598182870373</v>
      </c>
      <c r="T374" s="14">
        <f t="shared" si="23"/>
        <v>41970.639849537038</v>
      </c>
    </row>
    <row r="375" spans="1:20" ht="28.8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f t="shared" si="20"/>
        <v>128</v>
      </c>
      <c r="P375">
        <f t="shared" si="21"/>
        <v>186.8</v>
      </c>
      <c r="Q375" s="10" t="s">
        <v>8315</v>
      </c>
      <c r="R375" t="s">
        <v>8316</v>
      </c>
      <c r="S375" s="14">
        <f t="shared" si="22"/>
        <v>42020.700567129628</v>
      </c>
      <c r="T375" s="14">
        <f t="shared" si="23"/>
        <v>42065.207638888889</v>
      </c>
    </row>
    <row r="376" spans="1:20" ht="28.8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f t="shared" si="20"/>
        <v>126</v>
      </c>
      <c r="P376">
        <f t="shared" si="21"/>
        <v>74.12</v>
      </c>
      <c r="Q376" s="10" t="s">
        <v>8315</v>
      </c>
      <c r="R376" t="s">
        <v>8316</v>
      </c>
      <c r="S376" s="14">
        <f t="shared" si="22"/>
        <v>41891.96503472222</v>
      </c>
      <c r="T376" s="14">
        <f t="shared" si="23"/>
        <v>41901</v>
      </c>
    </row>
    <row r="377" spans="1:20" ht="57.6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f t="shared" si="20"/>
        <v>107</v>
      </c>
      <c r="P377">
        <f t="shared" si="21"/>
        <v>62.67</v>
      </c>
      <c r="Q377" s="10" t="s">
        <v>8315</v>
      </c>
      <c r="R377" t="s">
        <v>8316</v>
      </c>
      <c r="S377" s="14">
        <f t="shared" si="22"/>
        <v>42490.133877314816</v>
      </c>
      <c r="T377" s="14">
        <f t="shared" si="23"/>
        <v>42527.083333333328</v>
      </c>
    </row>
    <row r="378" spans="1:20" ht="57.6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f t="shared" si="20"/>
        <v>100</v>
      </c>
      <c r="P378">
        <f t="shared" si="21"/>
        <v>121.36</v>
      </c>
      <c r="Q378" s="10" t="s">
        <v>8315</v>
      </c>
      <c r="R378" t="s">
        <v>8316</v>
      </c>
      <c r="S378" s="14">
        <f t="shared" si="22"/>
        <v>41995.870486111111</v>
      </c>
      <c r="T378" s="14">
        <f t="shared" si="23"/>
        <v>42015.870486111111</v>
      </c>
    </row>
    <row r="379" spans="1:20" ht="43.2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f t="shared" si="20"/>
        <v>111</v>
      </c>
      <c r="P379">
        <f t="shared" si="21"/>
        <v>40.630000000000003</v>
      </c>
      <c r="Q379" s="10" t="s">
        <v>8315</v>
      </c>
      <c r="R379" t="s">
        <v>8316</v>
      </c>
      <c r="S379" s="14">
        <f t="shared" si="22"/>
        <v>42401.806562500002</v>
      </c>
      <c r="T379" s="14">
        <f t="shared" si="23"/>
        <v>42431.806562500002</v>
      </c>
    </row>
    <row r="380" spans="1:20" ht="43.2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f t="shared" si="20"/>
        <v>101</v>
      </c>
      <c r="P380">
        <f t="shared" si="21"/>
        <v>63</v>
      </c>
      <c r="Q380" s="10" t="s">
        <v>8315</v>
      </c>
      <c r="R380" t="s">
        <v>8316</v>
      </c>
      <c r="S380" s="14">
        <f t="shared" si="22"/>
        <v>41897.602037037039</v>
      </c>
      <c r="T380" s="14">
        <f t="shared" si="23"/>
        <v>41927.602037037039</v>
      </c>
    </row>
    <row r="381" spans="1:20" ht="28.8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f t="shared" si="20"/>
        <v>121</v>
      </c>
      <c r="P381">
        <f t="shared" si="21"/>
        <v>33.67</v>
      </c>
      <c r="Q381" s="10" t="s">
        <v>8315</v>
      </c>
      <c r="R381" t="s">
        <v>8316</v>
      </c>
      <c r="S381" s="14">
        <f t="shared" si="22"/>
        <v>41882.585648148146</v>
      </c>
      <c r="T381" s="14">
        <f t="shared" si="23"/>
        <v>41912.666666666664</v>
      </c>
    </row>
    <row r="382" spans="1:20" ht="43.2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f t="shared" si="20"/>
        <v>123</v>
      </c>
      <c r="P382">
        <f t="shared" si="21"/>
        <v>43.2</v>
      </c>
      <c r="Q382" s="10" t="s">
        <v>8315</v>
      </c>
      <c r="R382" t="s">
        <v>8316</v>
      </c>
      <c r="S382" s="14">
        <f t="shared" si="22"/>
        <v>42556.504490740743</v>
      </c>
      <c r="T382" s="14">
        <f t="shared" si="23"/>
        <v>42595.290972222225</v>
      </c>
    </row>
    <row r="383" spans="1:20" ht="43.2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f t="shared" si="20"/>
        <v>103</v>
      </c>
      <c r="P383">
        <f t="shared" si="21"/>
        <v>83.57</v>
      </c>
      <c r="Q383" s="10" t="s">
        <v>8315</v>
      </c>
      <c r="R383" t="s">
        <v>8316</v>
      </c>
      <c r="S383" s="14">
        <f t="shared" si="22"/>
        <v>41792.542986111112</v>
      </c>
      <c r="T383" s="14">
        <f t="shared" si="23"/>
        <v>41813.75</v>
      </c>
    </row>
    <row r="384" spans="1:20" ht="43.2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f t="shared" si="20"/>
        <v>121</v>
      </c>
      <c r="P384">
        <f t="shared" si="21"/>
        <v>140</v>
      </c>
      <c r="Q384" s="10" t="s">
        <v>8315</v>
      </c>
      <c r="R384" t="s">
        <v>8316</v>
      </c>
      <c r="S384" s="14">
        <f t="shared" si="22"/>
        <v>41879.913761574076</v>
      </c>
      <c r="T384" s="14">
        <f t="shared" si="23"/>
        <v>41894.913761574076</v>
      </c>
    </row>
    <row r="385" spans="1:20" ht="43.2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f t="shared" si="20"/>
        <v>186</v>
      </c>
      <c r="P385">
        <f t="shared" si="21"/>
        <v>80.87</v>
      </c>
      <c r="Q385" s="10" t="s">
        <v>8315</v>
      </c>
      <c r="R385" t="s">
        <v>8316</v>
      </c>
      <c r="S385" s="14">
        <f t="shared" si="22"/>
        <v>42552.048356481479</v>
      </c>
      <c r="T385" s="14">
        <f t="shared" si="23"/>
        <v>42573.226388888885</v>
      </c>
    </row>
    <row r="386" spans="1:20" ht="57.6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f t="shared" ref="O386:O413" si="24">ROUND(E386/D386*100,0)</f>
        <v>300</v>
      </c>
      <c r="P386">
        <f t="shared" ref="P386:P413" si="25">IFERROR(ROUND(E386/L386,2),0)</f>
        <v>53.85</v>
      </c>
      <c r="Q386" s="10" t="s">
        <v>8315</v>
      </c>
      <c r="R386" t="s">
        <v>8316</v>
      </c>
      <c r="S386" s="14">
        <f t="shared" ref="S386:S413" si="26">(((J386/60)/60)/24)+DATE(1970,1,1)</f>
        <v>41810.142199074071</v>
      </c>
      <c r="T386" s="14">
        <f t="shared" ref="T386:T413" si="27">(((I386/60)/60)/24)+DATE(1970,1,1)</f>
        <v>41824.142199074071</v>
      </c>
    </row>
    <row r="387" spans="1:20" ht="28.8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f t="shared" si="24"/>
        <v>141</v>
      </c>
      <c r="P387">
        <f t="shared" si="25"/>
        <v>67.959999999999994</v>
      </c>
      <c r="Q387" s="10" t="s">
        <v>8315</v>
      </c>
      <c r="R387" t="s">
        <v>8316</v>
      </c>
      <c r="S387" s="14">
        <f t="shared" si="26"/>
        <v>42072.576249999998</v>
      </c>
      <c r="T387" s="14">
        <f t="shared" si="27"/>
        <v>42097.576249999998</v>
      </c>
    </row>
    <row r="388" spans="1:20" ht="28.8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f t="shared" si="24"/>
        <v>114</v>
      </c>
      <c r="P388">
        <f t="shared" si="25"/>
        <v>27.14</v>
      </c>
      <c r="Q388" s="10" t="s">
        <v>8315</v>
      </c>
      <c r="R388" t="s">
        <v>8316</v>
      </c>
      <c r="S388" s="14">
        <f t="shared" si="26"/>
        <v>41779.724224537036</v>
      </c>
      <c r="T388" s="14">
        <f t="shared" si="27"/>
        <v>41805.666666666664</v>
      </c>
    </row>
    <row r="389" spans="1:20" ht="57.6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f t="shared" si="24"/>
        <v>154</v>
      </c>
      <c r="P389">
        <f t="shared" si="25"/>
        <v>110.87</v>
      </c>
      <c r="Q389" s="10" t="s">
        <v>8315</v>
      </c>
      <c r="R389" t="s">
        <v>8316</v>
      </c>
      <c r="S389" s="14">
        <f t="shared" si="26"/>
        <v>42134.172071759262</v>
      </c>
      <c r="T389" s="14">
        <f t="shared" si="27"/>
        <v>42155.290972222225</v>
      </c>
    </row>
    <row r="390" spans="1:20" ht="43.2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f t="shared" si="24"/>
        <v>102</v>
      </c>
      <c r="P390">
        <f t="shared" si="25"/>
        <v>106.84</v>
      </c>
      <c r="Q390" s="10" t="s">
        <v>8315</v>
      </c>
      <c r="R390" t="s">
        <v>8316</v>
      </c>
      <c r="S390" s="14">
        <f t="shared" si="26"/>
        <v>42505.738032407404</v>
      </c>
      <c r="T390" s="14">
        <f t="shared" si="27"/>
        <v>42525.738032407404</v>
      </c>
    </row>
    <row r="391" spans="1:20" ht="43.2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f t="shared" si="24"/>
        <v>102</v>
      </c>
      <c r="P391">
        <f t="shared" si="25"/>
        <v>105.52</v>
      </c>
      <c r="Q391" s="10" t="s">
        <v>8315</v>
      </c>
      <c r="R391" t="s">
        <v>8316</v>
      </c>
      <c r="S391" s="14">
        <f t="shared" si="26"/>
        <v>42118.556331018524</v>
      </c>
      <c r="T391" s="14">
        <f t="shared" si="27"/>
        <v>42150.165972222225</v>
      </c>
    </row>
    <row r="392" spans="1:20" ht="43.2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f t="shared" si="24"/>
        <v>156</v>
      </c>
      <c r="P392">
        <f t="shared" si="25"/>
        <v>51.92</v>
      </c>
      <c r="Q392" s="10" t="s">
        <v>8315</v>
      </c>
      <c r="R392" t="s">
        <v>8316</v>
      </c>
      <c r="S392" s="14">
        <f t="shared" si="26"/>
        <v>42360.887835648144</v>
      </c>
      <c r="T392" s="14">
        <f t="shared" si="27"/>
        <v>42390.887835648144</v>
      </c>
    </row>
    <row r="393" spans="1:20" ht="28.8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f t="shared" si="24"/>
        <v>105</v>
      </c>
      <c r="P393">
        <f t="shared" si="25"/>
        <v>86.23</v>
      </c>
      <c r="Q393" s="10" t="s">
        <v>8315</v>
      </c>
      <c r="R393" t="s">
        <v>8316</v>
      </c>
      <c r="S393" s="14">
        <f t="shared" si="26"/>
        <v>42165.993125000001</v>
      </c>
      <c r="T393" s="14">
        <f t="shared" si="27"/>
        <v>42187.993125000001</v>
      </c>
    </row>
    <row r="394" spans="1:20" ht="57.6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f t="shared" si="24"/>
        <v>101</v>
      </c>
      <c r="P394">
        <f t="shared" si="25"/>
        <v>114.55</v>
      </c>
      <c r="Q394" s="10" t="s">
        <v>8315</v>
      </c>
      <c r="R394" t="s">
        <v>8316</v>
      </c>
      <c r="S394" s="14">
        <f t="shared" si="26"/>
        <v>41927.936157407406</v>
      </c>
      <c r="T394" s="14">
        <f t="shared" si="27"/>
        <v>41948.977824074071</v>
      </c>
    </row>
    <row r="395" spans="1:20" ht="43.2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f t="shared" si="24"/>
        <v>339</v>
      </c>
      <c r="P395">
        <f t="shared" si="25"/>
        <v>62.59</v>
      </c>
      <c r="Q395" s="10" t="s">
        <v>8315</v>
      </c>
      <c r="R395" t="s">
        <v>8316</v>
      </c>
      <c r="S395" s="14">
        <f t="shared" si="26"/>
        <v>42462.140868055561</v>
      </c>
      <c r="T395" s="14">
        <f t="shared" si="27"/>
        <v>42489.875</v>
      </c>
    </row>
    <row r="396" spans="1:20" ht="43.2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f t="shared" si="24"/>
        <v>101</v>
      </c>
      <c r="P396">
        <f t="shared" si="25"/>
        <v>61.06</v>
      </c>
      <c r="Q396" s="10" t="s">
        <v>8315</v>
      </c>
      <c r="R396" t="s">
        <v>8316</v>
      </c>
      <c r="S396" s="14">
        <f t="shared" si="26"/>
        <v>42632.348310185189</v>
      </c>
      <c r="T396" s="14">
        <f t="shared" si="27"/>
        <v>42663.204861111109</v>
      </c>
    </row>
    <row r="397" spans="1:20" ht="43.2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f t="shared" si="24"/>
        <v>122</v>
      </c>
      <c r="P397">
        <f t="shared" si="25"/>
        <v>70.23</v>
      </c>
      <c r="Q397" s="10" t="s">
        <v>8315</v>
      </c>
      <c r="R397" t="s">
        <v>8316</v>
      </c>
      <c r="S397" s="14">
        <f t="shared" si="26"/>
        <v>42054.849050925928</v>
      </c>
      <c r="T397" s="14">
        <f t="shared" si="27"/>
        <v>42084.807384259257</v>
      </c>
    </row>
    <row r="398" spans="1:20" ht="43.2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f t="shared" si="24"/>
        <v>101</v>
      </c>
      <c r="P398">
        <f t="shared" si="25"/>
        <v>78.52</v>
      </c>
      <c r="Q398" s="10" t="s">
        <v>8315</v>
      </c>
      <c r="R398" t="s">
        <v>8316</v>
      </c>
      <c r="S398" s="14">
        <f t="shared" si="26"/>
        <v>42497.275706018518</v>
      </c>
      <c r="T398" s="14">
        <f t="shared" si="27"/>
        <v>42535.904861111107</v>
      </c>
    </row>
    <row r="399" spans="1:20" ht="43.2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f t="shared" si="24"/>
        <v>140</v>
      </c>
      <c r="P399">
        <f t="shared" si="25"/>
        <v>61.82</v>
      </c>
      <c r="Q399" s="10" t="s">
        <v>8315</v>
      </c>
      <c r="R399" t="s">
        <v>8316</v>
      </c>
      <c r="S399" s="14">
        <f t="shared" si="26"/>
        <v>42058.904074074075</v>
      </c>
      <c r="T399" s="14">
        <f t="shared" si="27"/>
        <v>42095.165972222225</v>
      </c>
    </row>
    <row r="400" spans="1:20" ht="57.6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f t="shared" si="24"/>
        <v>119</v>
      </c>
      <c r="P400">
        <f t="shared" si="25"/>
        <v>48.34</v>
      </c>
      <c r="Q400" s="10" t="s">
        <v>8315</v>
      </c>
      <c r="R400" t="s">
        <v>8316</v>
      </c>
      <c r="S400" s="14">
        <f t="shared" si="26"/>
        <v>41807.690081018518</v>
      </c>
      <c r="T400" s="14">
        <f t="shared" si="27"/>
        <v>41837.690081018518</v>
      </c>
    </row>
    <row r="401" spans="1:20" ht="43.2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f t="shared" si="24"/>
        <v>107</v>
      </c>
      <c r="P401">
        <f t="shared" si="25"/>
        <v>107.25</v>
      </c>
      <c r="Q401" s="10" t="s">
        <v>8315</v>
      </c>
      <c r="R401" t="s">
        <v>8316</v>
      </c>
      <c r="S401" s="14">
        <f t="shared" si="26"/>
        <v>42284.69694444444</v>
      </c>
      <c r="T401" s="14">
        <f t="shared" si="27"/>
        <v>42301.165972222225</v>
      </c>
    </row>
    <row r="402" spans="1:20" ht="43.2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f t="shared" si="24"/>
        <v>228</v>
      </c>
      <c r="P402">
        <f t="shared" si="25"/>
        <v>57</v>
      </c>
      <c r="Q402" s="10" t="s">
        <v>8315</v>
      </c>
      <c r="R402" t="s">
        <v>8316</v>
      </c>
      <c r="S402" s="14">
        <f t="shared" si="26"/>
        <v>42045.84238425926</v>
      </c>
      <c r="T402" s="14">
        <f t="shared" si="27"/>
        <v>42075.800717592589</v>
      </c>
    </row>
    <row r="403" spans="1:20" ht="43.2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f t="shared" si="24"/>
        <v>106</v>
      </c>
      <c r="P403">
        <f t="shared" si="25"/>
        <v>40.92</v>
      </c>
      <c r="Q403" s="10" t="s">
        <v>8315</v>
      </c>
      <c r="R403" t="s">
        <v>8316</v>
      </c>
      <c r="S403" s="14">
        <f t="shared" si="26"/>
        <v>42184.209537037037</v>
      </c>
      <c r="T403" s="14">
        <f t="shared" si="27"/>
        <v>42202.876388888893</v>
      </c>
    </row>
    <row r="404" spans="1:20" ht="43.2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f t="shared" si="24"/>
        <v>105</v>
      </c>
      <c r="P404">
        <f t="shared" si="25"/>
        <v>79.540000000000006</v>
      </c>
      <c r="Q404" s="10" t="s">
        <v>8315</v>
      </c>
      <c r="R404" t="s">
        <v>8316</v>
      </c>
      <c r="S404" s="14">
        <f t="shared" si="26"/>
        <v>42341.180636574078</v>
      </c>
      <c r="T404" s="14">
        <f t="shared" si="27"/>
        <v>42373.180636574078</v>
      </c>
    </row>
    <row r="405" spans="1:20" ht="43.2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f t="shared" si="24"/>
        <v>106</v>
      </c>
      <c r="P405">
        <f t="shared" si="25"/>
        <v>64.63</v>
      </c>
      <c r="Q405" s="10" t="s">
        <v>8315</v>
      </c>
      <c r="R405" t="s">
        <v>8316</v>
      </c>
      <c r="S405" s="14">
        <f t="shared" si="26"/>
        <v>42170.910231481481</v>
      </c>
      <c r="T405" s="14">
        <f t="shared" si="27"/>
        <v>42205.165972222225</v>
      </c>
    </row>
    <row r="406" spans="1:20" ht="43.2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f t="shared" si="24"/>
        <v>105</v>
      </c>
      <c r="P406">
        <f t="shared" si="25"/>
        <v>107.57</v>
      </c>
      <c r="Q406" s="10" t="s">
        <v>8315</v>
      </c>
      <c r="R406" t="s">
        <v>8316</v>
      </c>
      <c r="S406" s="14">
        <f t="shared" si="26"/>
        <v>42151.069606481484</v>
      </c>
      <c r="T406" s="14">
        <f t="shared" si="27"/>
        <v>42172.069606481484</v>
      </c>
    </row>
    <row r="407" spans="1:20" ht="43.2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f t="shared" si="24"/>
        <v>100</v>
      </c>
      <c r="P407">
        <f t="shared" si="25"/>
        <v>178.57</v>
      </c>
      <c r="Q407" s="10" t="s">
        <v>8315</v>
      </c>
      <c r="R407" t="s">
        <v>8316</v>
      </c>
      <c r="S407" s="14">
        <f t="shared" si="26"/>
        <v>41944.527627314819</v>
      </c>
      <c r="T407" s="14">
        <f t="shared" si="27"/>
        <v>42004.569293981483</v>
      </c>
    </row>
    <row r="408" spans="1:20" ht="43.2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f t="shared" si="24"/>
        <v>100</v>
      </c>
      <c r="P408">
        <f t="shared" si="25"/>
        <v>62.63</v>
      </c>
      <c r="Q408" s="10" t="s">
        <v>8315</v>
      </c>
      <c r="R408" t="s">
        <v>8316</v>
      </c>
      <c r="S408" s="14">
        <f t="shared" si="26"/>
        <v>42593.865405092598</v>
      </c>
      <c r="T408" s="14">
        <f t="shared" si="27"/>
        <v>42613.865405092598</v>
      </c>
    </row>
    <row r="409" spans="1:20" ht="43.2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f t="shared" si="24"/>
        <v>225</v>
      </c>
      <c r="P409">
        <f t="shared" si="25"/>
        <v>75</v>
      </c>
      <c r="Q409" s="10" t="s">
        <v>8315</v>
      </c>
      <c r="R409" t="s">
        <v>8316</v>
      </c>
      <c r="S409" s="14">
        <f t="shared" si="26"/>
        <v>42503.740868055553</v>
      </c>
      <c r="T409" s="14">
        <f t="shared" si="27"/>
        <v>42517.740868055553</v>
      </c>
    </row>
    <row r="410" spans="1:20" ht="57.6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f t="shared" si="24"/>
        <v>106</v>
      </c>
      <c r="P410">
        <f t="shared" si="25"/>
        <v>58.9</v>
      </c>
      <c r="Q410" s="10" t="s">
        <v>8315</v>
      </c>
      <c r="R410" t="s">
        <v>8316</v>
      </c>
      <c r="S410" s="14">
        <f t="shared" si="26"/>
        <v>41927.848900462966</v>
      </c>
      <c r="T410" s="14">
        <f t="shared" si="27"/>
        <v>41948.890567129631</v>
      </c>
    </row>
    <row r="411" spans="1:20" ht="43.2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f t="shared" si="24"/>
        <v>105</v>
      </c>
      <c r="P411">
        <f t="shared" si="25"/>
        <v>139.56</v>
      </c>
      <c r="Q411" s="10" t="s">
        <v>8315</v>
      </c>
      <c r="R411" t="s">
        <v>8316</v>
      </c>
      <c r="S411" s="14">
        <f t="shared" si="26"/>
        <v>42375.114988425921</v>
      </c>
      <c r="T411" s="14">
        <f t="shared" si="27"/>
        <v>42420.114988425921</v>
      </c>
    </row>
    <row r="412" spans="1:20" ht="43.2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f t="shared" si="24"/>
        <v>113</v>
      </c>
      <c r="P412">
        <f t="shared" si="25"/>
        <v>64.290000000000006</v>
      </c>
      <c r="Q412" s="10" t="s">
        <v>8315</v>
      </c>
      <c r="R412" t="s">
        <v>8316</v>
      </c>
      <c r="S412" s="14">
        <f t="shared" si="26"/>
        <v>42553.926527777774</v>
      </c>
      <c r="T412" s="14">
        <f t="shared" si="27"/>
        <v>42585.172916666663</v>
      </c>
    </row>
    <row r="413" spans="1:20" ht="43.2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f t="shared" si="24"/>
        <v>101</v>
      </c>
      <c r="P413">
        <f t="shared" si="25"/>
        <v>63.28</v>
      </c>
      <c r="Q413" s="10" t="s">
        <v>8315</v>
      </c>
      <c r="R413" t="s">
        <v>8316</v>
      </c>
      <c r="S413" s="14">
        <f t="shared" si="26"/>
        <v>42155.142638888887</v>
      </c>
      <c r="T413" s="14">
        <f t="shared" si="27"/>
        <v>42215.142638888887</v>
      </c>
    </row>
  </sheetData>
  <autoFilter ref="A1:T413" xr:uid="{F35BF149-F638-4C6D-B315-6A2F6D38655D}"/>
  <conditionalFormatting sqref="F1:F413">
    <cfRule type="cellIs" dxfId="7" priority="2" operator="equal">
      <formula>"Failed"</formula>
    </cfRule>
    <cfRule type="cellIs" dxfId="6" priority="3" operator="equal">
      <formula>"Successful"</formula>
    </cfRule>
    <cfRule type="cellIs" dxfId="5" priority="4" operator="equal">
      <formula>"Live"</formula>
    </cfRule>
    <cfRule type="cellIs" dxfId="4" priority="5" operator="equal">
      <formula>"Canceled"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51BE85-908B-4E7D-A857-AC7F4E1A8A4D}">
  <dimension ref="A1:T251"/>
  <sheetViews>
    <sheetView workbookViewId="0">
      <selection sqref="A1:T251"/>
    </sheetView>
  </sheetViews>
  <sheetFormatPr defaultRowHeight="14.4" x14ac:dyDescent="0.3"/>
  <cols>
    <col min="2" max="2" width="38.44140625" customWidth="1"/>
    <col min="3" max="3" width="40.33203125" customWidth="1"/>
    <col min="4" max="4" width="15.6640625" bestFit="1" customWidth="1"/>
    <col min="5" max="5" width="16.44140625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8.6640625" customWidth="1"/>
    <col min="16" max="16" width="17.109375" customWidth="1"/>
    <col min="17" max="17" width="41.109375" customWidth="1"/>
    <col min="18" max="18" width="12.77734375" customWidth="1"/>
    <col min="19" max="19" width="23" customWidth="1"/>
    <col min="20" max="20" width="21.777343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3.2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f t="shared" ref="O2:O65" si="0">ROUND(E2/D2*100,0)</f>
        <v>0</v>
      </c>
      <c r="P2">
        <f t="shared" ref="P2:P65" si="1">IFERROR(ROUND(E2/L2,2),0)</f>
        <v>0</v>
      </c>
      <c r="Q2" s="10" t="s">
        <v>8315</v>
      </c>
      <c r="R2" t="s">
        <v>8316</v>
      </c>
      <c r="S2" s="14">
        <f t="shared" ref="S2:S65" si="2">(((J2/60)/60)/24)+DATE(1970,1,1)</f>
        <v>42492.737847222219</v>
      </c>
      <c r="T2" s="14">
        <f t="shared" ref="T2:T65" si="3">(((I2/60)/60)/24)+DATE(1970,1,1)</f>
        <v>42534.166666666672</v>
      </c>
    </row>
    <row r="3" spans="1:20" ht="43.2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f t="shared" si="0"/>
        <v>32</v>
      </c>
      <c r="P3">
        <f t="shared" si="1"/>
        <v>60.67</v>
      </c>
      <c r="Q3" s="10" t="s">
        <v>8315</v>
      </c>
      <c r="R3" t="s">
        <v>8316</v>
      </c>
      <c r="S3" s="14">
        <f t="shared" si="2"/>
        <v>42103.016585648147</v>
      </c>
      <c r="T3" s="14">
        <f t="shared" si="3"/>
        <v>42163.016585648147</v>
      </c>
    </row>
    <row r="4" spans="1:20" ht="57.6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f t="shared" si="0"/>
        <v>0</v>
      </c>
      <c r="P4">
        <f t="shared" si="1"/>
        <v>0</v>
      </c>
      <c r="Q4" s="10" t="s">
        <v>8315</v>
      </c>
      <c r="R4" t="s">
        <v>8316</v>
      </c>
      <c r="S4" s="14">
        <f t="shared" si="2"/>
        <v>42108.692060185189</v>
      </c>
      <c r="T4" s="14">
        <f t="shared" si="3"/>
        <v>42153.692060185189</v>
      </c>
    </row>
    <row r="5" spans="1:20" ht="43.2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f t="shared" si="0"/>
        <v>0</v>
      </c>
      <c r="P5">
        <f t="shared" si="1"/>
        <v>0</v>
      </c>
      <c r="Q5" s="10" t="s">
        <v>8315</v>
      </c>
      <c r="R5" t="s">
        <v>8316</v>
      </c>
      <c r="S5" s="14">
        <f t="shared" si="2"/>
        <v>42453.806307870371</v>
      </c>
      <c r="T5" s="14">
        <f t="shared" si="3"/>
        <v>42513.806307870371</v>
      </c>
    </row>
    <row r="6" spans="1:20" ht="57.6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f t="shared" si="0"/>
        <v>0</v>
      </c>
      <c r="P6">
        <f t="shared" si="1"/>
        <v>23.33</v>
      </c>
      <c r="Q6" s="10" t="s">
        <v>8315</v>
      </c>
      <c r="R6" t="s">
        <v>8316</v>
      </c>
      <c r="S6" s="14">
        <f t="shared" si="2"/>
        <v>42123.648831018523</v>
      </c>
      <c r="T6" s="14">
        <f t="shared" si="3"/>
        <v>42153.648831018523</v>
      </c>
    </row>
    <row r="7" spans="1:20" ht="43.2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f t="shared" si="0"/>
        <v>4</v>
      </c>
      <c r="P7">
        <f t="shared" si="1"/>
        <v>23.92</v>
      </c>
      <c r="Q7" s="10" t="s">
        <v>8315</v>
      </c>
      <c r="R7" t="s">
        <v>8316</v>
      </c>
      <c r="S7" s="14">
        <f t="shared" si="2"/>
        <v>41858.007071759261</v>
      </c>
      <c r="T7" s="14">
        <f t="shared" si="3"/>
        <v>41888.007071759261</v>
      </c>
    </row>
    <row r="8" spans="1:20" ht="43.2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f t="shared" si="0"/>
        <v>2</v>
      </c>
      <c r="P8">
        <f t="shared" si="1"/>
        <v>15.83</v>
      </c>
      <c r="Q8" s="10" t="s">
        <v>8315</v>
      </c>
      <c r="R8" t="s">
        <v>8316</v>
      </c>
      <c r="S8" s="14">
        <f t="shared" si="2"/>
        <v>41781.045173611114</v>
      </c>
      <c r="T8" s="14">
        <f t="shared" si="3"/>
        <v>41811.045173611114</v>
      </c>
    </row>
    <row r="9" spans="1:20" ht="57.6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f t="shared" si="0"/>
        <v>50</v>
      </c>
      <c r="P9">
        <f t="shared" si="1"/>
        <v>60</v>
      </c>
      <c r="Q9" s="10" t="s">
        <v>8315</v>
      </c>
      <c r="R9" t="s">
        <v>8316</v>
      </c>
      <c r="S9" s="14">
        <f t="shared" si="2"/>
        <v>42370.007766203707</v>
      </c>
      <c r="T9" s="14">
        <f t="shared" si="3"/>
        <v>42398.981944444444</v>
      </c>
    </row>
    <row r="10" spans="1:20" ht="43.2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f t="shared" si="0"/>
        <v>5</v>
      </c>
      <c r="P10">
        <f t="shared" si="1"/>
        <v>24.33</v>
      </c>
      <c r="Q10" s="10" t="s">
        <v>8315</v>
      </c>
      <c r="R10" t="s">
        <v>8316</v>
      </c>
      <c r="S10" s="14">
        <f t="shared" si="2"/>
        <v>42165.037581018521</v>
      </c>
      <c r="T10" s="14">
        <f t="shared" si="3"/>
        <v>42224.898611111115</v>
      </c>
    </row>
    <row r="11" spans="1:20" ht="57.6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f t="shared" si="0"/>
        <v>7</v>
      </c>
      <c r="P11">
        <f t="shared" si="1"/>
        <v>29.56</v>
      </c>
      <c r="Q11" s="10" t="s">
        <v>8315</v>
      </c>
      <c r="R11" t="s">
        <v>8316</v>
      </c>
      <c r="S11" s="14">
        <f t="shared" si="2"/>
        <v>42480.800648148142</v>
      </c>
      <c r="T11" s="14">
        <f t="shared" si="3"/>
        <v>42540.800648148142</v>
      </c>
    </row>
    <row r="12" spans="1:20" ht="43.2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f t="shared" si="0"/>
        <v>0</v>
      </c>
      <c r="P12">
        <f t="shared" si="1"/>
        <v>18.329999999999998</v>
      </c>
      <c r="Q12" s="10" t="s">
        <v>8315</v>
      </c>
      <c r="R12" t="s">
        <v>8316</v>
      </c>
      <c r="S12" s="14">
        <f t="shared" si="2"/>
        <v>41784.789687500001</v>
      </c>
      <c r="T12" s="14">
        <f t="shared" si="3"/>
        <v>41814.789687500001</v>
      </c>
    </row>
    <row r="13" spans="1:20" ht="43.2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f t="shared" si="0"/>
        <v>0</v>
      </c>
      <c r="P13">
        <f t="shared" si="1"/>
        <v>20</v>
      </c>
      <c r="Q13" s="10" t="s">
        <v>8315</v>
      </c>
      <c r="R13" t="s">
        <v>8316</v>
      </c>
      <c r="S13" s="14">
        <f t="shared" si="2"/>
        <v>41831.675034722226</v>
      </c>
      <c r="T13" s="14">
        <f t="shared" si="3"/>
        <v>41891.675034722226</v>
      </c>
    </row>
    <row r="14" spans="1:20" ht="43.2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f t="shared" si="0"/>
        <v>0</v>
      </c>
      <c r="P14">
        <f t="shared" si="1"/>
        <v>0</v>
      </c>
      <c r="Q14" s="10" t="s">
        <v>8315</v>
      </c>
      <c r="R14" t="s">
        <v>8316</v>
      </c>
      <c r="S14" s="14">
        <f t="shared" si="2"/>
        <v>41950.114108796297</v>
      </c>
      <c r="T14" s="14">
        <f t="shared" si="3"/>
        <v>42010.114108796297</v>
      </c>
    </row>
    <row r="15" spans="1:20" ht="43.2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f t="shared" si="0"/>
        <v>1</v>
      </c>
      <c r="P15">
        <f t="shared" si="1"/>
        <v>22.5</v>
      </c>
      <c r="Q15" s="10" t="s">
        <v>8315</v>
      </c>
      <c r="R15" t="s">
        <v>8316</v>
      </c>
      <c r="S15" s="14">
        <f t="shared" si="2"/>
        <v>42627.955104166671</v>
      </c>
      <c r="T15" s="14">
        <f t="shared" si="3"/>
        <v>42657.916666666672</v>
      </c>
    </row>
    <row r="16" spans="1:20" ht="57.6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f t="shared" si="0"/>
        <v>20</v>
      </c>
      <c r="P16">
        <f t="shared" si="1"/>
        <v>50.4</v>
      </c>
      <c r="Q16" s="10" t="s">
        <v>8315</v>
      </c>
      <c r="R16" t="s">
        <v>8316</v>
      </c>
      <c r="S16" s="14">
        <f t="shared" si="2"/>
        <v>42531.195277777777</v>
      </c>
      <c r="T16" s="14">
        <f t="shared" si="3"/>
        <v>42555.166666666672</v>
      </c>
    </row>
    <row r="17" spans="1:20" ht="57.6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f t="shared" si="0"/>
        <v>42</v>
      </c>
      <c r="P17">
        <f t="shared" si="1"/>
        <v>105.03</v>
      </c>
      <c r="Q17" s="10" t="s">
        <v>8315</v>
      </c>
      <c r="R17" t="s">
        <v>8316</v>
      </c>
      <c r="S17" s="14">
        <f t="shared" si="2"/>
        <v>42618.827013888891</v>
      </c>
      <c r="T17" s="14">
        <f t="shared" si="3"/>
        <v>42648.827013888891</v>
      </c>
    </row>
    <row r="18" spans="1:20" ht="57.6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f t="shared" si="0"/>
        <v>1</v>
      </c>
      <c r="P18">
        <f t="shared" si="1"/>
        <v>35.4</v>
      </c>
      <c r="Q18" s="10" t="s">
        <v>8315</v>
      </c>
      <c r="R18" t="s">
        <v>8316</v>
      </c>
      <c r="S18" s="14">
        <f t="shared" si="2"/>
        <v>42540.593530092592</v>
      </c>
      <c r="T18" s="14">
        <f t="shared" si="3"/>
        <v>42570.593530092592</v>
      </c>
    </row>
    <row r="19" spans="1:20" ht="57.6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f t="shared" si="0"/>
        <v>15</v>
      </c>
      <c r="P19">
        <f t="shared" si="1"/>
        <v>83.33</v>
      </c>
      <c r="Q19" s="10" t="s">
        <v>8315</v>
      </c>
      <c r="R19" t="s">
        <v>8316</v>
      </c>
      <c r="S19" s="14">
        <f t="shared" si="2"/>
        <v>41746.189409722225</v>
      </c>
      <c r="T19" s="14">
        <f t="shared" si="3"/>
        <v>41776.189409722225</v>
      </c>
    </row>
    <row r="20" spans="1:20" ht="43.2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f t="shared" si="0"/>
        <v>5</v>
      </c>
      <c r="P20">
        <f t="shared" si="1"/>
        <v>35.92</v>
      </c>
      <c r="Q20" s="10" t="s">
        <v>8315</v>
      </c>
      <c r="R20" t="s">
        <v>8316</v>
      </c>
      <c r="S20" s="14">
        <f t="shared" si="2"/>
        <v>41974.738576388889</v>
      </c>
      <c r="T20" s="14">
        <f t="shared" si="3"/>
        <v>41994.738576388889</v>
      </c>
    </row>
    <row r="21" spans="1:20" ht="43.2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f t="shared" si="0"/>
        <v>0</v>
      </c>
      <c r="P21">
        <f t="shared" si="1"/>
        <v>0</v>
      </c>
      <c r="Q21" s="10" t="s">
        <v>8315</v>
      </c>
      <c r="R21" t="s">
        <v>8316</v>
      </c>
      <c r="S21" s="14">
        <f t="shared" si="2"/>
        <v>42115.11618055556</v>
      </c>
      <c r="T21" s="14">
        <f t="shared" si="3"/>
        <v>42175.11618055556</v>
      </c>
    </row>
    <row r="22" spans="1:20" ht="57.6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f t="shared" si="0"/>
        <v>38</v>
      </c>
      <c r="P22">
        <f t="shared" si="1"/>
        <v>119.13</v>
      </c>
      <c r="Q22" s="10" t="s">
        <v>8315</v>
      </c>
      <c r="R22" t="s">
        <v>8316</v>
      </c>
      <c r="S22" s="14">
        <f t="shared" si="2"/>
        <v>42002.817488425921</v>
      </c>
      <c r="T22" s="14">
        <f t="shared" si="3"/>
        <v>42032.817488425921</v>
      </c>
    </row>
    <row r="23" spans="1:20" ht="43.2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f t="shared" si="0"/>
        <v>5</v>
      </c>
      <c r="P23">
        <f t="shared" si="1"/>
        <v>90.33</v>
      </c>
      <c r="Q23" s="10" t="s">
        <v>8315</v>
      </c>
      <c r="R23" t="s">
        <v>8316</v>
      </c>
      <c r="S23" s="14">
        <f t="shared" si="2"/>
        <v>42722.84474537037</v>
      </c>
      <c r="T23" s="14">
        <f t="shared" si="3"/>
        <v>42752.84474537037</v>
      </c>
    </row>
    <row r="24" spans="1:20" ht="43.2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f t="shared" si="0"/>
        <v>0</v>
      </c>
      <c r="P24">
        <f t="shared" si="1"/>
        <v>2.33</v>
      </c>
      <c r="Q24" s="10" t="s">
        <v>8315</v>
      </c>
      <c r="R24" t="s">
        <v>8316</v>
      </c>
      <c r="S24" s="14">
        <f t="shared" si="2"/>
        <v>42465.128391203703</v>
      </c>
      <c r="T24" s="14">
        <f t="shared" si="3"/>
        <v>42495.128391203703</v>
      </c>
    </row>
    <row r="25" spans="1:20" ht="43.2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f t="shared" si="0"/>
        <v>0</v>
      </c>
      <c r="P25">
        <f t="shared" si="1"/>
        <v>0</v>
      </c>
      <c r="Q25" s="10" t="s">
        <v>8315</v>
      </c>
      <c r="R25" t="s">
        <v>8316</v>
      </c>
      <c r="S25" s="14">
        <f t="shared" si="2"/>
        <v>42171.743969907402</v>
      </c>
      <c r="T25" s="14">
        <f t="shared" si="3"/>
        <v>42201.743969907402</v>
      </c>
    </row>
    <row r="26" spans="1:20" ht="43.2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f t="shared" si="0"/>
        <v>11</v>
      </c>
      <c r="P26">
        <f t="shared" si="1"/>
        <v>108.33</v>
      </c>
      <c r="Q26" s="10" t="s">
        <v>8315</v>
      </c>
      <c r="R26" t="s">
        <v>8316</v>
      </c>
      <c r="S26" s="14">
        <f t="shared" si="2"/>
        <v>42672.955138888887</v>
      </c>
      <c r="T26" s="14">
        <f t="shared" si="3"/>
        <v>42704.708333333328</v>
      </c>
    </row>
    <row r="27" spans="1:20" ht="43.2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f t="shared" si="0"/>
        <v>0</v>
      </c>
      <c r="P27">
        <f t="shared" si="1"/>
        <v>29</v>
      </c>
      <c r="Q27" s="10" t="s">
        <v>8315</v>
      </c>
      <c r="R27" t="s">
        <v>8316</v>
      </c>
      <c r="S27" s="14">
        <f t="shared" si="2"/>
        <v>42359.725243055553</v>
      </c>
      <c r="T27" s="14">
        <f t="shared" si="3"/>
        <v>42389.725243055553</v>
      </c>
    </row>
    <row r="28" spans="1:20" ht="43.2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f t="shared" si="0"/>
        <v>23</v>
      </c>
      <c r="P28">
        <f t="shared" si="1"/>
        <v>96.55</v>
      </c>
      <c r="Q28" s="10" t="s">
        <v>8315</v>
      </c>
      <c r="R28" t="s">
        <v>8316</v>
      </c>
      <c r="S28" s="14">
        <f t="shared" si="2"/>
        <v>42192.905694444446</v>
      </c>
      <c r="T28" s="14">
        <f t="shared" si="3"/>
        <v>42236.711805555555</v>
      </c>
    </row>
    <row r="29" spans="1:20" ht="43.2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f t="shared" si="0"/>
        <v>0</v>
      </c>
      <c r="P29">
        <f t="shared" si="1"/>
        <v>0</v>
      </c>
      <c r="Q29" s="10" t="s">
        <v>8315</v>
      </c>
      <c r="R29" t="s">
        <v>8316</v>
      </c>
      <c r="S29" s="14">
        <f t="shared" si="2"/>
        <v>41916.597638888888</v>
      </c>
      <c r="T29" s="14">
        <f t="shared" si="3"/>
        <v>41976.639305555553</v>
      </c>
    </row>
    <row r="30" spans="1:20" ht="43.2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f t="shared" si="0"/>
        <v>34</v>
      </c>
      <c r="P30">
        <f t="shared" si="1"/>
        <v>63</v>
      </c>
      <c r="Q30" s="10" t="s">
        <v>8315</v>
      </c>
      <c r="R30" t="s">
        <v>8316</v>
      </c>
      <c r="S30" s="14">
        <f t="shared" si="2"/>
        <v>42461.596273148149</v>
      </c>
      <c r="T30" s="14">
        <f t="shared" si="3"/>
        <v>42491.596273148149</v>
      </c>
    </row>
    <row r="31" spans="1:20" ht="57.6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f t="shared" si="0"/>
        <v>19</v>
      </c>
      <c r="P31">
        <f t="shared" si="1"/>
        <v>381.6</v>
      </c>
      <c r="Q31" s="10" t="s">
        <v>8315</v>
      </c>
      <c r="R31" t="s">
        <v>8316</v>
      </c>
      <c r="S31" s="14">
        <f t="shared" si="2"/>
        <v>42370.90320601852</v>
      </c>
      <c r="T31" s="14">
        <f t="shared" si="3"/>
        <v>42406.207638888889</v>
      </c>
    </row>
    <row r="32" spans="1:20" ht="28.8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f t="shared" si="0"/>
        <v>0</v>
      </c>
      <c r="P32">
        <f t="shared" si="1"/>
        <v>46.25</v>
      </c>
      <c r="Q32" s="10" t="s">
        <v>8315</v>
      </c>
      <c r="R32" t="s">
        <v>8316</v>
      </c>
      <c r="S32" s="14">
        <f t="shared" si="2"/>
        <v>41948.727256944447</v>
      </c>
      <c r="T32" s="14">
        <f t="shared" si="3"/>
        <v>41978.727256944447</v>
      </c>
    </row>
    <row r="33" spans="1:20" ht="28.8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f t="shared" si="0"/>
        <v>33</v>
      </c>
      <c r="P33">
        <f t="shared" si="1"/>
        <v>26</v>
      </c>
      <c r="Q33" s="10" t="s">
        <v>8315</v>
      </c>
      <c r="R33" t="s">
        <v>8316</v>
      </c>
      <c r="S33" s="14">
        <f t="shared" si="2"/>
        <v>42047.07640046296</v>
      </c>
      <c r="T33" s="14">
        <f t="shared" si="3"/>
        <v>42077.034733796296</v>
      </c>
    </row>
    <row r="34" spans="1:20" ht="43.2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f t="shared" si="0"/>
        <v>5</v>
      </c>
      <c r="P34">
        <f t="shared" si="1"/>
        <v>10</v>
      </c>
      <c r="Q34" s="10" t="s">
        <v>8315</v>
      </c>
      <c r="R34" t="s">
        <v>8316</v>
      </c>
      <c r="S34" s="14">
        <f t="shared" si="2"/>
        <v>42261.632916666669</v>
      </c>
      <c r="T34" s="14">
        <f t="shared" si="3"/>
        <v>42266.165972222225</v>
      </c>
    </row>
    <row r="35" spans="1:20" ht="43.2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f t="shared" si="0"/>
        <v>0</v>
      </c>
      <c r="P35">
        <f t="shared" si="1"/>
        <v>5</v>
      </c>
      <c r="Q35" s="10" t="s">
        <v>8315</v>
      </c>
      <c r="R35" t="s">
        <v>8316</v>
      </c>
      <c r="S35" s="14">
        <f t="shared" si="2"/>
        <v>41985.427361111113</v>
      </c>
      <c r="T35" s="14">
        <f t="shared" si="3"/>
        <v>42015.427361111113</v>
      </c>
    </row>
    <row r="36" spans="1:20" ht="43.2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f t="shared" si="0"/>
        <v>0</v>
      </c>
      <c r="P36">
        <f t="shared" si="1"/>
        <v>0</v>
      </c>
      <c r="Q36" s="10" t="s">
        <v>8315</v>
      </c>
      <c r="R36" t="s">
        <v>8316</v>
      </c>
      <c r="S36" s="14">
        <f t="shared" si="2"/>
        <v>41922.535185185188</v>
      </c>
      <c r="T36" s="14">
        <f t="shared" si="3"/>
        <v>41930.207638888889</v>
      </c>
    </row>
    <row r="37" spans="1:20" ht="43.2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f t="shared" si="0"/>
        <v>38</v>
      </c>
      <c r="P37">
        <f t="shared" si="1"/>
        <v>81.569999999999993</v>
      </c>
      <c r="Q37" s="10" t="s">
        <v>8315</v>
      </c>
      <c r="R37" t="s">
        <v>8316</v>
      </c>
      <c r="S37" s="14">
        <f t="shared" si="2"/>
        <v>41850.863252314812</v>
      </c>
      <c r="T37" s="14">
        <f t="shared" si="3"/>
        <v>41880.863252314812</v>
      </c>
    </row>
    <row r="38" spans="1:20" ht="43.2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f t="shared" si="0"/>
        <v>1</v>
      </c>
      <c r="P38">
        <f t="shared" si="1"/>
        <v>7</v>
      </c>
      <c r="Q38" s="10" t="s">
        <v>8315</v>
      </c>
      <c r="R38" t="s">
        <v>8316</v>
      </c>
      <c r="S38" s="14">
        <f t="shared" si="2"/>
        <v>41831.742962962962</v>
      </c>
      <c r="T38" s="14">
        <f t="shared" si="3"/>
        <v>41860.125</v>
      </c>
    </row>
    <row r="39" spans="1:20" ht="43.2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f t="shared" si="0"/>
        <v>3</v>
      </c>
      <c r="P39">
        <f t="shared" si="1"/>
        <v>27.3</v>
      </c>
      <c r="Q39" s="10" t="s">
        <v>8315</v>
      </c>
      <c r="R39" t="s">
        <v>8316</v>
      </c>
      <c r="S39" s="14">
        <f t="shared" si="2"/>
        <v>42415.883425925931</v>
      </c>
      <c r="T39" s="14">
        <f t="shared" si="3"/>
        <v>42475.84175925926</v>
      </c>
    </row>
    <row r="40" spans="1:20" ht="43.2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f t="shared" si="0"/>
        <v>9</v>
      </c>
      <c r="P40">
        <f t="shared" si="1"/>
        <v>29.41</v>
      </c>
      <c r="Q40" s="10" t="s">
        <v>8315</v>
      </c>
      <c r="R40" t="s">
        <v>8316</v>
      </c>
      <c r="S40" s="14">
        <f t="shared" si="2"/>
        <v>41869.714166666665</v>
      </c>
      <c r="T40" s="14">
        <f t="shared" si="3"/>
        <v>41876.875</v>
      </c>
    </row>
    <row r="41" spans="1:20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f t="shared" si="0"/>
        <v>1</v>
      </c>
      <c r="P41">
        <f t="shared" si="1"/>
        <v>12.5</v>
      </c>
      <c r="Q41" s="10" t="s">
        <v>8315</v>
      </c>
      <c r="R41" t="s">
        <v>8316</v>
      </c>
      <c r="S41" s="14">
        <f t="shared" si="2"/>
        <v>41953.773090277777</v>
      </c>
      <c r="T41" s="14">
        <f t="shared" si="3"/>
        <v>42013.083333333328</v>
      </c>
    </row>
    <row r="42" spans="1:20" ht="28.8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f t="shared" si="0"/>
        <v>0</v>
      </c>
      <c r="P42">
        <f t="shared" si="1"/>
        <v>0</v>
      </c>
      <c r="Q42" s="10" t="s">
        <v>8315</v>
      </c>
      <c r="R42" t="s">
        <v>8316</v>
      </c>
      <c r="S42" s="14">
        <f t="shared" si="2"/>
        <v>42037.986284722225</v>
      </c>
      <c r="T42" s="14">
        <f t="shared" si="3"/>
        <v>42097.944618055553</v>
      </c>
    </row>
    <row r="43" spans="1:20" ht="43.2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f t="shared" si="0"/>
        <v>5</v>
      </c>
      <c r="P43">
        <f t="shared" si="1"/>
        <v>5.75</v>
      </c>
      <c r="Q43" s="10" t="s">
        <v>8315</v>
      </c>
      <c r="R43" t="s">
        <v>8316</v>
      </c>
      <c r="S43" s="14">
        <f t="shared" si="2"/>
        <v>41811.555462962962</v>
      </c>
      <c r="T43" s="14">
        <f t="shared" si="3"/>
        <v>41812.875</v>
      </c>
    </row>
    <row r="44" spans="1:20" ht="43.2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f t="shared" si="0"/>
        <v>21</v>
      </c>
      <c r="P44">
        <f t="shared" si="1"/>
        <v>52.08</v>
      </c>
      <c r="Q44" s="10" t="s">
        <v>8315</v>
      </c>
      <c r="R44" t="s">
        <v>8316</v>
      </c>
      <c r="S44" s="14">
        <f t="shared" si="2"/>
        <v>42701.908807870372</v>
      </c>
      <c r="T44" s="14">
        <f t="shared" si="3"/>
        <v>42716.25</v>
      </c>
    </row>
    <row r="45" spans="1:20" ht="43.2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f t="shared" si="0"/>
        <v>5</v>
      </c>
      <c r="P45">
        <f t="shared" si="1"/>
        <v>183.33</v>
      </c>
      <c r="Q45" s="10" t="s">
        <v>8315</v>
      </c>
      <c r="R45" t="s">
        <v>8316</v>
      </c>
      <c r="S45" s="14">
        <f t="shared" si="2"/>
        <v>42258.646504629629</v>
      </c>
      <c r="T45" s="14">
        <f t="shared" si="3"/>
        <v>42288.645196759258</v>
      </c>
    </row>
    <row r="46" spans="1:20" ht="43.2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f t="shared" si="0"/>
        <v>4</v>
      </c>
      <c r="P46">
        <f t="shared" si="1"/>
        <v>26.33</v>
      </c>
      <c r="Q46" s="10" t="s">
        <v>8315</v>
      </c>
      <c r="R46" t="s">
        <v>8316</v>
      </c>
      <c r="S46" s="14">
        <f t="shared" si="2"/>
        <v>42278.664965277778</v>
      </c>
      <c r="T46" s="14">
        <f t="shared" si="3"/>
        <v>42308.664965277778</v>
      </c>
    </row>
    <row r="47" spans="1:20" ht="43.2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f t="shared" si="0"/>
        <v>0</v>
      </c>
      <c r="P47">
        <f t="shared" si="1"/>
        <v>0</v>
      </c>
      <c r="Q47" s="10" t="s">
        <v>8315</v>
      </c>
      <c r="R47" t="s">
        <v>8316</v>
      </c>
      <c r="S47" s="14">
        <f t="shared" si="2"/>
        <v>42515.078217592592</v>
      </c>
      <c r="T47" s="14">
        <f t="shared" si="3"/>
        <v>42575.078217592592</v>
      </c>
    </row>
    <row r="48" spans="1:20" ht="57.6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f t="shared" si="0"/>
        <v>62</v>
      </c>
      <c r="P48">
        <f t="shared" si="1"/>
        <v>486.43</v>
      </c>
      <c r="Q48" s="10" t="s">
        <v>8315</v>
      </c>
      <c r="R48" t="s">
        <v>8316</v>
      </c>
      <c r="S48" s="14">
        <f t="shared" si="2"/>
        <v>41830.234166666669</v>
      </c>
      <c r="T48" s="14">
        <f t="shared" si="3"/>
        <v>41860.234166666669</v>
      </c>
    </row>
    <row r="49" spans="1:20" ht="43.2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f t="shared" si="0"/>
        <v>1</v>
      </c>
      <c r="P49">
        <f t="shared" si="1"/>
        <v>3</v>
      </c>
      <c r="Q49" s="10" t="s">
        <v>8315</v>
      </c>
      <c r="R49" t="s">
        <v>8316</v>
      </c>
      <c r="S49" s="14">
        <f t="shared" si="2"/>
        <v>41982.904386574075</v>
      </c>
      <c r="T49" s="14">
        <f t="shared" si="3"/>
        <v>42042.904386574075</v>
      </c>
    </row>
    <row r="50" spans="1:20" ht="43.2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f t="shared" si="0"/>
        <v>0</v>
      </c>
      <c r="P50">
        <f t="shared" si="1"/>
        <v>25</v>
      </c>
      <c r="Q50" s="10" t="s">
        <v>8315</v>
      </c>
      <c r="R50" t="s">
        <v>8316</v>
      </c>
      <c r="S50" s="14">
        <f t="shared" si="2"/>
        <v>42210.439768518518</v>
      </c>
      <c r="T50" s="14">
        <f t="shared" si="3"/>
        <v>42240.439768518518</v>
      </c>
    </row>
    <row r="51" spans="1:20" ht="43.2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f t="shared" si="0"/>
        <v>1</v>
      </c>
      <c r="P51">
        <f t="shared" si="1"/>
        <v>9.75</v>
      </c>
      <c r="Q51" s="10" t="s">
        <v>8315</v>
      </c>
      <c r="R51" t="s">
        <v>8316</v>
      </c>
      <c r="S51" s="14">
        <f t="shared" si="2"/>
        <v>42196.166874999995</v>
      </c>
      <c r="T51" s="14">
        <f t="shared" si="3"/>
        <v>42256.166874999995</v>
      </c>
    </row>
    <row r="52" spans="1:20" ht="43.2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f t="shared" si="0"/>
        <v>18</v>
      </c>
      <c r="P52">
        <f t="shared" si="1"/>
        <v>36.590000000000003</v>
      </c>
      <c r="Q52" s="10" t="s">
        <v>8315</v>
      </c>
      <c r="R52" t="s">
        <v>8316</v>
      </c>
      <c r="S52" s="14">
        <f t="shared" si="2"/>
        <v>42606.056863425925</v>
      </c>
      <c r="T52" s="14">
        <f t="shared" si="3"/>
        <v>42620.056863425925</v>
      </c>
    </row>
    <row r="53" spans="1:20" ht="57.6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f t="shared" si="0"/>
        <v>9</v>
      </c>
      <c r="P53">
        <f t="shared" si="1"/>
        <v>80.709999999999994</v>
      </c>
      <c r="Q53" s="10" t="s">
        <v>8315</v>
      </c>
      <c r="R53" t="s">
        <v>8316</v>
      </c>
      <c r="S53" s="14">
        <f t="shared" si="2"/>
        <v>42199.648912037039</v>
      </c>
      <c r="T53" s="14">
        <f t="shared" si="3"/>
        <v>42217.041666666672</v>
      </c>
    </row>
    <row r="54" spans="1:20" ht="43.2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f t="shared" si="0"/>
        <v>0</v>
      </c>
      <c r="P54">
        <f t="shared" si="1"/>
        <v>1</v>
      </c>
      <c r="Q54" s="10" t="s">
        <v>8315</v>
      </c>
      <c r="R54" t="s">
        <v>8316</v>
      </c>
      <c r="S54" s="14">
        <f t="shared" si="2"/>
        <v>42444.877743055549</v>
      </c>
      <c r="T54" s="14">
        <f t="shared" si="3"/>
        <v>42504.877743055549</v>
      </c>
    </row>
    <row r="55" spans="1:20" ht="57.6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f t="shared" si="0"/>
        <v>3</v>
      </c>
      <c r="P55">
        <f t="shared" si="1"/>
        <v>52.8</v>
      </c>
      <c r="Q55" s="10" t="s">
        <v>8315</v>
      </c>
      <c r="R55" t="s">
        <v>8316</v>
      </c>
      <c r="S55" s="14">
        <f t="shared" si="2"/>
        <v>42499.731701388882</v>
      </c>
      <c r="T55" s="14">
        <f t="shared" si="3"/>
        <v>42529.731701388882</v>
      </c>
    </row>
    <row r="56" spans="1:20" ht="43.2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f t="shared" si="0"/>
        <v>0</v>
      </c>
      <c r="P56">
        <f t="shared" si="1"/>
        <v>20</v>
      </c>
      <c r="Q56" s="10" t="s">
        <v>8315</v>
      </c>
      <c r="R56" t="s">
        <v>8316</v>
      </c>
      <c r="S56" s="14">
        <f t="shared" si="2"/>
        <v>41929.266215277778</v>
      </c>
      <c r="T56" s="14">
        <f t="shared" si="3"/>
        <v>41968.823611111111</v>
      </c>
    </row>
    <row r="57" spans="1:20" ht="57.6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f t="shared" si="0"/>
        <v>37</v>
      </c>
      <c r="P57">
        <f t="shared" si="1"/>
        <v>46.93</v>
      </c>
      <c r="Q57" s="10" t="s">
        <v>8315</v>
      </c>
      <c r="R57" t="s">
        <v>8316</v>
      </c>
      <c r="S57" s="14">
        <f t="shared" si="2"/>
        <v>42142.768819444449</v>
      </c>
      <c r="T57" s="14">
        <f t="shared" si="3"/>
        <v>42182.768819444449</v>
      </c>
    </row>
    <row r="58" spans="1:20" ht="43.2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f t="shared" si="0"/>
        <v>14</v>
      </c>
      <c r="P58">
        <f t="shared" si="1"/>
        <v>78.08</v>
      </c>
      <c r="Q58" s="10" t="s">
        <v>8315</v>
      </c>
      <c r="R58" t="s">
        <v>8316</v>
      </c>
      <c r="S58" s="14">
        <f t="shared" si="2"/>
        <v>42354.131643518514</v>
      </c>
      <c r="T58" s="14">
        <f t="shared" si="3"/>
        <v>42384.131643518514</v>
      </c>
    </row>
    <row r="59" spans="1:20" ht="43.2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f t="shared" si="0"/>
        <v>0</v>
      </c>
      <c r="P59">
        <f t="shared" si="1"/>
        <v>1</v>
      </c>
      <c r="Q59" s="10" t="s">
        <v>8315</v>
      </c>
      <c r="R59" t="s">
        <v>8316</v>
      </c>
      <c r="S59" s="14">
        <f t="shared" si="2"/>
        <v>41828.922905092593</v>
      </c>
      <c r="T59" s="14">
        <f t="shared" si="3"/>
        <v>41888.922905092593</v>
      </c>
    </row>
    <row r="60" spans="1:20" ht="43.2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f t="shared" si="0"/>
        <v>22</v>
      </c>
      <c r="P60">
        <f t="shared" si="1"/>
        <v>48.56</v>
      </c>
      <c r="Q60" s="10" t="s">
        <v>8315</v>
      </c>
      <c r="R60" t="s">
        <v>8316</v>
      </c>
      <c r="S60" s="14">
        <f t="shared" si="2"/>
        <v>42245.234340277777</v>
      </c>
      <c r="T60" s="14">
        <f t="shared" si="3"/>
        <v>42263.234340277777</v>
      </c>
    </row>
    <row r="61" spans="1:20" ht="43.2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f t="shared" si="0"/>
        <v>27</v>
      </c>
      <c r="P61">
        <f t="shared" si="1"/>
        <v>68.099999999999994</v>
      </c>
      <c r="Q61" s="10" t="s">
        <v>8315</v>
      </c>
      <c r="R61" t="s">
        <v>8316</v>
      </c>
      <c r="S61" s="14">
        <f t="shared" si="2"/>
        <v>42278.629710648151</v>
      </c>
      <c r="T61" s="14">
        <f t="shared" si="3"/>
        <v>42306.629710648151</v>
      </c>
    </row>
    <row r="62" spans="1:20" ht="43.2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f t="shared" si="0"/>
        <v>9</v>
      </c>
      <c r="P62">
        <f t="shared" si="1"/>
        <v>8.5</v>
      </c>
      <c r="Q62" s="10" t="s">
        <v>8315</v>
      </c>
      <c r="R62" t="s">
        <v>8316</v>
      </c>
      <c r="S62" s="14">
        <f t="shared" si="2"/>
        <v>41826.61954861111</v>
      </c>
      <c r="T62" s="14">
        <f t="shared" si="3"/>
        <v>41856.61954861111</v>
      </c>
    </row>
    <row r="63" spans="1:20" ht="43.2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f t="shared" si="0"/>
        <v>9</v>
      </c>
      <c r="P63">
        <f t="shared" si="1"/>
        <v>60.06</v>
      </c>
      <c r="Q63" s="10" t="s">
        <v>8315</v>
      </c>
      <c r="R63" t="s">
        <v>8316</v>
      </c>
      <c r="S63" s="14">
        <f t="shared" si="2"/>
        <v>42205.171018518522</v>
      </c>
      <c r="T63" s="14">
        <f t="shared" si="3"/>
        <v>42235.171018518522</v>
      </c>
    </row>
    <row r="64" spans="1:20" ht="43.2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f t="shared" si="0"/>
        <v>7</v>
      </c>
      <c r="P64">
        <f t="shared" si="1"/>
        <v>72.400000000000006</v>
      </c>
      <c r="Q64" s="10" t="s">
        <v>8315</v>
      </c>
      <c r="R64" t="s">
        <v>8316</v>
      </c>
      <c r="S64" s="14">
        <f t="shared" si="2"/>
        <v>42041.205000000002</v>
      </c>
      <c r="T64" s="14">
        <f t="shared" si="3"/>
        <v>42086.16333333333</v>
      </c>
    </row>
    <row r="65" spans="1:20" ht="43.2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f t="shared" si="0"/>
        <v>10</v>
      </c>
      <c r="P65">
        <f t="shared" si="1"/>
        <v>100</v>
      </c>
      <c r="Q65" s="10" t="s">
        <v>8315</v>
      </c>
      <c r="R65" t="s">
        <v>8316</v>
      </c>
      <c r="S65" s="14">
        <f t="shared" si="2"/>
        <v>42203.677766203706</v>
      </c>
      <c r="T65" s="14">
        <f t="shared" si="3"/>
        <v>42233.677766203706</v>
      </c>
    </row>
    <row r="66" spans="1:20" ht="43.2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f t="shared" ref="O66:O129" si="4">ROUND(E66/D66*100,0)</f>
        <v>11</v>
      </c>
      <c r="P66">
        <f t="shared" ref="P66:P129" si="5">IFERROR(ROUND(E66/L66,2),0)</f>
        <v>51.67</v>
      </c>
      <c r="Q66" s="10" t="s">
        <v>8315</v>
      </c>
      <c r="R66" t="s">
        <v>8316</v>
      </c>
      <c r="S66" s="14">
        <f t="shared" ref="S66:S129" si="6">(((J66/60)/60)/24)+DATE(1970,1,1)</f>
        <v>41983.752847222218</v>
      </c>
      <c r="T66" s="14">
        <f t="shared" ref="T66:T129" si="7">(((I66/60)/60)/24)+DATE(1970,1,1)</f>
        <v>42014.140972222223</v>
      </c>
    </row>
    <row r="67" spans="1:20" ht="43.2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f t="shared" si="4"/>
        <v>0</v>
      </c>
      <c r="P67">
        <f t="shared" si="5"/>
        <v>0</v>
      </c>
      <c r="Q67" s="10" t="s">
        <v>8315</v>
      </c>
      <c r="R67" t="s">
        <v>8316</v>
      </c>
      <c r="S67" s="14">
        <f t="shared" si="6"/>
        <v>42103.024398148147</v>
      </c>
      <c r="T67" s="14">
        <f t="shared" si="7"/>
        <v>42112.9375</v>
      </c>
    </row>
    <row r="68" spans="1:20" ht="57.6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f t="shared" si="4"/>
        <v>28</v>
      </c>
      <c r="P68">
        <f t="shared" si="5"/>
        <v>61</v>
      </c>
      <c r="Q68" s="10" t="s">
        <v>8315</v>
      </c>
      <c r="R68" t="s">
        <v>8316</v>
      </c>
      <c r="S68" s="14">
        <f t="shared" si="6"/>
        <v>42089.901574074072</v>
      </c>
      <c r="T68" s="14">
        <f t="shared" si="7"/>
        <v>42149.901574074072</v>
      </c>
    </row>
    <row r="69" spans="1:20" ht="43.2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f t="shared" si="4"/>
        <v>21</v>
      </c>
      <c r="P69">
        <f t="shared" si="5"/>
        <v>37.5</v>
      </c>
      <c r="Q69" s="10" t="s">
        <v>8315</v>
      </c>
      <c r="R69" t="s">
        <v>8316</v>
      </c>
      <c r="S69" s="14">
        <f t="shared" si="6"/>
        <v>42297.691006944442</v>
      </c>
      <c r="T69" s="14">
        <f t="shared" si="7"/>
        <v>42320.290972222225</v>
      </c>
    </row>
    <row r="70" spans="1:20" ht="43.2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f t="shared" si="4"/>
        <v>18</v>
      </c>
      <c r="P70">
        <f t="shared" si="5"/>
        <v>25.57</v>
      </c>
      <c r="Q70" s="10" t="s">
        <v>8315</v>
      </c>
      <c r="R70" t="s">
        <v>8316</v>
      </c>
      <c r="S70" s="14">
        <f t="shared" si="6"/>
        <v>41833.089756944442</v>
      </c>
      <c r="T70" s="14">
        <f t="shared" si="7"/>
        <v>41863.079143518517</v>
      </c>
    </row>
    <row r="71" spans="1:20" ht="43.2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f t="shared" si="4"/>
        <v>0</v>
      </c>
      <c r="P71">
        <f t="shared" si="5"/>
        <v>0</v>
      </c>
      <c r="Q71" s="10" t="s">
        <v>8315</v>
      </c>
      <c r="R71" t="s">
        <v>8316</v>
      </c>
      <c r="S71" s="14">
        <f t="shared" si="6"/>
        <v>42325.920717592591</v>
      </c>
      <c r="T71" s="14">
        <f t="shared" si="7"/>
        <v>42355.920717592591</v>
      </c>
    </row>
    <row r="72" spans="1:20" ht="43.2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f t="shared" si="4"/>
        <v>2</v>
      </c>
      <c r="P72">
        <f t="shared" si="5"/>
        <v>25</v>
      </c>
      <c r="Q72" s="10" t="s">
        <v>8315</v>
      </c>
      <c r="R72" t="s">
        <v>8316</v>
      </c>
      <c r="S72" s="14">
        <f t="shared" si="6"/>
        <v>41858.214629629627</v>
      </c>
      <c r="T72" s="14">
        <f t="shared" si="7"/>
        <v>41888.214629629627</v>
      </c>
    </row>
    <row r="73" spans="1:20" ht="28.8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f t="shared" si="4"/>
        <v>0</v>
      </c>
      <c r="P73">
        <f t="shared" si="5"/>
        <v>0</v>
      </c>
      <c r="Q73" s="10" t="s">
        <v>8315</v>
      </c>
      <c r="R73" t="s">
        <v>8316</v>
      </c>
      <c r="S73" s="14">
        <f t="shared" si="6"/>
        <v>41793.710231481484</v>
      </c>
      <c r="T73" s="14">
        <f t="shared" si="7"/>
        <v>41823.710231481484</v>
      </c>
    </row>
    <row r="74" spans="1:20" ht="57.6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f t="shared" si="4"/>
        <v>0</v>
      </c>
      <c r="P74">
        <f t="shared" si="5"/>
        <v>0</v>
      </c>
      <c r="Q74" s="10" t="s">
        <v>8315</v>
      </c>
      <c r="R74" t="s">
        <v>8316</v>
      </c>
      <c r="S74" s="14">
        <f t="shared" si="6"/>
        <v>41793.814259259263</v>
      </c>
      <c r="T74" s="14">
        <f t="shared" si="7"/>
        <v>41825.165972222225</v>
      </c>
    </row>
    <row r="75" spans="1:20" ht="43.2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f t="shared" si="4"/>
        <v>10</v>
      </c>
      <c r="P75">
        <f t="shared" si="5"/>
        <v>10</v>
      </c>
      <c r="Q75" s="10" t="s">
        <v>8315</v>
      </c>
      <c r="R75" t="s">
        <v>8316</v>
      </c>
      <c r="S75" s="14">
        <f t="shared" si="6"/>
        <v>41831.697939814818</v>
      </c>
      <c r="T75" s="14">
        <f t="shared" si="7"/>
        <v>41861.697939814818</v>
      </c>
    </row>
    <row r="76" spans="1:20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f t="shared" si="4"/>
        <v>2</v>
      </c>
      <c r="P76">
        <f t="shared" si="5"/>
        <v>202</v>
      </c>
      <c r="Q76" s="10" t="s">
        <v>8315</v>
      </c>
      <c r="R76" t="s">
        <v>8316</v>
      </c>
      <c r="S76" s="14">
        <f t="shared" si="6"/>
        <v>42621.389340277776</v>
      </c>
      <c r="T76" s="14">
        <f t="shared" si="7"/>
        <v>42651.389340277776</v>
      </c>
    </row>
    <row r="77" spans="1:20" ht="43.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f t="shared" si="4"/>
        <v>9</v>
      </c>
      <c r="P77">
        <f t="shared" si="5"/>
        <v>25.65</v>
      </c>
      <c r="Q77" s="10" t="s">
        <v>8315</v>
      </c>
      <c r="R77" t="s">
        <v>8316</v>
      </c>
      <c r="S77" s="14">
        <f t="shared" si="6"/>
        <v>41780.785729166666</v>
      </c>
      <c r="T77" s="14">
        <f t="shared" si="7"/>
        <v>41840.785729166666</v>
      </c>
    </row>
    <row r="78" spans="1:20" ht="43.2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f t="shared" si="4"/>
        <v>21</v>
      </c>
      <c r="P78">
        <f t="shared" si="5"/>
        <v>56.05</v>
      </c>
      <c r="Q78" s="10" t="s">
        <v>8315</v>
      </c>
      <c r="R78" t="s">
        <v>8316</v>
      </c>
      <c r="S78" s="14">
        <f t="shared" si="6"/>
        <v>41766.072500000002</v>
      </c>
      <c r="T78" s="14">
        <f t="shared" si="7"/>
        <v>41791.072500000002</v>
      </c>
    </row>
    <row r="79" spans="1:20" ht="43.2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f t="shared" si="4"/>
        <v>41</v>
      </c>
      <c r="P79">
        <f t="shared" si="5"/>
        <v>81.319999999999993</v>
      </c>
      <c r="Q79" s="10" t="s">
        <v>8315</v>
      </c>
      <c r="R79" t="s">
        <v>8316</v>
      </c>
      <c r="S79" s="14">
        <f t="shared" si="6"/>
        <v>41766.617291666669</v>
      </c>
      <c r="T79" s="14">
        <f t="shared" si="7"/>
        <v>41793.290972222225</v>
      </c>
    </row>
    <row r="80" spans="1:20" ht="57.6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f t="shared" si="4"/>
        <v>2</v>
      </c>
      <c r="P80">
        <f t="shared" si="5"/>
        <v>70.17</v>
      </c>
      <c r="Q80" s="10" t="s">
        <v>8315</v>
      </c>
      <c r="R80" t="s">
        <v>8316</v>
      </c>
      <c r="S80" s="14">
        <f t="shared" si="6"/>
        <v>42248.627013888887</v>
      </c>
      <c r="T80" s="14">
        <f t="shared" si="7"/>
        <v>42278.627013888887</v>
      </c>
    </row>
    <row r="81" spans="1:20" ht="43.2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f t="shared" si="4"/>
        <v>3</v>
      </c>
      <c r="P81">
        <f t="shared" si="5"/>
        <v>23.63</v>
      </c>
      <c r="Q81" s="10" t="s">
        <v>8315</v>
      </c>
      <c r="R81" t="s">
        <v>8316</v>
      </c>
      <c r="S81" s="14">
        <f t="shared" si="6"/>
        <v>41885.221550925926</v>
      </c>
      <c r="T81" s="14">
        <f t="shared" si="7"/>
        <v>41916.290972222225</v>
      </c>
    </row>
    <row r="82" spans="1:20" ht="43.2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f t="shared" si="4"/>
        <v>16</v>
      </c>
      <c r="P82">
        <f t="shared" si="5"/>
        <v>188.56</v>
      </c>
      <c r="Q82" s="10" t="s">
        <v>8315</v>
      </c>
      <c r="R82" t="s">
        <v>8316</v>
      </c>
      <c r="S82" s="14">
        <f t="shared" si="6"/>
        <v>42159.224432870367</v>
      </c>
      <c r="T82" s="14">
        <f t="shared" si="7"/>
        <v>42204.224432870367</v>
      </c>
    </row>
    <row r="83" spans="1:20" ht="43.2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f t="shared" si="4"/>
        <v>16</v>
      </c>
      <c r="P83">
        <f t="shared" si="5"/>
        <v>49.51</v>
      </c>
      <c r="Q83" s="10" t="s">
        <v>8315</v>
      </c>
      <c r="R83" t="s">
        <v>8316</v>
      </c>
      <c r="S83" s="14">
        <f t="shared" si="6"/>
        <v>42265.817002314812</v>
      </c>
      <c r="T83" s="14">
        <f t="shared" si="7"/>
        <v>42295.817002314812</v>
      </c>
    </row>
    <row r="84" spans="1:20" ht="28.8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f t="shared" si="4"/>
        <v>4</v>
      </c>
      <c r="P84">
        <f t="shared" si="5"/>
        <v>9.5</v>
      </c>
      <c r="Q84" s="10" t="s">
        <v>8315</v>
      </c>
      <c r="R84" t="s">
        <v>8316</v>
      </c>
      <c r="S84" s="14">
        <f t="shared" si="6"/>
        <v>41975.124340277776</v>
      </c>
      <c r="T84" s="14">
        <f t="shared" si="7"/>
        <v>42005.124340277776</v>
      </c>
    </row>
    <row r="85" spans="1:20" ht="43.2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f t="shared" si="4"/>
        <v>0</v>
      </c>
      <c r="P85">
        <f t="shared" si="5"/>
        <v>10</v>
      </c>
      <c r="Q85" s="10" t="s">
        <v>8315</v>
      </c>
      <c r="R85" t="s">
        <v>8316</v>
      </c>
      <c r="S85" s="14">
        <f t="shared" si="6"/>
        <v>42065.190694444449</v>
      </c>
      <c r="T85" s="14">
        <f t="shared" si="7"/>
        <v>42090.149027777778</v>
      </c>
    </row>
    <row r="86" spans="1:20" ht="43.2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f t="shared" si="4"/>
        <v>0</v>
      </c>
      <c r="P86">
        <f t="shared" si="5"/>
        <v>13</v>
      </c>
      <c r="Q86" s="10" t="s">
        <v>8315</v>
      </c>
      <c r="R86" t="s">
        <v>8316</v>
      </c>
      <c r="S86" s="14">
        <f t="shared" si="6"/>
        <v>41848.84002314815</v>
      </c>
      <c r="T86" s="14">
        <f t="shared" si="7"/>
        <v>41883.84002314815</v>
      </c>
    </row>
    <row r="87" spans="1:20" ht="28.8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f t="shared" si="4"/>
        <v>16</v>
      </c>
      <c r="P87">
        <f t="shared" si="5"/>
        <v>89.4</v>
      </c>
      <c r="Q87" s="10" t="s">
        <v>8315</v>
      </c>
      <c r="R87" t="s">
        <v>8316</v>
      </c>
      <c r="S87" s="14">
        <f t="shared" si="6"/>
        <v>42103.884930555556</v>
      </c>
      <c r="T87" s="14">
        <f t="shared" si="7"/>
        <v>42133.884930555556</v>
      </c>
    </row>
    <row r="88" spans="1:20" ht="57.6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f t="shared" si="4"/>
        <v>3</v>
      </c>
      <c r="P88">
        <f t="shared" si="5"/>
        <v>25</v>
      </c>
      <c r="Q88" s="10" t="s">
        <v>8315</v>
      </c>
      <c r="R88" t="s">
        <v>8316</v>
      </c>
      <c r="S88" s="14">
        <f t="shared" si="6"/>
        <v>42059.970729166671</v>
      </c>
      <c r="T88" s="14">
        <f t="shared" si="7"/>
        <v>42089.929062499999</v>
      </c>
    </row>
    <row r="89" spans="1:20" ht="57.6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f t="shared" si="4"/>
        <v>0</v>
      </c>
      <c r="P89">
        <f t="shared" si="5"/>
        <v>1</v>
      </c>
      <c r="Q89" s="10" t="s">
        <v>8315</v>
      </c>
      <c r="R89" t="s">
        <v>8316</v>
      </c>
      <c r="S89" s="14">
        <f t="shared" si="6"/>
        <v>42041.743090277778</v>
      </c>
      <c r="T89" s="14">
        <f t="shared" si="7"/>
        <v>42071.701423611114</v>
      </c>
    </row>
    <row r="90" spans="1:20" ht="43.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f t="shared" si="4"/>
        <v>5</v>
      </c>
      <c r="P90">
        <f t="shared" si="5"/>
        <v>65</v>
      </c>
      <c r="Q90" s="10" t="s">
        <v>8315</v>
      </c>
      <c r="R90" t="s">
        <v>8316</v>
      </c>
      <c r="S90" s="14">
        <f t="shared" si="6"/>
        <v>41829.73715277778</v>
      </c>
      <c r="T90" s="14">
        <f t="shared" si="7"/>
        <v>41852.716666666667</v>
      </c>
    </row>
    <row r="91" spans="1:20" ht="43.2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f t="shared" si="4"/>
        <v>0</v>
      </c>
      <c r="P91">
        <f t="shared" si="5"/>
        <v>1</v>
      </c>
      <c r="Q91" s="10" t="s">
        <v>8315</v>
      </c>
      <c r="R91" t="s">
        <v>8316</v>
      </c>
      <c r="S91" s="14">
        <f t="shared" si="6"/>
        <v>41789.893599537041</v>
      </c>
      <c r="T91" s="14">
        <f t="shared" si="7"/>
        <v>41815.875</v>
      </c>
    </row>
    <row r="92" spans="1:20" ht="43.2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f t="shared" si="4"/>
        <v>18</v>
      </c>
      <c r="P92">
        <f t="shared" si="5"/>
        <v>81.540000000000006</v>
      </c>
      <c r="Q92" s="10" t="s">
        <v>8315</v>
      </c>
      <c r="R92" t="s">
        <v>8316</v>
      </c>
      <c r="S92" s="14">
        <f t="shared" si="6"/>
        <v>41833.660995370366</v>
      </c>
      <c r="T92" s="14">
        <f t="shared" si="7"/>
        <v>41863.660995370366</v>
      </c>
    </row>
    <row r="93" spans="1:20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f t="shared" si="4"/>
        <v>5</v>
      </c>
      <c r="P93">
        <f t="shared" si="5"/>
        <v>100</v>
      </c>
      <c r="Q93" s="10" t="s">
        <v>8315</v>
      </c>
      <c r="R93" t="s">
        <v>8316</v>
      </c>
      <c r="S93" s="14">
        <f t="shared" si="6"/>
        <v>41914.590011574073</v>
      </c>
      <c r="T93" s="14">
        <f t="shared" si="7"/>
        <v>41955.907638888893</v>
      </c>
    </row>
    <row r="94" spans="1:20" ht="28.8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f t="shared" si="4"/>
        <v>0</v>
      </c>
      <c r="P94">
        <f t="shared" si="5"/>
        <v>1</v>
      </c>
      <c r="Q94" s="10" t="s">
        <v>8315</v>
      </c>
      <c r="R94" t="s">
        <v>8316</v>
      </c>
      <c r="S94" s="14">
        <f t="shared" si="6"/>
        <v>42611.261064814811</v>
      </c>
      <c r="T94" s="14">
        <f t="shared" si="7"/>
        <v>42625.707638888889</v>
      </c>
    </row>
    <row r="95" spans="1:20" ht="43.2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f t="shared" si="4"/>
        <v>0</v>
      </c>
      <c r="P95">
        <f t="shared" si="5"/>
        <v>0</v>
      </c>
      <c r="Q95" s="10" t="s">
        <v>8315</v>
      </c>
      <c r="R95" t="s">
        <v>8316</v>
      </c>
      <c r="S95" s="14">
        <f t="shared" si="6"/>
        <v>42253.633159722223</v>
      </c>
      <c r="T95" s="14">
        <f t="shared" si="7"/>
        <v>42313.674826388888</v>
      </c>
    </row>
    <row r="96" spans="1:20" ht="43.2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f t="shared" si="4"/>
        <v>1</v>
      </c>
      <c r="P96">
        <f t="shared" si="5"/>
        <v>20</v>
      </c>
      <c r="Q96" s="10" t="s">
        <v>8315</v>
      </c>
      <c r="R96" t="s">
        <v>8316</v>
      </c>
      <c r="S96" s="14">
        <f t="shared" si="6"/>
        <v>42295.891828703709</v>
      </c>
      <c r="T96" s="14">
        <f t="shared" si="7"/>
        <v>42325.933495370366</v>
      </c>
    </row>
    <row r="97" spans="1:20" ht="28.8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f t="shared" si="4"/>
        <v>1</v>
      </c>
      <c r="P97">
        <f t="shared" si="5"/>
        <v>5.5</v>
      </c>
      <c r="Q97" s="10" t="s">
        <v>8315</v>
      </c>
      <c r="R97" t="s">
        <v>8316</v>
      </c>
      <c r="S97" s="14">
        <f t="shared" si="6"/>
        <v>42402.947002314817</v>
      </c>
      <c r="T97" s="14">
        <f t="shared" si="7"/>
        <v>42452.145138888889</v>
      </c>
    </row>
    <row r="98" spans="1:20" ht="43.2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f t="shared" si="4"/>
        <v>13</v>
      </c>
      <c r="P98">
        <f t="shared" si="5"/>
        <v>50.2</v>
      </c>
      <c r="Q98" s="10" t="s">
        <v>8315</v>
      </c>
      <c r="R98" t="s">
        <v>8316</v>
      </c>
      <c r="S98" s="14">
        <f t="shared" si="6"/>
        <v>42509.814108796301</v>
      </c>
      <c r="T98" s="14">
        <f t="shared" si="7"/>
        <v>42539.814108796301</v>
      </c>
    </row>
    <row r="99" spans="1:20" ht="43.2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f t="shared" si="4"/>
        <v>1</v>
      </c>
      <c r="P99">
        <f t="shared" si="5"/>
        <v>13.11</v>
      </c>
      <c r="Q99" s="10" t="s">
        <v>8315</v>
      </c>
      <c r="R99" t="s">
        <v>8316</v>
      </c>
      <c r="S99" s="14">
        <f t="shared" si="6"/>
        <v>41977.004976851851</v>
      </c>
      <c r="T99" s="14">
        <f t="shared" si="7"/>
        <v>42008.976388888885</v>
      </c>
    </row>
    <row r="100" spans="1:20" ht="43.2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f t="shared" si="4"/>
        <v>17</v>
      </c>
      <c r="P100">
        <f t="shared" si="5"/>
        <v>315.5</v>
      </c>
      <c r="Q100" s="10" t="s">
        <v>8315</v>
      </c>
      <c r="R100" t="s">
        <v>8316</v>
      </c>
      <c r="S100" s="14">
        <f t="shared" si="6"/>
        <v>42171.758611111116</v>
      </c>
      <c r="T100" s="14">
        <f t="shared" si="7"/>
        <v>42231.758611111116</v>
      </c>
    </row>
    <row r="101" spans="1:20" ht="28.8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f t="shared" si="4"/>
        <v>33</v>
      </c>
      <c r="P101">
        <f t="shared" si="5"/>
        <v>37.14</v>
      </c>
      <c r="Q101" s="10" t="s">
        <v>8315</v>
      </c>
      <c r="R101" t="s">
        <v>8316</v>
      </c>
      <c r="S101" s="14">
        <f t="shared" si="6"/>
        <v>42056.1324537037</v>
      </c>
      <c r="T101" s="14">
        <f t="shared" si="7"/>
        <v>42086.207638888889</v>
      </c>
    </row>
    <row r="102" spans="1:20" ht="57.6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f t="shared" si="4"/>
        <v>0</v>
      </c>
      <c r="P102">
        <f t="shared" si="5"/>
        <v>0</v>
      </c>
      <c r="Q102" s="10" t="s">
        <v>8315</v>
      </c>
      <c r="R102" t="s">
        <v>8316</v>
      </c>
      <c r="S102" s="14">
        <f t="shared" si="6"/>
        <v>41867.652280092596</v>
      </c>
      <c r="T102" s="14">
        <f t="shared" si="7"/>
        <v>41875.291666666664</v>
      </c>
    </row>
    <row r="103" spans="1:20" ht="57.6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f t="shared" si="4"/>
        <v>22</v>
      </c>
      <c r="P103">
        <f t="shared" si="5"/>
        <v>128.27000000000001</v>
      </c>
      <c r="Q103" s="10" t="s">
        <v>8315</v>
      </c>
      <c r="R103" t="s">
        <v>8316</v>
      </c>
      <c r="S103" s="14">
        <f t="shared" si="6"/>
        <v>41779.657870370371</v>
      </c>
      <c r="T103" s="14">
        <f t="shared" si="7"/>
        <v>41821.25</v>
      </c>
    </row>
    <row r="104" spans="1:20" ht="43.2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f t="shared" si="4"/>
        <v>3</v>
      </c>
      <c r="P104">
        <f t="shared" si="5"/>
        <v>47.27</v>
      </c>
      <c r="Q104" s="10" t="s">
        <v>8315</v>
      </c>
      <c r="R104" t="s">
        <v>8316</v>
      </c>
      <c r="S104" s="14">
        <f t="shared" si="6"/>
        <v>42679.958472222221</v>
      </c>
      <c r="T104" s="14">
        <f t="shared" si="7"/>
        <v>42710.207638888889</v>
      </c>
    </row>
    <row r="105" spans="1:20" ht="43.2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f t="shared" si="4"/>
        <v>5</v>
      </c>
      <c r="P105">
        <f t="shared" si="5"/>
        <v>50</v>
      </c>
      <c r="Q105" s="10" t="s">
        <v>8315</v>
      </c>
      <c r="R105" t="s">
        <v>8316</v>
      </c>
      <c r="S105" s="14">
        <f t="shared" si="6"/>
        <v>42032.250208333338</v>
      </c>
      <c r="T105" s="14">
        <f t="shared" si="7"/>
        <v>42063.250208333338</v>
      </c>
    </row>
    <row r="106" spans="1:20" ht="43.2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f t="shared" si="4"/>
        <v>11</v>
      </c>
      <c r="P106">
        <f t="shared" si="5"/>
        <v>42.5</v>
      </c>
      <c r="Q106" s="10" t="s">
        <v>8315</v>
      </c>
      <c r="R106" t="s">
        <v>8316</v>
      </c>
      <c r="S106" s="14">
        <f t="shared" si="6"/>
        <v>41793.191875000004</v>
      </c>
      <c r="T106" s="14">
        <f t="shared" si="7"/>
        <v>41807.191875000004</v>
      </c>
    </row>
    <row r="107" spans="1:20" ht="43.2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f t="shared" si="4"/>
        <v>1</v>
      </c>
      <c r="P107">
        <f t="shared" si="5"/>
        <v>62.5</v>
      </c>
      <c r="Q107" s="10" t="s">
        <v>8315</v>
      </c>
      <c r="R107" t="s">
        <v>8316</v>
      </c>
      <c r="S107" s="14">
        <f t="shared" si="6"/>
        <v>41843.775011574071</v>
      </c>
      <c r="T107" s="14">
        <f t="shared" si="7"/>
        <v>41863.775011574071</v>
      </c>
    </row>
    <row r="108" spans="1:20" ht="43.2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f t="shared" si="4"/>
        <v>5</v>
      </c>
      <c r="P108">
        <f t="shared" si="5"/>
        <v>27</v>
      </c>
      <c r="Q108" s="10" t="s">
        <v>8315</v>
      </c>
      <c r="R108" t="s">
        <v>8316</v>
      </c>
      <c r="S108" s="14">
        <f t="shared" si="6"/>
        <v>42136.092488425929</v>
      </c>
      <c r="T108" s="14">
        <f t="shared" si="7"/>
        <v>42166.092488425929</v>
      </c>
    </row>
    <row r="109" spans="1:20" ht="43.2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f t="shared" si="4"/>
        <v>1</v>
      </c>
      <c r="P109">
        <f t="shared" si="5"/>
        <v>25</v>
      </c>
      <c r="Q109" s="10" t="s">
        <v>8315</v>
      </c>
      <c r="R109" t="s">
        <v>8316</v>
      </c>
      <c r="S109" s="14">
        <f t="shared" si="6"/>
        <v>42317.826377314821</v>
      </c>
      <c r="T109" s="14">
        <f t="shared" si="7"/>
        <v>42357.826377314821</v>
      </c>
    </row>
    <row r="110" spans="1:20" ht="57.6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f t="shared" si="4"/>
        <v>0</v>
      </c>
      <c r="P110">
        <f t="shared" si="5"/>
        <v>0</v>
      </c>
      <c r="Q110" s="10" t="s">
        <v>8315</v>
      </c>
      <c r="R110" t="s">
        <v>8316</v>
      </c>
      <c r="S110" s="14">
        <f t="shared" si="6"/>
        <v>42186.01116898148</v>
      </c>
      <c r="T110" s="14">
        <f t="shared" si="7"/>
        <v>42230.818055555559</v>
      </c>
    </row>
    <row r="111" spans="1:20" ht="28.8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f t="shared" si="4"/>
        <v>0</v>
      </c>
      <c r="P111">
        <f t="shared" si="5"/>
        <v>1.5</v>
      </c>
      <c r="Q111" s="10" t="s">
        <v>8315</v>
      </c>
      <c r="R111" t="s">
        <v>8316</v>
      </c>
      <c r="S111" s="14">
        <f t="shared" si="6"/>
        <v>42095.229166666672</v>
      </c>
      <c r="T111" s="14">
        <f t="shared" si="7"/>
        <v>42109.211111111115</v>
      </c>
    </row>
    <row r="112" spans="1:20" ht="43.2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f t="shared" si="4"/>
        <v>15</v>
      </c>
      <c r="P112">
        <f t="shared" si="5"/>
        <v>38.25</v>
      </c>
      <c r="Q112" s="10" t="s">
        <v>8315</v>
      </c>
      <c r="R112" t="s">
        <v>8316</v>
      </c>
      <c r="S112" s="14">
        <f t="shared" si="6"/>
        <v>41906.819513888891</v>
      </c>
      <c r="T112" s="14">
        <f t="shared" si="7"/>
        <v>41938.838888888888</v>
      </c>
    </row>
    <row r="113" spans="1:20" ht="43.2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f t="shared" si="4"/>
        <v>9</v>
      </c>
      <c r="P113">
        <f t="shared" si="5"/>
        <v>16.25</v>
      </c>
      <c r="Q113" s="10" t="s">
        <v>8315</v>
      </c>
      <c r="R113" t="s">
        <v>8316</v>
      </c>
      <c r="S113" s="14">
        <f t="shared" si="6"/>
        <v>41834.135370370372</v>
      </c>
      <c r="T113" s="14">
        <f t="shared" si="7"/>
        <v>41849.135370370372</v>
      </c>
    </row>
    <row r="114" spans="1:20" ht="43.2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f t="shared" si="4"/>
        <v>0</v>
      </c>
      <c r="P114">
        <f t="shared" si="5"/>
        <v>33.75</v>
      </c>
      <c r="Q114" s="10" t="s">
        <v>8315</v>
      </c>
      <c r="R114" t="s">
        <v>8316</v>
      </c>
      <c r="S114" s="14">
        <f t="shared" si="6"/>
        <v>41863.359282407408</v>
      </c>
      <c r="T114" s="14">
        <f t="shared" si="7"/>
        <v>41893.359282407408</v>
      </c>
    </row>
    <row r="115" spans="1:20" ht="43.2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f t="shared" si="4"/>
        <v>3</v>
      </c>
      <c r="P115">
        <f t="shared" si="5"/>
        <v>61.67</v>
      </c>
      <c r="Q115" s="10" t="s">
        <v>8315</v>
      </c>
      <c r="R115" t="s">
        <v>8316</v>
      </c>
      <c r="S115" s="14">
        <f t="shared" si="6"/>
        <v>42224.756909722222</v>
      </c>
      <c r="T115" s="14">
        <f t="shared" si="7"/>
        <v>42254.756909722222</v>
      </c>
    </row>
    <row r="116" spans="1:20" ht="43.2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f t="shared" si="4"/>
        <v>37</v>
      </c>
      <c r="P116">
        <f t="shared" si="5"/>
        <v>83.14</v>
      </c>
      <c r="Q116" s="10" t="s">
        <v>8315</v>
      </c>
      <c r="R116" t="s">
        <v>8316</v>
      </c>
      <c r="S116" s="14">
        <f t="shared" si="6"/>
        <v>41939.8122337963</v>
      </c>
      <c r="T116" s="14">
        <f t="shared" si="7"/>
        <v>41969.853900462964</v>
      </c>
    </row>
    <row r="117" spans="1:20" ht="43.2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f t="shared" si="4"/>
        <v>0</v>
      </c>
      <c r="P117">
        <f t="shared" si="5"/>
        <v>1</v>
      </c>
      <c r="Q117" s="10" t="s">
        <v>8315</v>
      </c>
      <c r="R117" t="s">
        <v>8316</v>
      </c>
      <c r="S117" s="14">
        <f t="shared" si="6"/>
        <v>42059.270023148143</v>
      </c>
      <c r="T117" s="14">
        <f t="shared" si="7"/>
        <v>42119.190972222219</v>
      </c>
    </row>
    <row r="118" spans="1:20" ht="43.2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f t="shared" si="4"/>
        <v>10</v>
      </c>
      <c r="P118">
        <f t="shared" si="5"/>
        <v>142.86000000000001</v>
      </c>
      <c r="Q118" s="10" t="s">
        <v>8315</v>
      </c>
      <c r="R118" t="s">
        <v>8316</v>
      </c>
      <c r="S118" s="14">
        <f t="shared" si="6"/>
        <v>42308.211215277777</v>
      </c>
      <c r="T118" s="14">
        <f t="shared" si="7"/>
        <v>42338.252881944441</v>
      </c>
    </row>
    <row r="119" spans="1:20" ht="43.2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f t="shared" si="4"/>
        <v>8</v>
      </c>
      <c r="P119">
        <f t="shared" si="5"/>
        <v>10.17</v>
      </c>
      <c r="Q119" s="10" t="s">
        <v>8315</v>
      </c>
      <c r="R119" t="s">
        <v>8316</v>
      </c>
      <c r="S119" s="14">
        <f t="shared" si="6"/>
        <v>42020.768634259264</v>
      </c>
      <c r="T119" s="14">
        <f t="shared" si="7"/>
        <v>42065.958333333328</v>
      </c>
    </row>
    <row r="120" spans="1:20" ht="43.2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f t="shared" si="4"/>
        <v>15</v>
      </c>
      <c r="P120">
        <f t="shared" si="5"/>
        <v>57.25</v>
      </c>
      <c r="Q120" s="10" t="s">
        <v>8315</v>
      </c>
      <c r="R120" t="s">
        <v>8316</v>
      </c>
      <c r="S120" s="14">
        <f t="shared" si="6"/>
        <v>41786.959745370368</v>
      </c>
      <c r="T120" s="14">
        <f t="shared" si="7"/>
        <v>41816.959745370368</v>
      </c>
    </row>
    <row r="121" spans="1:20" ht="43.2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f t="shared" si="4"/>
        <v>10</v>
      </c>
      <c r="P121">
        <f t="shared" si="5"/>
        <v>5</v>
      </c>
      <c r="Q121" s="10" t="s">
        <v>8315</v>
      </c>
      <c r="R121" t="s">
        <v>8316</v>
      </c>
      <c r="S121" s="14">
        <f t="shared" si="6"/>
        <v>41820.870821759258</v>
      </c>
      <c r="T121" s="14">
        <f t="shared" si="7"/>
        <v>41850.870821759258</v>
      </c>
    </row>
    <row r="122" spans="1:20" ht="43.2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f t="shared" si="4"/>
        <v>13</v>
      </c>
      <c r="P122">
        <f t="shared" si="5"/>
        <v>93</v>
      </c>
      <c r="Q122" s="10" t="s">
        <v>8315</v>
      </c>
      <c r="R122" t="s">
        <v>8316</v>
      </c>
      <c r="S122" s="14">
        <f t="shared" si="6"/>
        <v>42265.683182870373</v>
      </c>
      <c r="T122" s="14">
        <f t="shared" si="7"/>
        <v>42293.207638888889</v>
      </c>
    </row>
    <row r="123" spans="1:20" ht="43.2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f t="shared" si="4"/>
        <v>2</v>
      </c>
      <c r="P123">
        <f t="shared" si="5"/>
        <v>32.36</v>
      </c>
      <c r="Q123" s="10" t="s">
        <v>8315</v>
      </c>
      <c r="R123" t="s">
        <v>8316</v>
      </c>
      <c r="S123" s="14">
        <f t="shared" si="6"/>
        <v>42601.827141203699</v>
      </c>
      <c r="T123" s="14">
        <f t="shared" si="7"/>
        <v>42631.827141203699</v>
      </c>
    </row>
    <row r="124" spans="1:20" ht="43.2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f t="shared" si="4"/>
        <v>0</v>
      </c>
      <c r="P124">
        <f t="shared" si="5"/>
        <v>0</v>
      </c>
      <c r="Q124" s="10" t="s">
        <v>8315</v>
      </c>
      <c r="R124" t="s">
        <v>8316</v>
      </c>
      <c r="S124" s="14">
        <f t="shared" si="6"/>
        <v>42228.151701388888</v>
      </c>
      <c r="T124" s="14">
        <f t="shared" si="7"/>
        <v>42253.151701388888</v>
      </c>
    </row>
    <row r="125" spans="1:20" ht="43.2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f t="shared" si="4"/>
        <v>0</v>
      </c>
      <c r="P125">
        <f t="shared" si="5"/>
        <v>1</v>
      </c>
      <c r="Q125" s="10" t="s">
        <v>8315</v>
      </c>
      <c r="R125" t="s">
        <v>8316</v>
      </c>
      <c r="S125" s="14">
        <f t="shared" si="6"/>
        <v>42415.168564814812</v>
      </c>
      <c r="T125" s="14">
        <f t="shared" si="7"/>
        <v>42445.126898148148</v>
      </c>
    </row>
    <row r="126" spans="1:20" ht="43.2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f t="shared" si="4"/>
        <v>16</v>
      </c>
      <c r="P126">
        <f t="shared" si="5"/>
        <v>91.83</v>
      </c>
      <c r="Q126" s="10" t="s">
        <v>8315</v>
      </c>
      <c r="R126" t="s">
        <v>8316</v>
      </c>
      <c r="S126" s="14">
        <f t="shared" si="6"/>
        <v>42538.968310185184</v>
      </c>
      <c r="T126" s="14">
        <f t="shared" si="7"/>
        <v>42568.029861111107</v>
      </c>
    </row>
    <row r="127" spans="1:20" ht="43.2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f t="shared" si="4"/>
        <v>11</v>
      </c>
      <c r="P127">
        <f t="shared" si="5"/>
        <v>45.83</v>
      </c>
      <c r="Q127" s="10" t="s">
        <v>8315</v>
      </c>
      <c r="R127" t="s">
        <v>8316</v>
      </c>
      <c r="S127" s="14">
        <f t="shared" si="6"/>
        <v>42233.671747685185</v>
      </c>
      <c r="T127" s="14">
        <f t="shared" si="7"/>
        <v>42278.541666666672</v>
      </c>
    </row>
    <row r="128" spans="1:20" ht="43.2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f t="shared" si="4"/>
        <v>0</v>
      </c>
      <c r="P128">
        <f t="shared" si="5"/>
        <v>0</v>
      </c>
      <c r="Q128" s="10" t="s">
        <v>8315</v>
      </c>
      <c r="R128" t="s">
        <v>8316</v>
      </c>
      <c r="S128" s="14">
        <f t="shared" si="6"/>
        <v>42675.262962962966</v>
      </c>
      <c r="T128" s="14">
        <f t="shared" si="7"/>
        <v>42705.304629629631</v>
      </c>
    </row>
    <row r="129" spans="1:20" ht="43.2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f t="shared" si="4"/>
        <v>86</v>
      </c>
      <c r="P129">
        <f t="shared" si="5"/>
        <v>248.5</v>
      </c>
      <c r="Q129" s="10" t="s">
        <v>8315</v>
      </c>
      <c r="R129" t="s">
        <v>8316</v>
      </c>
      <c r="S129" s="14">
        <f t="shared" si="6"/>
        <v>42534.631481481483</v>
      </c>
      <c r="T129" s="14">
        <f t="shared" si="7"/>
        <v>42562.631481481483</v>
      </c>
    </row>
    <row r="130" spans="1:20" ht="43.2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f t="shared" ref="O130:O193" si="8">ROUND(E130/D130*100,0)</f>
        <v>12</v>
      </c>
      <c r="P130">
        <f t="shared" ref="P130:P193" si="9">IFERROR(ROUND(E130/L130,2),0)</f>
        <v>79.400000000000006</v>
      </c>
      <c r="Q130" s="10" t="s">
        <v>8315</v>
      </c>
      <c r="R130" t="s">
        <v>8316</v>
      </c>
      <c r="S130" s="14">
        <f t="shared" ref="S130:S193" si="10">(((J130/60)/60)/24)+DATE(1970,1,1)</f>
        <v>42151.905717592599</v>
      </c>
      <c r="T130" s="14">
        <f t="shared" ref="T130:T193" si="11">(((I130/60)/60)/24)+DATE(1970,1,1)</f>
        <v>42182.905717592599</v>
      </c>
    </row>
    <row r="131" spans="1:20" ht="43.2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f t="shared" si="8"/>
        <v>0</v>
      </c>
      <c r="P131">
        <f t="shared" si="9"/>
        <v>5.5</v>
      </c>
      <c r="Q131" s="10" t="s">
        <v>8315</v>
      </c>
      <c r="R131" t="s">
        <v>8316</v>
      </c>
      <c r="S131" s="14">
        <f t="shared" si="10"/>
        <v>41961.492488425924</v>
      </c>
      <c r="T131" s="14">
        <f t="shared" si="11"/>
        <v>42006.492488425924</v>
      </c>
    </row>
    <row r="132" spans="1:20" ht="7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f t="shared" si="8"/>
        <v>1</v>
      </c>
      <c r="P132">
        <f t="shared" si="9"/>
        <v>25</v>
      </c>
      <c r="Q132" s="10" t="s">
        <v>8315</v>
      </c>
      <c r="R132" t="s">
        <v>8316</v>
      </c>
      <c r="S132" s="14">
        <f t="shared" si="10"/>
        <v>41940.587233796294</v>
      </c>
      <c r="T132" s="14">
        <f t="shared" si="11"/>
        <v>41968.041666666672</v>
      </c>
    </row>
    <row r="133" spans="1:20" ht="43.2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f t="shared" si="8"/>
        <v>0</v>
      </c>
      <c r="P133">
        <f t="shared" si="9"/>
        <v>0</v>
      </c>
      <c r="Q133" s="10" t="s">
        <v>8315</v>
      </c>
      <c r="R133" t="s">
        <v>8316</v>
      </c>
      <c r="S133" s="14">
        <f t="shared" si="10"/>
        <v>42111.904097222221</v>
      </c>
      <c r="T133" s="14">
        <f t="shared" si="11"/>
        <v>42171.904097222221</v>
      </c>
    </row>
    <row r="134" spans="1:20" ht="43.2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f t="shared" si="8"/>
        <v>36</v>
      </c>
      <c r="P134">
        <f t="shared" si="9"/>
        <v>137.08000000000001</v>
      </c>
      <c r="Q134" s="10" t="s">
        <v>8315</v>
      </c>
      <c r="R134" t="s">
        <v>8316</v>
      </c>
      <c r="S134" s="14">
        <f t="shared" si="10"/>
        <v>42279.778564814813</v>
      </c>
      <c r="T134" s="14">
        <f t="shared" si="11"/>
        <v>42310.701388888891</v>
      </c>
    </row>
    <row r="135" spans="1:20" ht="57.6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f t="shared" si="8"/>
        <v>0</v>
      </c>
      <c r="P135">
        <f t="shared" si="9"/>
        <v>0</v>
      </c>
      <c r="Q135" s="10" t="s">
        <v>8315</v>
      </c>
      <c r="R135" t="s">
        <v>8316</v>
      </c>
      <c r="S135" s="14">
        <f t="shared" si="10"/>
        <v>42213.662905092591</v>
      </c>
      <c r="T135" s="14">
        <f t="shared" si="11"/>
        <v>42243.662905092591</v>
      </c>
    </row>
    <row r="136" spans="1:20" ht="43.2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f t="shared" si="8"/>
        <v>0</v>
      </c>
      <c r="P136">
        <f t="shared" si="9"/>
        <v>5</v>
      </c>
      <c r="Q136" s="10" t="s">
        <v>8315</v>
      </c>
      <c r="R136" t="s">
        <v>8316</v>
      </c>
      <c r="S136" s="14">
        <f t="shared" si="10"/>
        <v>42109.801712962959</v>
      </c>
      <c r="T136" s="14">
        <f t="shared" si="11"/>
        <v>42139.801712962959</v>
      </c>
    </row>
    <row r="137" spans="1:20" ht="28.8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f t="shared" si="8"/>
        <v>3</v>
      </c>
      <c r="P137">
        <f t="shared" si="9"/>
        <v>39</v>
      </c>
      <c r="Q137" s="10" t="s">
        <v>8315</v>
      </c>
      <c r="R137" t="s">
        <v>8316</v>
      </c>
      <c r="S137" s="14">
        <f t="shared" si="10"/>
        <v>42031.833587962959</v>
      </c>
      <c r="T137" s="14">
        <f t="shared" si="11"/>
        <v>42063.333333333328</v>
      </c>
    </row>
    <row r="138" spans="1:20" ht="43.2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f t="shared" si="8"/>
        <v>3</v>
      </c>
      <c r="P138">
        <f t="shared" si="9"/>
        <v>50.5</v>
      </c>
      <c r="Q138" s="10" t="s">
        <v>8315</v>
      </c>
      <c r="R138" t="s">
        <v>8316</v>
      </c>
      <c r="S138" s="14">
        <f t="shared" si="10"/>
        <v>42615.142870370371</v>
      </c>
      <c r="T138" s="14">
        <f t="shared" si="11"/>
        <v>42645.142870370371</v>
      </c>
    </row>
    <row r="139" spans="1:20" ht="57.6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f t="shared" si="8"/>
        <v>1</v>
      </c>
      <c r="P139">
        <f t="shared" si="9"/>
        <v>25</v>
      </c>
      <c r="Q139" s="10" t="s">
        <v>8315</v>
      </c>
      <c r="R139" t="s">
        <v>8316</v>
      </c>
      <c r="S139" s="14">
        <f t="shared" si="10"/>
        <v>42439.702314814815</v>
      </c>
      <c r="T139" s="14">
        <f t="shared" si="11"/>
        <v>42468.774305555555</v>
      </c>
    </row>
    <row r="140" spans="1:20" ht="43.2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f t="shared" si="8"/>
        <v>0</v>
      </c>
      <c r="P140">
        <f t="shared" si="9"/>
        <v>25</v>
      </c>
      <c r="Q140" s="10" t="s">
        <v>8315</v>
      </c>
      <c r="R140" t="s">
        <v>8316</v>
      </c>
      <c r="S140" s="14">
        <f t="shared" si="10"/>
        <v>42243.790393518517</v>
      </c>
      <c r="T140" s="14">
        <f t="shared" si="11"/>
        <v>42303.790393518517</v>
      </c>
    </row>
    <row r="141" spans="1:20" ht="43.2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f t="shared" si="8"/>
        <v>0</v>
      </c>
      <c r="P141">
        <f t="shared" si="9"/>
        <v>0</v>
      </c>
      <c r="Q141" s="10" t="s">
        <v>8315</v>
      </c>
      <c r="R141" t="s">
        <v>8316</v>
      </c>
      <c r="S141" s="14">
        <f t="shared" si="10"/>
        <v>42550.048449074078</v>
      </c>
      <c r="T141" s="14">
        <f t="shared" si="11"/>
        <v>42580.978472222225</v>
      </c>
    </row>
    <row r="142" spans="1:20" ht="43.2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f t="shared" si="8"/>
        <v>24</v>
      </c>
      <c r="P142">
        <f t="shared" si="9"/>
        <v>53.13</v>
      </c>
      <c r="Q142" s="10" t="s">
        <v>8315</v>
      </c>
      <c r="R142" t="s">
        <v>8316</v>
      </c>
      <c r="S142" s="14">
        <f t="shared" si="10"/>
        <v>42306.848854166667</v>
      </c>
      <c r="T142" s="14">
        <f t="shared" si="11"/>
        <v>42336.890520833331</v>
      </c>
    </row>
    <row r="143" spans="1:20" ht="43.2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f t="shared" si="8"/>
        <v>0</v>
      </c>
      <c r="P143">
        <f t="shared" si="9"/>
        <v>0</v>
      </c>
      <c r="Q143" s="10" t="s">
        <v>8315</v>
      </c>
      <c r="R143" t="s">
        <v>8316</v>
      </c>
      <c r="S143" s="14">
        <f t="shared" si="10"/>
        <v>42457.932025462964</v>
      </c>
      <c r="T143" s="14">
        <f t="shared" si="11"/>
        <v>42485.013888888891</v>
      </c>
    </row>
    <row r="144" spans="1:20" ht="43.2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f t="shared" si="8"/>
        <v>0</v>
      </c>
      <c r="P144">
        <f t="shared" si="9"/>
        <v>7</v>
      </c>
      <c r="Q144" s="10" t="s">
        <v>8315</v>
      </c>
      <c r="R144" t="s">
        <v>8316</v>
      </c>
      <c r="S144" s="14">
        <f t="shared" si="10"/>
        <v>42513.976319444439</v>
      </c>
      <c r="T144" s="14">
        <f t="shared" si="11"/>
        <v>42559.976319444439</v>
      </c>
    </row>
    <row r="145" spans="1:20" ht="43.2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f t="shared" si="8"/>
        <v>32</v>
      </c>
      <c r="P145">
        <f t="shared" si="9"/>
        <v>40.06</v>
      </c>
      <c r="Q145" s="10" t="s">
        <v>8315</v>
      </c>
      <c r="R145" t="s">
        <v>8316</v>
      </c>
      <c r="S145" s="14">
        <f t="shared" si="10"/>
        <v>41816.950370370374</v>
      </c>
      <c r="T145" s="14">
        <f t="shared" si="11"/>
        <v>41853.583333333336</v>
      </c>
    </row>
    <row r="146" spans="1:20" ht="43.2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f t="shared" si="8"/>
        <v>24</v>
      </c>
      <c r="P146">
        <f t="shared" si="9"/>
        <v>24.33</v>
      </c>
      <c r="Q146" s="10" t="s">
        <v>8315</v>
      </c>
      <c r="R146" t="s">
        <v>8316</v>
      </c>
      <c r="S146" s="14">
        <f t="shared" si="10"/>
        <v>41880.788842592592</v>
      </c>
      <c r="T146" s="14">
        <f t="shared" si="11"/>
        <v>41910.788842592592</v>
      </c>
    </row>
    <row r="147" spans="1:20" ht="43.2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f t="shared" si="8"/>
        <v>2</v>
      </c>
      <c r="P147">
        <f t="shared" si="9"/>
        <v>11.25</v>
      </c>
      <c r="Q147" s="10" t="s">
        <v>8315</v>
      </c>
      <c r="R147" t="s">
        <v>8316</v>
      </c>
      <c r="S147" s="14">
        <f t="shared" si="10"/>
        <v>42342.845555555556</v>
      </c>
      <c r="T147" s="14">
        <f t="shared" si="11"/>
        <v>42372.845555555556</v>
      </c>
    </row>
    <row r="148" spans="1:20" ht="43.2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f t="shared" si="8"/>
        <v>6</v>
      </c>
      <c r="P148">
        <f t="shared" si="9"/>
        <v>42</v>
      </c>
      <c r="Q148" s="10" t="s">
        <v>8315</v>
      </c>
      <c r="R148" t="s">
        <v>8316</v>
      </c>
      <c r="S148" s="14">
        <f t="shared" si="10"/>
        <v>42053.722060185188</v>
      </c>
      <c r="T148" s="14">
        <f t="shared" si="11"/>
        <v>42113.680393518516</v>
      </c>
    </row>
    <row r="149" spans="1:20" ht="43.2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f t="shared" si="8"/>
        <v>14</v>
      </c>
      <c r="P149">
        <f t="shared" si="9"/>
        <v>71.25</v>
      </c>
      <c r="Q149" s="10" t="s">
        <v>8315</v>
      </c>
      <c r="R149" t="s">
        <v>8316</v>
      </c>
      <c r="S149" s="14">
        <f t="shared" si="10"/>
        <v>42414.235879629632</v>
      </c>
      <c r="T149" s="14">
        <f t="shared" si="11"/>
        <v>42474.194212962961</v>
      </c>
    </row>
    <row r="150" spans="1:20" ht="57.6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f t="shared" si="8"/>
        <v>1</v>
      </c>
      <c r="P150">
        <f t="shared" si="9"/>
        <v>22.5</v>
      </c>
      <c r="Q150" s="10" t="s">
        <v>8315</v>
      </c>
      <c r="R150" t="s">
        <v>8316</v>
      </c>
      <c r="S150" s="14">
        <f t="shared" si="10"/>
        <v>41801.711550925924</v>
      </c>
      <c r="T150" s="14">
        <f t="shared" si="11"/>
        <v>41844.124305555553</v>
      </c>
    </row>
    <row r="151" spans="1:20" ht="43.2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f t="shared" si="8"/>
        <v>24</v>
      </c>
      <c r="P151">
        <f t="shared" si="9"/>
        <v>41</v>
      </c>
      <c r="Q151" s="10" t="s">
        <v>8315</v>
      </c>
      <c r="R151" t="s">
        <v>8316</v>
      </c>
      <c r="S151" s="14">
        <f t="shared" si="10"/>
        <v>42770.290590277778</v>
      </c>
      <c r="T151" s="14">
        <f t="shared" si="11"/>
        <v>42800.290590277778</v>
      </c>
    </row>
    <row r="152" spans="1:20" ht="43.2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f t="shared" si="8"/>
        <v>11</v>
      </c>
      <c r="P152">
        <f t="shared" si="9"/>
        <v>47.91</v>
      </c>
      <c r="Q152" s="10" t="s">
        <v>8315</v>
      </c>
      <c r="R152" t="s">
        <v>8316</v>
      </c>
      <c r="S152" s="14">
        <f t="shared" si="10"/>
        <v>42452.815659722226</v>
      </c>
      <c r="T152" s="14">
        <f t="shared" si="11"/>
        <v>42512.815659722226</v>
      </c>
    </row>
    <row r="153" spans="1:20" ht="57.6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f t="shared" si="8"/>
        <v>7</v>
      </c>
      <c r="P153">
        <f t="shared" si="9"/>
        <v>35.17</v>
      </c>
      <c r="Q153" s="10" t="s">
        <v>8315</v>
      </c>
      <c r="R153" t="s">
        <v>8316</v>
      </c>
      <c r="S153" s="14">
        <f t="shared" si="10"/>
        <v>42601.854699074072</v>
      </c>
      <c r="T153" s="14">
        <f t="shared" si="11"/>
        <v>42611.163194444445</v>
      </c>
    </row>
    <row r="154" spans="1:20" ht="57.6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f t="shared" si="8"/>
        <v>0</v>
      </c>
      <c r="P154">
        <f t="shared" si="9"/>
        <v>5.5</v>
      </c>
      <c r="Q154" s="10" t="s">
        <v>8315</v>
      </c>
      <c r="R154" t="s">
        <v>8316</v>
      </c>
      <c r="S154" s="14">
        <f t="shared" si="10"/>
        <v>42447.863553240735</v>
      </c>
      <c r="T154" s="14">
        <f t="shared" si="11"/>
        <v>42477.863553240735</v>
      </c>
    </row>
    <row r="155" spans="1:20" ht="43.2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f t="shared" si="8"/>
        <v>1</v>
      </c>
      <c r="P155">
        <f t="shared" si="9"/>
        <v>22.67</v>
      </c>
      <c r="Q155" s="10" t="s">
        <v>8315</v>
      </c>
      <c r="R155" t="s">
        <v>8316</v>
      </c>
      <c r="S155" s="14">
        <f t="shared" si="10"/>
        <v>41811.536180555559</v>
      </c>
      <c r="T155" s="14">
        <f t="shared" si="11"/>
        <v>41841.536180555559</v>
      </c>
    </row>
    <row r="156" spans="1:20" ht="43.2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f t="shared" si="8"/>
        <v>21</v>
      </c>
      <c r="P156">
        <f t="shared" si="9"/>
        <v>26.38</v>
      </c>
      <c r="Q156" s="10" t="s">
        <v>8315</v>
      </c>
      <c r="R156" t="s">
        <v>8316</v>
      </c>
      <c r="S156" s="14">
        <f t="shared" si="10"/>
        <v>41981.067523148144</v>
      </c>
      <c r="T156" s="14">
        <f t="shared" si="11"/>
        <v>42041.067523148144</v>
      </c>
    </row>
    <row r="157" spans="1:20" ht="43.2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f t="shared" si="8"/>
        <v>78</v>
      </c>
      <c r="P157">
        <f t="shared" si="9"/>
        <v>105.54</v>
      </c>
      <c r="Q157" s="10" t="s">
        <v>8315</v>
      </c>
      <c r="R157" t="s">
        <v>8316</v>
      </c>
      <c r="S157" s="14">
        <f t="shared" si="10"/>
        <v>42469.68414351852</v>
      </c>
      <c r="T157" s="14">
        <f t="shared" si="11"/>
        <v>42499.166666666672</v>
      </c>
    </row>
    <row r="158" spans="1:20" ht="43.2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f t="shared" si="8"/>
        <v>0</v>
      </c>
      <c r="P158">
        <f t="shared" si="9"/>
        <v>0</v>
      </c>
      <c r="Q158" s="10" t="s">
        <v>8315</v>
      </c>
      <c r="R158" t="s">
        <v>8316</v>
      </c>
      <c r="S158" s="14">
        <f t="shared" si="10"/>
        <v>42534.866875</v>
      </c>
      <c r="T158" s="14">
        <f t="shared" si="11"/>
        <v>42564.866875</v>
      </c>
    </row>
    <row r="159" spans="1:20" ht="43.2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f t="shared" si="8"/>
        <v>48</v>
      </c>
      <c r="P159">
        <f t="shared" si="9"/>
        <v>62</v>
      </c>
      <c r="Q159" s="10" t="s">
        <v>8315</v>
      </c>
      <c r="R159" t="s">
        <v>8316</v>
      </c>
      <c r="S159" s="14">
        <f t="shared" si="10"/>
        <v>41830.858344907407</v>
      </c>
      <c r="T159" s="14">
        <f t="shared" si="11"/>
        <v>41852.291666666664</v>
      </c>
    </row>
    <row r="160" spans="1:20" ht="43.2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f t="shared" si="8"/>
        <v>1</v>
      </c>
      <c r="P160">
        <f t="shared" si="9"/>
        <v>217.5</v>
      </c>
      <c r="Q160" s="10" t="s">
        <v>8315</v>
      </c>
      <c r="R160" t="s">
        <v>8316</v>
      </c>
      <c r="S160" s="14">
        <f t="shared" si="10"/>
        <v>42543.788564814815</v>
      </c>
      <c r="T160" s="14">
        <f t="shared" si="11"/>
        <v>42573.788564814815</v>
      </c>
    </row>
    <row r="161" spans="1:20" ht="43.2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f t="shared" si="8"/>
        <v>11</v>
      </c>
      <c r="P161">
        <f t="shared" si="9"/>
        <v>26.75</v>
      </c>
      <c r="Q161" s="10" t="s">
        <v>8315</v>
      </c>
      <c r="R161" t="s">
        <v>8316</v>
      </c>
      <c r="S161" s="14">
        <f t="shared" si="10"/>
        <v>41975.642974537041</v>
      </c>
      <c r="T161" s="14">
        <f t="shared" si="11"/>
        <v>42035.642974537041</v>
      </c>
    </row>
    <row r="162" spans="1:20" ht="57.6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f t="shared" si="8"/>
        <v>18</v>
      </c>
      <c r="P162">
        <f t="shared" si="9"/>
        <v>64.290000000000006</v>
      </c>
      <c r="Q162" s="10" t="s">
        <v>8315</v>
      </c>
      <c r="R162" t="s">
        <v>8316</v>
      </c>
      <c r="S162" s="14">
        <f t="shared" si="10"/>
        <v>41795.598923611113</v>
      </c>
      <c r="T162" s="14">
        <f t="shared" si="11"/>
        <v>41825.598923611113</v>
      </c>
    </row>
    <row r="163" spans="1:20" ht="43.2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f t="shared" si="8"/>
        <v>4</v>
      </c>
      <c r="P163">
        <f t="shared" si="9"/>
        <v>175</v>
      </c>
      <c r="Q163" s="10" t="s">
        <v>8315</v>
      </c>
      <c r="R163" t="s">
        <v>8316</v>
      </c>
      <c r="S163" s="14">
        <f t="shared" si="10"/>
        <v>42508.179965277777</v>
      </c>
      <c r="T163" s="14">
        <f t="shared" si="11"/>
        <v>42568.179965277777</v>
      </c>
    </row>
    <row r="164" spans="1:20" ht="43.2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f t="shared" si="8"/>
        <v>35</v>
      </c>
      <c r="P164">
        <f t="shared" si="9"/>
        <v>84.28</v>
      </c>
      <c r="Q164" s="10" t="s">
        <v>8315</v>
      </c>
      <c r="R164" t="s">
        <v>8316</v>
      </c>
      <c r="S164" s="14">
        <f t="shared" si="10"/>
        <v>41747.86986111111</v>
      </c>
      <c r="T164" s="14">
        <f t="shared" si="11"/>
        <v>41779.290972222225</v>
      </c>
    </row>
    <row r="165" spans="1:20" ht="57.6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f t="shared" si="8"/>
        <v>32</v>
      </c>
      <c r="P165">
        <f t="shared" si="9"/>
        <v>33.74</v>
      </c>
      <c r="Q165" s="10" t="s">
        <v>8315</v>
      </c>
      <c r="R165" t="s">
        <v>8316</v>
      </c>
      <c r="S165" s="14">
        <f t="shared" si="10"/>
        <v>42399.707407407404</v>
      </c>
      <c r="T165" s="14">
        <f t="shared" si="11"/>
        <v>42420.878472222219</v>
      </c>
    </row>
    <row r="166" spans="1:20" ht="28.8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f t="shared" si="8"/>
        <v>2</v>
      </c>
      <c r="P166">
        <f t="shared" si="9"/>
        <v>8</v>
      </c>
      <c r="Q166" s="10" t="s">
        <v>8315</v>
      </c>
      <c r="R166" t="s">
        <v>8316</v>
      </c>
      <c r="S166" s="14">
        <f t="shared" si="10"/>
        <v>42230.08116898148</v>
      </c>
      <c r="T166" s="14">
        <f t="shared" si="11"/>
        <v>42245.08116898148</v>
      </c>
    </row>
    <row r="167" spans="1:20" ht="43.2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f t="shared" si="8"/>
        <v>0</v>
      </c>
      <c r="P167">
        <f t="shared" si="9"/>
        <v>0</v>
      </c>
      <c r="Q167" s="10" t="s">
        <v>8315</v>
      </c>
      <c r="R167" t="s">
        <v>8316</v>
      </c>
      <c r="S167" s="14">
        <f t="shared" si="10"/>
        <v>42286.749780092592</v>
      </c>
      <c r="T167" s="14">
        <f t="shared" si="11"/>
        <v>42316.791446759264</v>
      </c>
    </row>
    <row r="168" spans="1:20" ht="28.8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f t="shared" si="8"/>
        <v>20</v>
      </c>
      <c r="P168">
        <f t="shared" si="9"/>
        <v>100</v>
      </c>
      <c r="Q168" s="10" t="s">
        <v>8315</v>
      </c>
      <c r="R168" t="s">
        <v>8316</v>
      </c>
      <c r="S168" s="14">
        <f t="shared" si="10"/>
        <v>42125.644467592589</v>
      </c>
      <c r="T168" s="14">
        <f t="shared" si="11"/>
        <v>42155.644467592589</v>
      </c>
    </row>
    <row r="169" spans="1:20" ht="43.2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f t="shared" si="8"/>
        <v>5</v>
      </c>
      <c r="P169">
        <f t="shared" si="9"/>
        <v>60.11</v>
      </c>
      <c r="Q169" s="10" t="s">
        <v>8315</v>
      </c>
      <c r="R169" t="s">
        <v>8316</v>
      </c>
      <c r="S169" s="14">
        <f t="shared" si="10"/>
        <v>42289.94049768518</v>
      </c>
      <c r="T169" s="14">
        <f t="shared" si="11"/>
        <v>42349.982164351852</v>
      </c>
    </row>
    <row r="170" spans="1:20" ht="43.2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f t="shared" si="8"/>
        <v>0</v>
      </c>
      <c r="P170">
        <f t="shared" si="9"/>
        <v>3</v>
      </c>
      <c r="Q170" s="10" t="s">
        <v>8315</v>
      </c>
      <c r="R170" t="s">
        <v>8316</v>
      </c>
      <c r="S170" s="14">
        <f t="shared" si="10"/>
        <v>42107.864722222221</v>
      </c>
      <c r="T170" s="14">
        <f t="shared" si="11"/>
        <v>42137.864722222221</v>
      </c>
    </row>
    <row r="171" spans="1:20" ht="43.2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f t="shared" si="8"/>
        <v>0</v>
      </c>
      <c r="P171">
        <f t="shared" si="9"/>
        <v>5</v>
      </c>
      <c r="Q171" s="10" t="s">
        <v>8315</v>
      </c>
      <c r="R171" t="s">
        <v>8316</v>
      </c>
      <c r="S171" s="14">
        <f t="shared" si="10"/>
        <v>41809.389930555553</v>
      </c>
      <c r="T171" s="14">
        <f t="shared" si="11"/>
        <v>41839.389930555553</v>
      </c>
    </row>
    <row r="172" spans="1:20" ht="43.2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f t="shared" si="8"/>
        <v>17</v>
      </c>
      <c r="P172">
        <f t="shared" si="9"/>
        <v>29.24</v>
      </c>
      <c r="Q172" s="10" t="s">
        <v>8315</v>
      </c>
      <c r="R172" t="s">
        <v>8316</v>
      </c>
      <c r="S172" s="14">
        <f t="shared" si="10"/>
        <v>41950.26694444444</v>
      </c>
      <c r="T172" s="14">
        <f t="shared" si="11"/>
        <v>41963.669444444444</v>
      </c>
    </row>
    <row r="173" spans="1:20" ht="43.2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f t="shared" si="8"/>
        <v>57</v>
      </c>
      <c r="P173">
        <f t="shared" si="9"/>
        <v>59.58</v>
      </c>
      <c r="Q173" s="10" t="s">
        <v>8315</v>
      </c>
      <c r="R173" t="s">
        <v>8316</v>
      </c>
      <c r="S173" s="14">
        <f t="shared" si="10"/>
        <v>42061.963263888887</v>
      </c>
      <c r="T173" s="14">
        <f t="shared" si="11"/>
        <v>42091.921597222223</v>
      </c>
    </row>
    <row r="174" spans="1:20" ht="43.2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f t="shared" si="8"/>
        <v>17</v>
      </c>
      <c r="P174">
        <f t="shared" si="9"/>
        <v>82.57</v>
      </c>
      <c r="Q174" s="10" t="s">
        <v>8315</v>
      </c>
      <c r="R174" t="s">
        <v>8316</v>
      </c>
      <c r="S174" s="14">
        <f t="shared" si="10"/>
        <v>41842.828680555554</v>
      </c>
      <c r="T174" s="14">
        <f t="shared" si="11"/>
        <v>41882.827650462961</v>
      </c>
    </row>
    <row r="175" spans="1:20" ht="28.8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f t="shared" si="8"/>
        <v>0</v>
      </c>
      <c r="P175">
        <f t="shared" si="9"/>
        <v>10</v>
      </c>
      <c r="Q175" s="10" t="s">
        <v>8315</v>
      </c>
      <c r="R175" t="s">
        <v>8316</v>
      </c>
      <c r="S175" s="14">
        <f t="shared" si="10"/>
        <v>42437.64534722222</v>
      </c>
      <c r="T175" s="14">
        <f t="shared" si="11"/>
        <v>42497.603680555556</v>
      </c>
    </row>
    <row r="176" spans="1:20" ht="43.2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f t="shared" si="8"/>
        <v>2</v>
      </c>
      <c r="P176">
        <f t="shared" si="9"/>
        <v>5.75</v>
      </c>
      <c r="Q176" s="10" t="s">
        <v>8315</v>
      </c>
      <c r="R176" t="s">
        <v>8316</v>
      </c>
      <c r="S176" s="14">
        <f t="shared" si="10"/>
        <v>41879.043530092589</v>
      </c>
      <c r="T176" s="14">
        <f t="shared" si="11"/>
        <v>41909.043530092589</v>
      </c>
    </row>
    <row r="177" spans="1:20" ht="43.2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f t="shared" si="8"/>
        <v>10</v>
      </c>
      <c r="P177">
        <f t="shared" si="9"/>
        <v>100.5</v>
      </c>
      <c r="Q177" s="10" t="s">
        <v>8315</v>
      </c>
      <c r="R177" t="s">
        <v>8316</v>
      </c>
      <c r="S177" s="14">
        <f t="shared" si="10"/>
        <v>42020.587349537032</v>
      </c>
      <c r="T177" s="14">
        <f t="shared" si="11"/>
        <v>42050.587349537032</v>
      </c>
    </row>
    <row r="178" spans="1:20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f t="shared" si="8"/>
        <v>0</v>
      </c>
      <c r="P178">
        <f t="shared" si="9"/>
        <v>1</v>
      </c>
      <c r="Q178" s="10" t="s">
        <v>8315</v>
      </c>
      <c r="R178" t="s">
        <v>8316</v>
      </c>
      <c r="S178" s="14">
        <f t="shared" si="10"/>
        <v>41890.16269675926</v>
      </c>
      <c r="T178" s="14">
        <f t="shared" si="11"/>
        <v>41920.16269675926</v>
      </c>
    </row>
    <row r="179" spans="1:20" ht="43.2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f t="shared" si="8"/>
        <v>1</v>
      </c>
      <c r="P179">
        <f t="shared" si="9"/>
        <v>20</v>
      </c>
      <c r="Q179" s="10" t="s">
        <v>8315</v>
      </c>
      <c r="R179" t="s">
        <v>8316</v>
      </c>
      <c r="S179" s="14">
        <f t="shared" si="10"/>
        <v>41872.807696759257</v>
      </c>
      <c r="T179" s="14">
        <f t="shared" si="11"/>
        <v>41932.807696759257</v>
      </c>
    </row>
    <row r="180" spans="1:20" ht="43.2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f t="shared" si="8"/>
        <v>0</v>
      </c>
      <c r="P180">
        <f t="shared" si="9"/>
        <v>2</v>
      </c>
      <c r="Q180" s="10" t="s">
        <v>8315</v>
      </c>
      <c r="R180" t="s">
        <v>8316</v>
      </c>
      <c r="S180" s="14">
        <f t="shared" si="10"/>
        <v>42391.772997685184</v>
      </c>
      <c r="T180" s="14">
        <f t="shared" si="11"/>
        <v>42416.772997685184</v>
      </c>
    </row>
    <row r="181" spans="1:20" ht="43.2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f t="shared" si="8"/>
        <v>0</v>
      </c>
      <c r="P181">
        <f t="shared" si="9"/>
        <v>5</v>
      </c>
      <c r="Q181" s="10" t="s">
        <v>8315</v>
      </c>
      <c r="R181" t="s">
        <v>8316</v>
      </c>
      <c r="S181" s="14">
        <f t="shared" si="10"/>
        <v>41848.772928240738</v>
      </c>
      <c r="T181" s="14">
        <f t="shared" si="11"/>
        <v>41877.686111111114</v>
      </c>
    </row>
    <row r="182" spans="1:20" ht="43.2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f t="shared" si="8"/>
        <v>24</v>
      </c>
      <c r="P182">
        <f t="shared" si="9"/>
        <v>45.84</v>
      </c>
      <c r="Q182" s="10" t="s">
        <v>8315</v>
      </c>
      <c r="R182" t="s">
        <v>8316</v>
      </c>
      <c r="S182" s="14">
        <f t="shared" si="10"/>
        <v>41921.770439814813</v>
      </c>
      <c r="T182" s="14">
        <f t="shared" si="11"/>
        <v>41938.770439814813</v>
      </c>
    </row>
    <row r="183" spans="1:20" ht="57.6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f t="shared" si="8"/>
        <v>1</v>
      </c>
      <c r="P183">
        <f t="shared" si="9"/>
        <v>13</v>
      </c>
      <c r="Q183" s="10" t="s">
        <v>8315</v>
      </c>
      <c r="R183" t="s">
        <v>8316</v>
      </c>
      <c r="S183" s="14">
        <f t="shared" si="10"/>
        <v>42021.301192129627</v>
      </c>
      <c r="T183" s="14">
        <f t="shared" si="11"/>
        <v>42051.301192129627</v>
      </c>
    </row>
    <row r="184" spans="1:20" ht="43.2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f t="shared" si="8"/>
        <v>0</v>
      </c>
      <c r="P184">
        <f t="shared" si="9"/>
        <v>0</v>
      </c>
      <c r="Q184" s="10" t="s">
        <v>8315</v>
      </c>
      <c r="R184" t="s">
        <v>8316</v>
      </c>
      <c r="S184" s="14">
        <f t="shared" si="10"/>
        <v>42419.246168981481</v>
      </c>
      <c r="T184" s="14">
        <f t="shared" si="11"/>
        <v>42434.246168981481</v>
      </c>
    </row>
    <row r="185" spans="1:20" ht="43.2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f t="shared" si="8"/>
        <v>0</v>
      </c>
      <c r="P185">
        <f t="shared" si="9"/>
        <v>1</v>
      </c>
      <c r="Q185" s="10" t="s">
        <v>8315</v>
      </c>
      <c r="R185" t="s">
        <v>8316</v>
      </c>
      <c r="S185" s="14">
        <f t="shared" si="10"/>
        <v>42174.780821759254</v>
      </c>
      <c r="T185" s="14">
        <f t="shared" si="11"/>
        <v>42204.780821759254</v>
      </c>
    </row>
    <row r="186" spans="1:20" ht="43.2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f t="shared" si="8"/>
        <v>1</v>
      </c>
      <c r="P186">
        <f t="shared" si="9"/>
        <v>52.5</v>
      </c>
      <c r="Q186" s="10" t="s">
        <v>8315</v>
      </c>
      <c r="R186" t="s">
        <v>8316</v>
      </c>
      <c r="S186" s="14">
        <f t="shared" si="10"/>
        <v>41856.672152777777</v>
      </c>
      <c r="T186" s="14">
        <f t="shared" si="11"/>
        <v>41886.672152777777</v>
      </c>
    </row>
    <row r="187" spans="1:20" ht="43.2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f t="shared" si="8"/>
        <v>1</v>
      </c>
      <c r="P187">
        <f t="shared" si="9"/>
        <v>7.25</v>
      </c>
      <c r="Q187" s="10" t="s">
        <v>8315</v>
      </c>
      <c r="R187" t="s">
        <v>8316</v>
      </c>
      <c r="S187" s="14">
        <f t="shared" si="10"/>
        <v>42417.675879629634</v>
      </c>
      <c r="T187" s="14">
        <f t="shared" si="11"/>
        <v>42475.686111111107</v>
      </c>
    </row>
    <row r="188" spans="1:20" ht="43.2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f t="shared" si="8"/>
        <v>17</v>
      </c>
      <c r="P188">
        <f t="shared" si="9"/>
        <v>33.33</v>
      </c>
      <c r="Q188" s="10" t="s">
        <v>8315</v>
      </c>
      <c r="R188" t="s">
        <v>8316</v>
      </c>
      <c r="S188" s="14">
        <f t="shared" si="10"/>
        <v>42057.190960648149</v>
      </c>
      <c r="T188" s="14">
        <f t="shared" si="11"/>
        <v>42087.149293981478</v>
      </c>
    </row>
    <row r="189" spans="1:20" ht="43.2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f t="shared" si="8"/>
        <v>1</v>
      </c>
      <c r="P189">
        <f t="shared" si="9"/>
        <v>62.5</v>
      </c>
      <c r="Q189" s="10" t="s">
        <v>8315</v>
      </c>
      <c r="R189" t="s">
        <v>8316</v>
      </c>
      <c r="S189" s="14">
        <f t="shared" si="10"/>
        <v>41878.911550925928</v>
      </c>
      <c r="T189" s="14">
        <f t="shared" si="11"/>
        <v>41938.911550925928</v>
      </c>
    </row>
    <row r="190" spans="1:20" ht="28.8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f t="shared" si="8"/>
        <v>70</v>
      </c>
      <c r="P190">
        <f t="shared" si="9"/>
        <v>63.56</v>
      </c>
      <c r="Q190" s="10" t="s">
        <v>8315</v>
      </c>
      <c r="R190" t="s">
        <v>8316</v>
      </c>
      <c r="S190" s="14">
        <f t="shared" si="10"/>
        <v>41990.584108796291</v>
      </c>
      <c r="T190" s="14">
        <f t="shared" si="11"/>
        <v>42036.120833333334</v>
      </c>
    </row>
    <row r="191" spans="1:20" ht="43.2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f t="shared" si="8"/>
        <v>0</v>
      </c>
      <c r="P191">
        <f t="shared" si="9"/>
        <v>0</v>
      </c>
      <c r="Q191" s="10" t="s">
        <v>8315</v>
      </c>
      <c r="R191" t="s">
        <v>8316</v>
      </c>
      <c r="S191" s="14">
        <f t="shared" si="10"/>
        <v>42408.999571759254</v>
      </c>
      <c r="T191" s="14">
        <f t="shared" si="11"/>
        <v>42453.957905092597</v>
      </c>
    </row>
    <row r="192" spans="1:20" ht="43.2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f t="shared" si="8"/>
        <v>1</v>
      </c>
      <c r="P192">
        <f t="shared" si="9"/>
        <v>10</v>
      </c>
      <c r="Q192" s="10" t="s">
        <v>8315</v>
      </c>
      <c r="R192" t="s">
        <v>8316</v>
      </c>
      <c r="S192" s="14">
        <f t="shared" si="10"/>
        <v>42217.670104166667</v>
      </c>
      <c r="T192" s="14">
        <f t="shared" si="11"/>
        <v>42247.670104166667</v>
      </c>
    </row>
    <row r="193" spans="1:20" ht="43.2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f t="shared" si="8"/>
        <v>0</v>
      </c>
      <c r="P193">
        <f t="shared" si="9"/>
        <v>0</v>
      </c>
      <c r="Q193" s="10" t="s">
        <v>8315</v>
      </c>
      <c r="R193" t="s">
        <v>8316</v>
      </c>
      <c r="S193" s="14">
        <f t="shared" si="10"/>
        <v>42282.655543981484</v>
      </c>
      <c r="T193" s="14">
        <f t="shared" si="11"/>
        <v>42342.697210648148</v>
      </c>
    </row>
    <row r="194" spans="1:20" ht="43.2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f t="shared" ref="O194:O251" si="12">ROUND(E194/D194*100,0)</f>
        <v>7</v>
      </c>
      <c r="P194">
        <f t="shared" ref="P194:P251" si="13">IFERROR(ROUND(E194/L194,2),0)</f>
        <v>30.71</v>
      </c>
      <c r="Q194" s="10" t="s">
        <v>8315</v>
      </c>
      <c r="R194" t="s">
        <v>8316</v>
      </c>
      <c r="S194" s="14">
        <f t="shared" ref="S194:S251" si="14">(((J194/60)/60)/24)+DATE(1970,1,1)</f>
        <v>42768.97084490741</v>
      </c>
      <c r="T194" s="14">
        <f t="shared" ref="T194:T251" si="15">(((I194/60)/60)/24)+DATE(1970,1,1)</f>
        <v>42789.041666666672</v>
      </c>
    </row>
    <row r="195" spans="1:20" ht="43.2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f t="shared" si="12"/>
        <v>28</v>
      </c>
      <c r="P195">
        <f t="shared" si="13"/>
        <v>51</v>
      </c>
      <c r="Q195" s="10" t="s">
        <v>8315</v>
      </c>
      <c r="R195" t="s">
        <v>8316</v>
      </c>
      <c r="S195" s="14">
        <f t="shared" si="14"/>
        <v>41765.938657407409</v>
      </c>
      <c r="T195" s="14">
        <f t="shared" si="15"/>
        <v>41795.938657407409</v>
      </c>
    </row>
    <row r="196" spans="1:20" ht="43.2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f t="shared" si="12"/>
        <v>0</v>
      </c>
      <c r="P196">
        <f t="shared" si="13"/>
        <v>0</v>
      </c>
      <c r="Q196" s="10" t="s">
        <v>8315</v>
      </c>
      <c r="R196" t="s">
        <v>8316</v>
      </c>
      <c r="S196" s="14">
        <f t="shared" si="14"/>
        <v>42322.025115740747</v>
      </c>
      <c r="T196" s="14">
        <f t="shared" si="15"/>
        <v>42352.025115740747</v>
      </c>
    </row>
    <row r="197" spans="1:20" ht="57.6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f t="shared" si="12"/>
        <v>16</v>
      </c>
      <c r="P197">
        <f t="shared" si="13"/>
        <v>66.67</v>
      </c>
      <c r="Q197" s="10" t="s">
        <v>8315</v>
      </c>
      <c r="R197" t="s">
        <v>8316</v>
      </c>
      <c r="S197" s="14">
        <f t="shared" si="14"/>
        <v>42374.655081018514</v>
      </c>
      <c r="T197" s="14">
        <f t="shared" si="15"/>
        <v>42403.784027777772</v>
      </c>
    </row>
    <row r="198" spans="1:20" ht="43.2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f t="shared" si="12"/>
        <v>0</v>
      </c>
      <c r="P198">
        <f t="shared" si="13"/>
        <v>0</v>
      </c>
      <c r="Q198" s="10" t="s">
        <v>8315</v>
      </c>
      <c r="R198" t="s">
        <v>8316</v>
      </c>
      <c r="S198" s="14">
        <f t="shared" si="14"/>
        <v>41941.585231481484</v>
      </c>
      <c r="T198" s="14">
        <f t="shared" si="15"/>
        <v>41991.626898148148</v>
      </c>
    </row>
    <row r="199" spans="1:20" ht="43.2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f t="shared" si="12"/>
        <v>7</v>
      </c>
      <c r="P199">
        <f t="shared" si="13"/>
        <v>59</v>
      </c>
      <c r="Q199" s="10" t="s">
        <v>8315</v>
      </c>
      <c r="R199" t="s">
        <v>8316</v>
      </c>
      <c r="S199" s="14">
        <f t="shared" si="14"/>
        <v>42293.809212962966</v>
      </c>
      <c r="T199" s="14">
        <f t="shared" si="15"/>
        <v>42353.85087962963</v>
      </c>
    </row>
    <row r="200" spans="1:20" ht="43.2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f t="shared" si="12"/>
        <v>1</v>
      </c>
      <c r="P200">
        <f t="shared" si="13"/>
        <v>100</v>
      </c>
      <c r="Q200" s="10" t="s">
        <v>8315</v>
      </c>
      <c r="R200" t="s">
        <v>8316</v>
      </c>
      <c r="S200" s="14">
        <f t="shared" si="14"/>
        <v>42067.947337962964</v>
      </c>
      <c r="T200" s="14">
        <f t="shared" si="15"/>
        <v>42097.905671296292</v>
      </c>
    </row>
    <row r="201" spans="1:20" ht="28.8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f t="shared" si="12"/>
        <v>37</v>
      </c>
      <c r="P201">
        <f t="shared" si="13"/>
        <v>147.4</v>
      </c>
      <c r="Q201" s="10" t="s">
        <v>8315</v>
      </c>
      <c r="R201" t="s">
        <v>8316</v>
      </c>
      <c r="S201" s="14">
        <f t="shared" si="14"/>
        <v>41903.882951388885</v>
      </c>
      <c r="T201" s="14">
        <f t="shared" si="15"/>
        <v>41933.882951388885</v>
      </c>
    </row>
    <row r="202" spans="1:20" ht="43.2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f t="shared" si="12"/>
        <v>47</v>
      </c>
      <c r="P202">
        <f t="shared" si="13"/>
        <v>166.06</v>
      </c>
      <c r="Q202" s="10" t="s">
        <v>8315</v>
      </c>
      <c r="R202" t="s">
        <v>8316</v>
      </c>
      <c r="S202" s="14">
        <f t="shared" si="14"/>
        <v>41804.937083333331</v>
      </c>
      <c r="T202" s="14">
        <f t="shared" si="15"/>
        <v>41821.9375</v>
      </c>
    </row>
    <row r="203" spans="1:20" ht="57.6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f t="shared" si="12"/>
        <v>11</v>
      </c>
      <c r="P203">
        <f t="shared" si="13"/>
        <v>40</v>
      </c>
      <c r="Q203" s="10" t="s">
        <v>8315</v>
      </c>
      <c r="R203" t="s">
        <v>8316</v>
      </c>
      <c r="S203" s="14">
        <f t="shared" si="14"/>
        <v>42497.070775462969</v>
      </c>
      <c r="T203" s="14">
        <f t="shared" si="15"/>
        <v>42514.600694444445</v>
      </c>
    </row>
    <row r="204" spans="1:20" ht="43.2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f t="shared" si="12"/>
        <v>12</v>
      </c>
      <c r="P204">
        <f t="shared" si="13"/>
        <v>75.25</v>
      </c>
      <c r="Q204" s="10" t="s">
        <v>8315</v>
      </c>
      <c r="R204" t="s">
        <v>8316</v>
      </c>
      <c r="S204" s="14">
        <f t="shared" si="14"/>
        <v>41869.798726851855</v>
      </c>
      <c r="T204" s="14">
        <f t="shared" si="15"/>
        <v>41929.798726851855</v>
      </c>
    </row>
    <row r="205" spans="1:20" ht="43.2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f t="shared" si="12"/>
        <v>60</v>
      </c>
      <c r="P205">
        <f t="shared" si="13"/>
        <v>60</v>
      </c>
      <c r="Q205" s="10" t="s">
        <v>8315</v>
      </c>
      <c r="R205" t="s">
        <v>8316</v>
      </c>
      <c r="S205" s="14">
        <f t="shared" si="14"/>
        <v>42305.670914351853</v>
      </c>
      <c r="T205" s="14">
        <f t="shared" si="15"/>
        <v>42339.249305555553</v>
      </c>
    </row>
    <row r="206" spans="1:20" ht="43.2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f t="shared" si="12"/>
        <v>31</v>
      </c>
      <c r="P206">
        <f t="shared" si="13"/>
        <v>1250</v>
      </c>
      <c r="Q206" s="10" t="s">
        <v>8315</v>
      </c>
      <c r="R206" t="s">
        <v>8316</v>
      </c>
      <c r="S206" s="14">
        <f t="shared" si="14"/>
        <v>42144.231527777782</v>
      </c>
      <c r="T206" s="14">
        <f t="shared" si="15"/>
        <v>42203.125</v>
      </c>
    </row>
    <row r="207" spans="1:20" ht="43.2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f t="shared" si="12"/>
        <v>0</v>
      </c>
      <c r="P207">
        <f t="shared" si="13"/>
        <v>7</v>
      </c>
      <c r="Q207" s="10" t="s">
        <v>8315</v>
      </c>
      <c r="R207" t="s">
        <v>8316</v>
      </c>
      <c r="S207" s="14">
        <f t="shared" si="14"/>
        <v>41995.084074074075</v>
      </c>
      <c r="T207" s="14">
        <f t="shared" si="15"/>
        <v>42024.802777777775</v>
      </c>
    </row>
    <row r="208" spans="1:20" ht="43.2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f t="shared" si="12"/>
        <v>38</v>
      </c>
      <c r="P208">
        <f t="shared" si="13"/>
        <v>56.25</v>
      </c>
      <c r="Q208" s="10" t="s">
        <v>8315</v>
      </c>
      <c r="R208" t="s">
        <v>8316</v>
      </c>
      <c r="S208" s="14">
        <f t="shared" si="14"/>
        <v>42074.219699074078</v>
      </c>
      <c r="T208" s="14">
        <f t="shared" si="15"/>
        <v>42104.208333333328</v>
      </c>
    </row>
    <row r="209" spans="1:20" ht="57.6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f t="shared" si="12"/>
        <v>8</v>
      </c>
      <c r="P209">
        <f t="shared" si="13"/>
        <v>38.33</v>
      </c>
      <c r="Q209" s="10" t="s">
        <v>8315</v>
      </c>
      <c r="R209" t="s">
        <v>8316</v>
      </c>
      <c r="S209" s="14">
        <f t="shared" si="14"/>
        <v>41904.650578703702</v>
      </c>
      <c r="T209" s="14">
        <f t="shared" si="15"/>
        <v>41934.650578703702</v>
      </c>
    </row>
    <row r="210" spans="1:20" ht="43.2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f t="shared" si="12"/>
        <v>2</v>
      </c>
      <c r="P210">
        <f t="shared" si="13"/>
        <v>27.5</v>
      </c>
      <c r="Q210" s="10" t="s">
        <v>8315</v>
      </c>
      <c r="R210" t="s">
        <v>8316</v>
      </c>
      <c r="S210" s="14">
        <f t="shared" si="14"/>
        <v>41991.022488425922</v>
      </c>
      <c r="T210" s="14">
        <f t="shared" si="15"/>
        <v>42015.041666666672</v>
      </c>
    </row>
    <row r="211" spans="1:20" ht="43.2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f t="shared" si="12"/>
        <v>0</v>
      </c>
      <c r="P211">
        <f t="shared" si="13"/>
        <v>16</v>
      </c>
      <c r="Q211" s="10" t="s">
        <v>8315</v>
      </c>
      <c r="R211" t="s">
        <v>8316</v>
      </c>
      <c r="S211" s="14">
        <f t="shared" si="14"/>
        <v>42169.958506944444</v>
      </c>
      <c r="T211" s="14">
        <f t="shared" si="15"/>
        <v>42199.958506944444</v>
      </c>
    </row>
    <row r="212" spans="1:20" ht="43.2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f t="shared" si="12"/>
        <v>0</v>
      </c>
      <c r="P212">
        <f t="shared" si="13"/>
        <v>1</v>
      </c>
      <c r="Q212" s="10" t="s">
        <v>8315</v>
      </c>
      <c r="R212" t="s">
        <v>8316</v>
      </c>
      <c r="S212" s="14">
        <f t="shared" si="14"/>
        <v>41905.636469907404</v>
      </c>
      <c r="T212" s="14">
        <f t="shared" si="15"/>
        <v>41935.636469907404</v>
      </c>
    </row>
    <row r="213" spans="1:20" ht="43.2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f t="shared" si="12"/>
        <v>0</v>
      </c>
      <c r="P213">
        <f t="shared" si="13"/>
        <v>0</v>
      </c>
      <c r="Q213" s="10" t="s">
        <v>8315</v>
      </c>
      <c r="R213" t="s">
        <v>8316</v>
      </c>
      <c r="S213" s="14">
        <f t="shared" si="14"/>
        <v>41761.810150462967</v>
      </c>
      <c r="T213" s="14">
        <f t="shared" si="15"/>
        <v>41768.286805555559</v>
      </c>
    </row>
    <row r="214" spans="1:20" ht="57.6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f t="shared" si="12"/>
        <v>38</v>
      </c>
      <c r="P214">
        <f t="shared" si="13"/>
        <v>86.62</v>
      </c>
      <c r="Q214" s="10" t="s">
        <v>8315</v>
      </c>
      <c r="R214" t="s">
        <v>8316</v>
      </c>
      <c r="S214" s="14">
        <f t="shared" si="14"/>
        <v>41865.878657407404</v>
      </c>
      <c r="T214" s="14">
        <f t="shared" si="15"/>
        <v>41925.878657407404</v>
      </c>
    </row>
    <row r="215" spans="1:20" ht="43.2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f t="shared" si="12"/>
        <v>0</v>
      </c>
      <c r="P215">
        <f t="shared" si="13"/>
        <v>0</v>
      </c>
      <c r="Q215" s="10" t="s">
        <v>8315</v>
      </c>
      <c r="R215" t="s">
        <v>8316</v>
      </c>
      <c r="S215" s="14">
        <f t="shared" si="14"/>
        <v>42613.841261574074</v>
      </c>
      <c r="T215" s="14">
        <f t="shared" si="15"/>
        <v>42644.166666666672</v>
      </c>
    </row>
    <row r="216" spans="1:20" ht="43.2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f t="shared" si="12"/>
        <v>53</v>
      </c>
      <c r="P216">
        <f t="shared" si="13"/>
        <v>88.33</v>
      </c>
      <c r="Q216" s="10" t="s">
        <v>8315</v>
      </c>
      <c r="R216" t="s">
        <v>8316</v>
      </c>
      <c r="S216" s="14">
        <f t="shared" si="14"/>
        <v>42534.933321759265</v>
      </c>
      <c r="T216" s="14">
        <f t="shared" si="15"/>
        <v>42554.832638888889</v>
      </c>
    </row>
    <row r="217" spans="1:20" ht="43.2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f t="shared" si="12"/>
        <v>3</v>
      </c>
      <c r="P217">
        <f t="shared" si="13"/>
        <v>23.75</v>
      </c>
      <c r="Q217" s="10" t="s">
        <v>8315</v>
      </c>
      <c r="R217" t="s">
        <v>8316</v>
      </c>
      <c r="S217" s="14">
        <f t="shared" si="14"/>
        <v>42446.060694444444</v>
      </c>
      <c r="T217" s="14">
        <f t="shared" si="15"/>
        <v>42461.165972222225</v>
      </c>
    </row>
    <row r="218" spans="1:20" ht="43.2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f t="shared" si="12"/>
        <v>0</v>
      </c>
      <c r="P218">
        <f t="shared" si="13"/>
        <v>0</v>
      </c>
      <c r="Q218" s="10" t="s">
        <v>8315</v>
      </c>
      <c r="R218" t="s">
        <v>8316</v>
      </c>
      <c r="S218" s="14">
        <f t="shared" si="14"/>
        <v>42421.141469907408</v>
      </c>
      <c r="T218" s="14">
        <f t="shared" si="15"/>
        <v>42481.099803240737</v>
      </c>
    </row>
    <row r="219" spans="1:20" ht="43.2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f t="shared" si="12"/>
        <v>2</v>
      </c>
      <c r="P219">
        <f t="shared" si="13"/>
        <v>163.33000000000001</v>
      </c>
      <c r="Q219" s="10" t="s">
        <v>8315</v>
      </c>
      <c r="R219" t="s">
        <v>8316</v>
      </c>
      <c r="S219" s="14">
        <f t="shared" si="14"/>
        <v>42523.739212962959</v>
      </c>
      <c r="T219" s="14">
        <f t="shared" si="15"/>
        <v>42553.739212962959</v>
      </c>
    </row>
    <row r="220" spans="1:20" ht="28.8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f t="shared" si="12"/>
        <v>1</v>
      </c>
      <c r="P220">
        <f t="shared" si="13"/>
        <v>6.75</v>
      </c>
      <c r="Q220" s="10" t="s">
        <v>8315</v>
      </c>
      <c r="R220" t="s">
        <v>8316</v>
      </c>
      <c r="S220" s="14">
        <f t="shared" si="14"/>
        <v>41833.951516203706</v>
      </c>
      <c r="T220" s="14">
        <f t="shared" si="15"/>
        <v>41863.951516203706</v>
      </c>
    </row>
    <row r="221" spans="1:20" ht="57.6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f t="shared" si="12"/>
        <v>0</v>
      </c>
      <c r="P221">
        <f t="shared" si="13"/>
        <v>25</v>
      </c>
      <c r="Q221" s="10" t="s">
        <v>8315</v>
      </c>
      <c r="R221" t="s">
        <v>8316</v>
      </c>
      <c r="S221" s="14">
        <f t="shared" si="14"/>
        <v>42479.039212962962</v>
      </c>
      <c r="T221" s="14">
        <f t="shared" si="15"/>
        <v>42509.039212962962</v>
      </c>
    </row>
    <row r="222" spans="1:20" ht="43.2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f t="shared" si="12"/>
        <v>61</v>
      </c>
      <c r="P222">
        <f t="shared" si="13"/>
        <v>179.12</v>
      </c>
      <c r="Q222" s="10" t="s">
        <v>8315</v>
      </c>
      <c r="R222" t="s">
        <v>8316</v>
      </c>
      <c r="S222" s="14">
        <f t="shared" si="14"/>
        <v>42235.117476851854</v>
      </c>
      <c r="T222" s="14">
        <f t="shared" si="15"/>
        <v>42275.117476851854</v>
      </c>
    </row>
    <row r="223" spans="1:20" ht="43.2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f t="shared" si="12"/>
        <v>1</v>
      </c>
      <c r="P223">
        <f t="shared" si="13"/>
        <v>34.950000000000003</v>
      </c>
      <c r="Q223" s="10" t="s">
        <v>8315</v>
      </c>
      <c r="R223" t="s">
        <v>8316</v>
      </c>
      <c r="S223" s="14">
        <f t="shared" si="14"/>
        <v>42718.963599537034</v>
      </c>
      <c r="T223" s="14">
        <f t="shared" si="15"/>
        <v>42748.961805555555</v>
      </c>
    </row>
    <row r="224" spans="1:20" ht="43.2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f t="shared" si="12"/>
        <v>17</v>
      </c>
      <c r="P224">
        <f t="shared" si="13"/>
        <v>27.5</v>
      </c>
      <c r="Q224" s="10" t="s">
        <v>8315</v>
      </c>
      <c r="R224" t="s">
        <v>8316</v>
      </c>
      <c r="S224" s="14">
        <f t="shared" si="14"/>
        <v>42031.666898148149</v>
      </c>
      <c r="T224" s="14">
        <f t="shared" si="15"/>
        <v>42064.125</v>
      </c>
    </row>
    <row r="225" spans="1:20" ht="43.2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f t="shared" si="12"/>
        <v>1</v>
      </c>
      <c r="P225">
        <f t="shared" si="13"/>
        <v>18.5</v>
      </c>
      <c r="Q225" s="10" t="s">
        <v>8315</v>
      </c>
      <c r="R225" t="s">
        <v>8316</v>
      </c>
      <c r="S225" s="14">
        <f t="shared" si="14"/>
        <v>42078.34520833334</v>
      </c>
      <c r="T225" s="14">
        <f t="shared" si="15"/>
        <v>42133.166666666672</v>
      </c>
    </row>
    <row r="226" spans="1:20" ht="43.2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f t="shared" si="12"/>
        <v>0</v>
      </c>
      <c r="P226">
        <f t="shared" si="13"/>
        <v>0</v>
      </c>
      <c r="Q226" s="10" t="s">
        <v>8315</v>
      </c>
      <c r="R226" t="s">
        <v>8316</v>
      </c>
      <c r="S226" s="14">
        <f t="shared" si="14"/>
        <v>41905.795706018522</v>
      </c>
      <c r="T226" s="14">
        <f t="shared" si="15"/>
        <v>41933.82708333333</v>
      </c>
    </row>
    <row r="227" spans="1:20" ht="43.2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f t="shared" si="12"/>
        <v>9</v>
      </c>
      <c r="P227">
        <f t="shared" si="13"/>
        <v>222.5</v>
      </c>
      <c r="Q227" s="10" t="s">
        <v>8315</v>
      </c>
      <c r="R227" t="s">
        <v>8316</v>
      </c>
      <c r="S227" s="14">
        <f t="shared" si="14"/>
        <v>42695.7105787037</v>
      </c>
      <c r="T227" s="14">
        <f t="shared" si="15"/>
        <v>42725.7105787037</v>
      </c>
    </row>
    <row r="228" spans="1:20" ht="43.2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f t="shared" si="12"/>
        <v>0</v>
      </c>
      <c r="P228">
        <f t="shared" si="13"/>
        <v>5</v>
      </c>
      <c r="Q228" s="10" t="s">
        <v>8315</v>
      </c>
      <c r="R228" t="s">
        <v>8316</v>
      </c>
      <c r="S228" s="14">
        <f t="shared" si="14"/>
        <v>42510.938900462963</v>
      </c>
      <c r="T228" s="14">
        <f t="shared" si="15"/>
        <v>42540.938900462963</v>
      </c>
    </row>
    <row r="229" spans="1:20" ht="43.2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f t="shared" si="12"/>
        <v>0</v>
      </c>
      <c r="P229">
        <f t="shared" si="13"/>
        <v>0</v>
      </c>
      <c r="Q229" s="10" t="s">
        <v>8315</v>
      </c>
      <c r="R229" t="s">
        <v>8316</v>
      </c>
      <c r="S229" s="14">
        <f t="shared" si="14"/>
        <v>42511.698101851856</v>
      </c>
      <c r="T229" s="14">
        <f t="shared" si="15"/>
        <v>42535.787500000006</v>
      </c>
    </row>
    <row r="230" spans="1:20" ht="43.2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f t="shared" si="12"/>
        <v>16</v>
      </c>
      <c r="P230">
        <f t="shared" si="13"/>
        <v>29.17</v>
      </c>
      <c r="Q230" s="10" t="s">
        <v>8315</v>
      </c>
      <c r="R230" t="s">
        <v>8316</v>
      </c>
      <c r="S230" s="14">
        <f t="shared" si="14"/>
        <v>42041.581307870365</v>
      </c>
      <c r="T230" s="14">
        <f t="shared" si="15"/>
        <v>42071.539641203708</v>
      </c>
    </row>
    <row r="231" spans="1:20" ht="43.2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f t="shared" si="12"/>
        <v>2</v>
      </c>
      <c r="P231">
        <f t="shared" si="13"/>
        <v>1.5</v>
      </c>
      <c r="Q231" s="10" t="s">
        <v>8315</v>
      </c>
      <c r="R231" t="s">
        <v>8316</v>
      </c>
      <c r="S231" s="14">
        <f t="shared" si="14"/>
        <v>42307.189270833333</v>
      </c>
      <c r="T231" s="14">
        <f t="shared" si="15"/>
        <v>42322.958333333328</v>
      </c>
    </row>
    <row r="232" spans="1:20" ht="43.2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f t="shared" si="12"/>
        <v>22</v>
      </c>
      <c r="P232">
        <f t="shared" si="13"/>
        <v>126.5</v>
      </c>
      <c r="Q232" s="10" t="s">
        <v>8315</v>
      </c>
      <c r="R232" t="s">
        <v>8316</v>
      </c>
      <c r="S232" s="14">
        <f t="shared" si="14"/>
        <v>42353.761759259258</v>
      </c>
      <c r="T232" s="14">
        <f t="shared" si="15"/>
        <v>42383.761759259258</v>
      </c>
    </row>
    <row r="233" spans="1:20" ht="43.2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f t="shared" si="12"/>
        <v>0</v>
      </c>
      <c r="P233">
        <f t="shared" si="13"/>
        <v>10</v>
      </c>
      <c r="Q233" s="10" t="s">
        <v>8315</v>
      </c>
      <c r="R233" t="s">
        <v>8316</v>
      </c>
      <c r="S233" s="14">
        <f t="shared" si="14"/>
        <v>42058.603877314818</v>
      </c>
      <c r="T233" s="14">
        <f t="shared" si="15"/>
        <v>42087.165972222225</v>
      </c>
    </row>
    <row r="234" spans="1:20" ht="43.2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f t="shared" si="12"/>
        <v>5</v>
      </c>
      <c r="P234">
        <f t="shared" si="13"/>
        <v>9.4</v>
      </c>
      <c r="Q234" s="10" t="s">
        <v>8315</v>
      </c>
      <c r="R234" t="s">
        <v>8316</v>
      </c>
      <c r="S234" s="14">
        <f t="shared" si="14"/>
        <v>42304.940960648149</v>
      </c>
      <c r="T234" s="14">
        <f t="shared" si="15"/>
        <v>42329.166666666672</v>
      </c>
    </row>
    <row r="235" spans="1:20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f t="shared" si="12"/>
        <v>0</v>
      </c>
      <c r="P235">
        <f t="shared" si="13"/>
        <v>0</v>
      </c>
      <c r="Q235" s="10" t="s">
        <v>8315</v>
      </c>
      <c r="R235" t="s">
        <v>8316</v>
      </c>
      <c r="S235" s="14">
        <f t="shared" si="14"/>
        <v>42538.742893518516</v>
      </c>
      <c r="T235" s="14">
        <f t="shared" si="15"/>
        <v>42568.742893518516</v>
      </c>
    </row>
    <row r="236" spans="1:20" ht="57.6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f t="shared" si="12"/>
        <v>5</v>
      </c>
      <c r="P236">
        <f t="shared" si="13"/>
        <v>30</v>
      </c>
      <c r="Q236" s="10" t="s">
        <v>8315</v>
      </c>
      <c r="R236" t="s">
        <v>8316</v>
      </c>
      <c r="S236" s="14">
        <f t="shared" si="14"/>
        <v>42122.732499999998</v>
      </c>
      <c r="T236" s="14">
        <f t="shared" si="15"/>
        <v>42155.732638888891</v>
      </c>
    </row>
    <row r="237" spans="1:20" ht="43.2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f t="shared" si="12"/>
        <v>3</v>
      </c>
      <c r="P237">
        <f t="shared" si="13"/>
        <v>10.67</v>
      </c>
      <c r="Q237" s="10" t="s">
        <v>8315</v>
      </c>
      <c r="R237" t="s">
        <v>8316</v>
      </c>
      <c r="S237" s="14">
        <f t="shared" si="14"/>
        <v>42209.67288194444</v>
      </c>
      <c r="T237" s="14">
        <f t="shared" si="15"/>
        <v>42223.625</v>
      </c>
    </row>
    <row r="238" spans="1:20" ht="43.2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f t="shared" si="12"/>
        <v>13</v>
      </c>
      <c r="P238">
        <f t="shared" si="13"/>
        <v>25.5</v>
      </c>
      <c r="Q238" s="10" t="s">
        <v>8315</v>
      </c>
      <c r="R238" t="s">
        <v>8316</v>
      </c>
      <c r="S238" s="14">
        <f t="shared" si="14"/>
        <v>41990.506377314814</v>
      </c>
      <c r="T238" s="14">
        <f t="shared" si="15"/>
        <v>42020.506377314814</v>
      </c>
    </row>
    <row r="239" spans="1:20" ht="43.2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f t="shared" si="12"/>
        <v>0</v>
      </c>
      <c r="P239">
        <f t="shared" si="13"/>
        <v>20</v>
      </c>
      <c r="Q239" s="10" t="s">
        <v>8315</v>
      </c>
      <c r="R239" t="s">
        <v>8316</v>
      </c>
      <c r="S239" s="14">
        <f t="shared" si="14"/>
        <v>42039.194988425923</v>
      </c>
      <c r="T239" s="14">
        <f t="shared" si="15"/>
        <v>42099.153321759266</v>
      </c>
    </row>
    <row r="240" spans="1:20" ht="43.2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f t="shared" si="12"/>
        <v>37</v>
      </c>
      <c r="P240">
        <f t="shared" si="13"/>
        <v>91.25</v>
      </c>
      <c r="Q240" s="10" t="s">
        <v>8315</v>
      </c>
      <c r="R240" t="s">
        <v>8316</v>
      </c>
      <c r="S240" s="14">
        <f t="shared" si="14"/>
        <v>41890.086805555555</v>
      </c>
      <c r="T240" s="14">
        <f t="shared" si="15"/>
        <v>41934.207638888889</v>
      </c>
    </row>
    <row r="241" spans="1:20" ht="43.2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f t="shared" si="12"/>
        <v>0</v>
      </c>
      <c r="P241">
        <f t="shared" si="13"/>
        <v>0</v>
      </c>
      <c r="Q241" s="10" t="s">
        <v>8315</v>
      </c>
      <c r="R241" t="s">
        <v>8316</v>
      </c>
      <c r="S241" s="14">
        <f t="shared" si="14"/>
        <v>42495.722187499996</v>
      </c>
      <c r="T241" s="14">
        <f t="shared" si="15"/>
        <v>42525.722187499996</v>
      </c>
    </row>
    <row r="242" spans="1:20" ht="57.6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f t="shared" si="12"/>
        <v>1</v>
      </c>
      <c r="P242">
        <f t="shared" si="13"/>
        <v>50</v>
      </c>
      <c r="Q242" s="10" t="s">
        <v>8315</v>
      </c>
      <c r="R242" t="s">
        <v>8316</v>
      </c>
      <c r="S242" s="14">
        <f t="shared" si="14"/>
        <v>42570.850381944445</v>
      </c>
      <c r="T242" s="14">
        <f t="shared" si="15"/>
        <v>42615.850381944445</v>
      </c>
    </row>
    <row r="243" spans="1:20" ht="43.2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f t="shared" si="12"/>
        <v>0</v>
      </c>
      <c r="P243">
        <f t="shared" si="13"/>
        <v>0</v>
      </c>
      <c r="Q243" s="10" t="s">
        <v>8315</v>
      </c>
      <c r="R243" t="s">
        <v>8316</v>
      </c>
      <c r="S243" s="14">
        <f t="shared" si="14"/>
        <v>41927.124884259261</v>
      </c>
      <c r="T243" s="14">
        <f t="shared" si="15"/>
        <v>41937.124884259261</v>
      </c>
    </row>
    <row r="244" spans="1:20" ht="43.2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f t="shared" si="12"/>
        <v>0</v>
      </c>
      <c r="P244">
        <f t="shared" si="13"/>
        <v>0</v>
      </c>
      <c r="Q244" s="10" t="s">
        <v>8315</v>
      </c>
      <c r="R244" t="s">
        <v>8316</v>
      </c>
      <c r="S244" s="14">
        <f t="shared" si="14"/>
        <v>42730.903726851851</v>
      </c>
      <c r="T244" s="14">
        <f t="shared" si="15"/>
        <v>42760.903726851851</v>
      </c>
    </row>
    <row r="245" spans="1:20" ht="43.2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f t="shared" si="12"/>
        <v>27</v>
      </c>
      <c r="P245">
        <f t="shared" si="13"/>
        <v>22.83</v>
      </c>
      <c r="Q245" s="10" t="s">
        <v>8315</v>
      </c>
      <c r="R245" t="s">
        <v>8316</v>
      </c>
      <c r="S245" s="14">
        <f t="shared" si="14"/>
        <v>42475.848067129627</v>
      </c>
      <c r="T245" s="14">
        <f t="shared" si="15"/>
        <v>42505.848067129627</v>
      </c>
    </row>
    <row r="246" spans="1:20" ht="43.2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f t="shared" si="12"/>
        <v>10</v>
      </c>
      <c r="P246">
        <f t="shared" si="13"/>
        <v>16.670000000000002</v>
      </c>
      <c r="Q246" s="10" t="s">
        <v>8315</v>
      </c>
      <c r="R246" t="s">
        <v>8316</v>
      </c>
      <c r="S246" s="14">
        <f t="shared" si="14"/>
        <v>42188.83293981482</v>
      </c>
      <c r="T246" s="14">
        <f t="shared" si="15"/>
        <v>42242.772222222222</v>
      </c>
    </row>
    <row r="247" spans="1:20" ht="43.2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f t="shared" si="12"/>
        <v>71</v>
      </c>
      <c r="P247">
        <f t="shared" si="13"/>
        <v>106.97</v>
      </c>
      <c r="Q247" s="10" t="s">
        <v>8315</v>
      </c>
      <c r="R247" t="s">
        <v>8316</v>
      </c>
      <c r="S247" s="14">
        <f t="shared" si="14"/>
        <v>42053.049375000002</v>
      </c>
      <c r="T247" s="14">
        <f t="shared" si="15"/>
        <v>42096.041666666672</v>
      </c>
    </row>
    <row r="248" spans="1:20" ht="43.2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f t="shared" si="12"/>
        <v>2</v>
      </c>
      <c r="P248">
        <f t="shared" si="13"/>
        <v>10.25</v>
      </c>
      <c r="Q248" s="10" t="s">
        <v>8315</v>
      </c>
      <c r="R248" t="s">
        <v>8316</v>
      </c>
      <c r="S248" s="14">
        <f t="shared" si="14"/>
        <v>41883.916678240741</v>
      </c>
      <c r="T248" s="14">
        <f t="shared" si="15"/>
        <v>41906.916678240741</v>
      </c>
    </row>
    <row r="249" spans="1:20" ht="43.2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f t="shared" si="12"/>
        <v>2</v>
      </c>
      <c r="P249">
        <f t="shared" si="13"/>
        <v>59</v>
      </c>
      <c r="Q249" s="10" t="s">
        <v>8315</v>
      </c>
      <c r="R249" t="s">
        <v>8316</v>
      </c>
      <c r="S249" s="14">
        <f t="shared" si="14"/>
        <v>42767.031678240746</v>
      </c>
      <c r="T249" s="14">
        <f t="shared" si="15"/>
        <v>42797.208333333328</v>
      </c>
    </row>
    <row r="250" spans="1:20" ht="43.2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f t="shared" si="12"/>
        <v>3</v>
      </c>
      <c r="P250">
        <f t="shared" si="13"/>
        <v>15.67</v>
      </c>
      <c r="Q250" s="10" t="s">
        <v>8315</v>
      </c>
      <c r="R250" t="s">
        <v>8316</v>
      </c>
      <c r="S250" s="14">
        <f t="shared" si="14"/>
        <v>42029.135879629626</v>
      </c>
      <c r="T250" s="14">
        <f t="shared" si="15"/>
        <v>42059.135879629626</v>
      </c>
    </row>
    <row r="251" spans="1:20" ht="43.2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f t="shared" si="12"/>
        <v>0</v>
      </c>
      <c r="P251">
        <f t="shared" si="13"/>
        <v>1</v>
      </c>
      <c r="Q251" s="10" t="s">
        <v>8315</v>
      </c>
      <c r="R251" t="s">
        <v>8316</v>
      </c>
      <c r="S251" s="14">
        <f t="shared" si="14"/>
        <v>42358.573182870372</v>
      </c>
      <c r="T251" s="14">
        <f t="shared" si="15"/>
        <v>42377.273611111115</v>
      </c>
    </row>
  </sheetData>
  <conditionalFormatting sqref="F1:F251">
    <cfRule type="cellIs" dxfId="3" priority="2" operator="equal">
      <formula>"Failed"</formula>
    </cfRule>
    <cfRule type="cellIs" dxfId="2" priority="3" operator="equal">
      <formula>"Successful"</formula>
    </cfRule>
    <cfRule type="cellIs" dxfId="1" priority="4" operator="equal">
      <formula>"Live"</formula>
    </cfRule>
    <cfRule type="cellIs" dxfId="0" priority="5" operator="equal">
      <formula>"Canceled"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51785-1D25-4D2D-A3B6-C3B6DDFA89AB}">
  <dimension ref="A1:F6"/>
  <sheetViews>
    <sheetView workbookViewId="0">
      <selection activeCell="D17" sqref="D1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8363</v>
      </c>
      <c r="B3" s="11" t="s">
        <v>8360</v>
      </c>
    </row>
    <row r="4" spans="1:6" x14ac:dyDescent="0.3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F6DBB2-E6B1-40FB-B5CD-89F00ED0BB2E}">
  <dimension ref="A1:F8"/>
  <sheetViews>
    <sheetView workbookViewId="0">
      <selection activeCell="F2" sqref="F2:F6"/>
    </sheetView>
  </sheetViews>
  <sheetFormatPr defaultRowHeight="14.4" x14ac:dyDescent="0.3"/>
  <cols>
    <col min="1" max="1" width="30.21875" customWidth="1"/>
    <col min="2" max="2" width="8.88671875" customWidth="1"/>
    <col min="5" max="5" width="16.6640625" customWidth="1"/>
    <col min="6" max="6" width="16.44140625" customWidth="1"/>
  </cols>
  <sheetData>
    <row r="1" spans="1:6" x14ac:dyDescent="0.3">
      <c r="A1" s="16" t="s">
        <v>8380</v>
      </c>
      <c r="B1" s="16" t="s">
        <v>4110</v>
      </c>
      <c r="C1" s="16" t="s">
        <v>8381</v>
      </c>
      <c r="D1" s="16" t="s">
        <v>8382</v>
      </c>
      <c r="E1" s="16" t="s">
        <v>8307</v>
      </c>
      <c r="F1" s="16" t="s">
        <v>8261</v>
      </c>
    </row>
    <row r="2" spans="1:6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VLOOKUP(A2,Kickstarter!B:T,15, FALSE)</f>
        <v>51.79</v>
      </c>
      <c r="F2">
        <f>VLOOKUP(A2, Kickstarter!B:T,11, FALSE)</f>
        <v>39</v>
      </c>
    </row>
    <row r="3" spans="1:6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VLOOKUP(A3,Kickstarter!B:T,15, FALSE)</f>
        <v>36.07</v>
      </c>
      <c r="F3">
        <f>VLOOKUP(A3, Kickstarter!B:T,11, FALSE)</f>
        <v>56</v>
      </c>
    </row>
    <row r="4" spans="1:6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VLOOKUP(A4,Kickstarter!B:T,15, FALSE)</f>
        <v>33.03</v>
      </c>
      <c r="F4">
        <f>VLOOKUP(A4, Kickstarter!B:T,11, FALSE)</f>
        <v>78</v>
      </c>
    </row>
    <row r="5" spans="1:6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VLOOKUP(A5,Kickstarter!B:T,15, FALSE)</f>
        <v>44.92</v>
      </c>
      <c r="F5">
        <f>VLOOKUP(A5, Kickstarter!B:T,11, FALSE)</f>
        <v>26</v>
      </c>
    </row>
    <row r="6" spans="1:6" x14ac:dyDescent="0.3">
      <c r="A6" t="s">
        <v>3221</v>
      </c>
      <c r="B6" s="17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VLOOKUP(A6,Kickstarter!B:T,15, FALSE)</f>
        <v>36.61</v>
      </c>
      <c r="F6">
        <f>VLOOKUP(A6, Kickstarter!B:T,11, FALSE)</f>
        <v>113</v>
      </c>
    </row>
    <row r="8" spans="1:6" x14ac:dyDescent="0.3">
      <c r="B8" s="17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2FD1F-241B-47C4-A4D9-56C81B50D945}">
  <dimension ref="A1:C14"/>
  <sheetViews>
    <sheetView workbookViewId="0">
      <selection activeCell="D20" sqref="D20"/>
    </sheetView>
  </sheetViews>
  <sheetFormatPr defaultRowHeight="14.4" x14ac:dyDescent="0.3"/>
  <cols>
    <col min="1" max="1" width="26.88671875" customWidth="1"/>
    <col min="2" max="2" width="13.6640625" customWidth="1"/>
    <col min="3" max="3" width="11.109375" bestFit="1" customWidth="1"/>
  </cols>
  <sheetData>
    <row r="1" spans="1:3" x14ac:dyDescent="0.3">
      <c r="B1" s="16" t="s">
        <v>8383</v>
      </c>
      <c r="C1" s="16" t="s">
        <v>8384</v>
      </c>
    </row>
    <row r="2" spans="1:3" x14ac:dyDescent="0.3">
      <c r="A2" s="16" t="s">
        <v>8385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3">
      <c r="A3" s="16" t="s">
        <v>8386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3">
      <c r="A4" s="16" t="s">
        <v>8393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3">
      <c r="A5" s="16" t="s">
        <v>8389</v>
      </c>
      <c r="B5" s="18">
        <f>_xlfn.QUARTILE.EXC('Successful US Kickstarters'!D:D,3)</f>
        <v>5000</v>
      </c>
      <c r="C5" s="18">
        <f>_xlfn.QUARTILE.EXC('Failed US Kickstarters'!D:D,3)</f>
        <v>10000</v>
      </c>
    </row>
    <row r="6" spans="1:3" x14ac:dyDescent="0.3">
      <c r="A6" s="16" t="s">
        <v>8390</v>
      </c>
      <c r="B6" s="18">
        <f>_xlfn.QUARTILE.EXC('Successful US Kickstarters'!D:D,1)</f>
        <v>1500</v>
      </c>
      <c r="C6" s="18">
        <f>_xlfn.QUARTILE.EXC('Failed US Kickstarters'!D:D,1)</f>
        <v>2000</v>
      </c>
    </row>
    <row r="7" spans="1:3" x14ac:dyDescent="0.3">
      <c r="A7" s="16" t="s">
        <v>8391</v>
      </c>
      <c r="B7" s="18">
        <f>B5-B6</f>
        <v>3500</v>
      </c>
      <c r="C7" s="18">
        <f>C5-C6</f>
        <v>8000</v>
      </c>
    </row>
    <row r="8" spans="1:3" x14ac:dyDescent="0.3">
      <c r="B8" s="18"/>
      <c r="C8" s="18"/>
    </row>
    <row r="9" spans="1:3" x14ac:dyDescent="0.3">
      <c r="A9" s="16" t="s">
        <v>8387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3">
      <c r="A10" s="16" t="s">
        <v>8388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3">
      <c r="A11" s="16" t="s">
        <v>8392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3" x14ac:dyDescent="0.3">
      <c r="A12" s="16" t="s">
        <v>8394</v>
      </c>
      <c r="B12">
        <f>_xlfn.QUARTILE.EXC('Successful US Kickstarters'!E:E,3)</f>
        <v>5699</v>
      </c>
      <c r="C12">
        <f>_xlfn.QUARTILE.EXC('Failed US Kickstarters'!E:E,3)</f>
        <v>501</v>
      </c>
    </row>
    <row r="13" spans="1:3" x14ac:dyDescent="0.3">
      <c r="A13" s="16" t="s">
        <v>8395</v>
      </c>
      <c r="B13" s="19">
        <f>_xlfn.QUARTILE.EXC('Successful US Kickstarters'!E:E,1)</f>
        <v>1716.5074999999999</v>
      </c>
      <c r="C13" s="19">
        <f>_xlfn.QUARTILE.EXC('Failed US Kickstarters'!E:E,1)</f>
        <v>9.25</v>
      </c>
    </row>
    <row r="14" spans="1:3" x14ac:dyDescent="0.3">
      <c r="A14" s="16" t="s">
        <v>8396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D626CD-2E5D-4D7E-9AB7-EBBA6D09ECC0}">
  <dimension ref="A1:E7"/>
  <sheetViews>
    <sheetView topLeftCell="A3" workbookViewId="0">
      <selection activeCell="N26" sqref="N2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  <col min="7" max="7" width="3.21875" bestFit="1" customWidth="1"/>
    <col min="8" max="8" width="3.33203125" bestFit="1" customWidth="1"/>
    <col min="9" max="10" width="3" bestFit="1" customWidth="1"/>
    <col min="11" max="12" width="3.33203125" bestFit="1" customWidth="1"/>
    <col min="13" max="14" width="2.5546875" bestFit="1" customWidth="1"/>
    <col min="15" max="15" width="3.21875" bestFit="1" customWidth="1"/>
    <col min="16" max="16" width="3.88671875" bestFit="1" customWidth="1"/>
    <col min="17" max="17" width="3.21875" bestFit="1" customWidth="1"/>
    <col min="18" max="18" width="3.6640625" bestFit="1" customWidth="1"/>
    <col min="19" max="19" width="3.33203125" bestFit="1" customWidth="1"/>
    <col min="20" max="20" width="3" bestFit="1" customWidth="1"/>
    <col min="21" max="21" width="3.21875" bestFit="1" customWidth="1"/>
    <col min="22" max="22" width="3.33203125" bestFit="1" customWidth="1"/>
    <col min="23" max="23" width="10.77734375" bestFit="1" customWidth="1"/>
  </cols>
  <sheetData>
    <row r="1" spans="1:5" x14ac:dyDescent="0.3">
      <c r="A1" s="11" t="s">
        <v>8222</v>
      </c>
      <c r="B1" t="s">
        <v>8224</v>
      </c>
    </row>
    <row r="2" spans="1:5" x14ac:dyDescent="0.3">
      <c r="A2" s="11" t="s">
        <v>8358</v>
      </c>
      <c r="B2" t="s">
        <v>8364</v>
      </c>
    </row>
    <row r="4" spans="1:5" x14ac:dyDescent="0.3">
      <c r="A4" s="11" t="s">
        <v>8363</v>
      </c>
      <c r="B4" s="11" t="s">
        <v>8360</v>
      </c>
    </row>
    <row r="5" spans="1:5" x14ac:dyDescent="0.3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8FA18-1B16-4A42-AF61-C252897DBEFC}">
  <dimension ref="A1:F18"/>
  <sheetViews>
    <sheetView workbookViewId="0">
      <selection activeCell="A18" sqref="A1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8358</v>
      </c>
      <c r="B1" t="s">
        <v>8315</v>
      </c>
    </row>
    <row r="2" spans="1:6" x14ac:dyDescent="0.3">
      <c r="A2" s="11" t="s">
        <v>8379</v>
      </c>
      <c r="B2" t="s">
        <v>8364</v>
      </c>
    </row>
    <row r="4" spans="1:6" x14ac:dyDescent="0.3">
      <c r="A4" s="11" t="s">
        <v>8363</v>
      </c>
      <c r="B4" s="11" t="s">
        <v>8360</v>
      </c>
    </row>
    <row r="5" spans="1:6" x14ac:dyDescent="0.3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US Kickstarters</vt:lpstr>
      <vt:lpstr>Failed US Kickstarters</vt:lpstr>
      <vt:lpstr>Catagory Statistics</vt:lpstr>
      <vt:lpstr>Eidenburg Research</vt:lpstr>
      <vt:lpstr>Descriptive Statistics</vt:lpstr>
      <vt:lpstr>Subcatagory Statistics</vt:lpstr>
      <vt:lpstr>Outcomes Based on Launch Date</vt:lpstr>
      <vt:lpstr>Box and Whisker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Kristyn Shunia</cp:lastModifiedBy>
  <dcterms:created xsi:type="dcterms:W3CDTF">2017-04-20T15:17:24Z</dcterms:created>
  <dcterms:modified xsi:type="dcterms:W3CDTF">2021-06-19T02:14:14Z</dcterms:modified>
</cp:coreProperties>
</file>