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pivotCache/pivotCacheDefinition3.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LiteracyIndia\Documents\"/>
    </mc:Choice>
  </mc:AlternateContent>
  <xr:revisionPtr revIDLastSave="0" documentId="13_ncr:1_{D00665A2-F247-48A4-8479-FACD9914FA18}" xr6:coauthVersionLast="47" xr6:coauthVersionMax="47" xr10:uidLastSave="{00000000-0000-0000-0000-000000000000}"/>
  <bookViews>
    <workbookView xWindow="-120" yWindow="-120" windowWidth="24240" windowHeight="13020" firstSheet="3" activeTab="4" xr2:uid="{EE6EB00A-45DA-4303-B922-1AE8587E22AF}"/>
  </bookViews>
  <sheets>
    <sheet name="Sheet1" sheetId="1" r:id="rId1"/>
    <sheet name="Sheet2" sheetId="2" r:id="rId2"/>
    <sheet name="Sheet4" sheetId="4" r:id="rId3"/>
    <sheet name="Sheet5" sheetId="5" r:id="rId4"/>
    <sheet name="Sheet8" sheetId="14" r:id="rId5"/>
    <sheet name="Sheet9" sheetId="15" r:id="rId6"/>
    <sheet name="Sheet3" sheetId="3" r:id="rId7"/>
    <sheet name="Sheet6" sheetId="6" r:id="rId8"/>
    <sheet name="Scenario Summary" sheetId="8" r:id="rId9"/>
    <sheet name="Scenario Summary 3" sheetId="11" r:id="rId10"/>
    <sheet name="Scenario Summary 4" sheetId="12" r:id="rId11"/>
    <sheet name="Sheet7" sheetId="7" r:id="rId12"/>
    <sheet name="Sheet13" sheetId="13" r:id="rId13"/>
  </sheets>
  <definedNames>
    <definedName name="_xlcn.WorksheetConnection_Sheet3B4H311" hidden="1">Sheet3!$B$4:$H$31</definedName>
    <definedName name="Slicer_AMOUNT">#N/A</definedName>
    <definedName name="Slicer_DEVICE">#N/A</definedName>
    <definedName name="Slicer_month">#N/A</definedName>
    <definedName name="Slicer_TYPE">#N/A</definedName>
    <definedName name="Slicer_YEAR">#N/A</definedName>
  </definedNames>
  <calcPr calcId="191029"/>
  <pivotCaches>
    <pivotCache cacheId="0" r:id="rId14"/>
  </pivotCaches>
  <extLst>
    <ext xmlns:x14="http://schemas.microsoft.com/office/spreadsheetml/2009/9/main" uri="{876F7934-8845-4945-9796-88D515C7AA90}">
      <x14:pivotCaches>
        <pivotCache cacheId="1" r:id="rId15"/>
      </x14:pivotCaches>
    </ex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841E416B-1EF1-43b6-AB56-02D37102CBD5}">
      <x15:pivotCaches>
        <pivotCache cacheId="2" r:id="rId21"/>
      </x15:pivotCaches>
    </ext>
    <ext xmlns:x15="http://schemas.microsoft.com/office/spreadsheetml/2010/11/main" uri="{983426D0-5260-488c-9760-48F4B6AC55F4}">
      <x15:pivotTableReferences>
        <x15:pivotTableReference r:id="rId22"/>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3!$B$4:$H$3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4" i="14" l="1"/>
  <c r="F25" i="14"/>
  <c r="F26" i="14"/>
  <c r="F23" i="14"/>
  <c r="G23" i="14" s="1"/>
  <c r="G24" i="14"/>
  <c r="G25" i="14"/>
  <c r="F18" i="14"/>
  <c r="F19" i="14"/>
  <c r="F20" i="14"/>
  <c r="G20" i="14" s="1"/>
  <c r="F21" i="14"/>
  <c r="F22" i="14"/>
  <c r="G22" i="14" s="1"/>
  <c r="G26" i="14"/>
  <c r="F17" i="14"/>
  <c r="G17" i="14" s="1"/>
  <c r="G18" i="14"/>
  <c r="G21" i="14"/>
  <c r="G19" i="14"/>
  <c r="G10" i="14"/>
  <c r="F20" i="12"/>
  <c r="E20" i="12"/>
  <c r="D20" i="12"/>
  <c r="F20" i="11"/>
  <c r="E20" i="11"/>
  <c r="D20" i="11"/>
  <c r="O14" i="7"/>
  <c r="F20" i="8"/>
  <c r="E20" i="8"/>
  <c r="D20" i="8"/>
  <c r="E14" i="7"/>
  <c r="G12" i="6"/>
  <c r="G4" i="6"/>
  <c r="G22" i="1"/>
  <c r="G31" i="1"/>
  <c r="H18" i="2"/>
  <c r="F19" i="2"/>
  <c r="I13" i="2"/>
  <c r="J13" i="2"/>
  <c r="K13" i="2"/>
  <c r="H13" i="2"/>
  <c r="Q10" i="1"/>
  <c r="Q9" i="1"/>
  <c r="C13" i="2"/>
  <c r="Q7" i="1"/>
  <c r="Q6" i="1"/>
  <c r="Q5" i="1"/>
  <c r="I10" i="1"/>
  <c r="I9" i="1"/>
  <c r="I5" i="1"/>
  <c r="I7" i="1"/>
  <c r="I6" i="1"/>
  <c r="E16" i="1"/>
  <c r="E15" i="1"/>
  <c r="E14" i="1"/>
  <c r="E13" i="1"/>
  <c r="G27" i="14" l="1"/>
  <c r="G29" i="14" s="1"/>
  <c r="G28" i="14" l="1"/>
  <c r="G30" i="1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8FBEA6-C4FD-41CA-BB01-B86459419F1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FC467D7-C8FB-4160-A86A-A37AC0A5E957}" name="WorksheetConnection_Sheet3!$B$4:$H$31" type="102" refreshedVersion="8" minRefreshableVersion="5">
    <extLst>
      <ext xmlns:x15="http://schemas.microsoft.com/office/spreadsheetml/2010/11/main" uri="{DE250136-89BD-433C-8126-D09CA5730AF9}">
        <x15:connection id="Range" autoDelete="1">
          <x15:rangePr sourceName="_xlcn.WorksheetConnection_Sheet3B4H311"/>
        </x15:connection>
      </ext>
    </extLst>
  </connection>
</connections>
</file>

<file path=xl/sharedStrings.xml><?xml version="1.0" encoding="utf-8"?>
<sst xmlns="http://schemas.openxmlformats.org/spreadsheetml/2006/main" count="339" uniqueCount="142">
  <si>
    <t>PMT FUNCTION</t>
  </si>
  <si>
    <t>Viechle</t>
  </si>
  <si>
    <t>Down Payment</t>
  </si>
  <si>
    <t xml:space="preserve">loan  Amount  </t>
  </si>
  <si>
    <t>Interest Rate P.A</t>
  </si>
  <si>
    <t>Loan Period Year</t>
  </si>
  <si>
    <t>Semi Yearly EMI</t>
  </si>
  <si>
    <t>Monthly Year EMI</t>
  </si>
  <si>
    <t>Weekly EMI</t>
  </si>
  <si>
    <t>Yearly EMI</t>
  </si>
  <si>
    <t>PMT</t>
  </si>
  <si>
    <t>PPMT</t>
  </si>
  <si>
    <t>IPMT</t>
  </si>
  <si>
    <t>PV</t>
  </si>
  <si>
    <t>FV</t>
  </si>
  <si>
    <t>pmt function</t>
  </si>
  <si>
    <t xml:space="preserve">pmt </t>
  </si>
  <si>
    <t>ppmt</t>
  </si>
  <si>
    <t>ipmt</t>
  </si>
  <si>
    <t>pv</t>
  </si>
  <si>
    <t>fv</t>
  </si>
  <si>
    <t>TABLE</t>
  </si>
  <si>
    <t xml:space="preserve"> YEAR</t>
  </si>
  <si>
    <t xml:space="preserve"> DEVICE</t>
  </si>
  <si>
    <t>TYPE</t>
  </si>
  <si>
    <t xml:space="preserve"> QTY</t>
  </si>
  <si>
    <t xml:space="preserve"> PRICE</t>
  </si>
  <si>
    <t xml:space="preserve"> AMOUNT</t>
  </si>
  <si>
    <t>month</t>
  </si>
  <si>
    <t>keyboard</t>
  </si>
  <si>
    <t>output</t>
  </si>
  <si>
    <t>april</t>
  </si>
  <si>
    <t>Lcd</t>
  </si>
  <si>
    <t>may</t>
  </si>
  <si>
    <t>Input</t>
  </si>
  <si>
    <t>june</t>
  </si>
  <si>
    <t>microphone</t>
  </si>
  <si>
    <t>august</t>
  </si>
  <si>
    <t>mouse</t>
  </si>
  <si>
    <t>march</t>
  </si>
  <si>
    <t>printer</t>
  </si>
  <si>
    <t>july</t>
  </si>
  <si>
    <t>sound car</t>
  </si>
  <si>
    <t>speaker</t>
  </si>
  <si>
    <t>touchpad</t>
  </si>
  <si>
    <t>touchscreen</t>
  </si>
  <si>
    <t>trackball</t>
  </si>
  <si>
    <t>gamepad</t>
  </si>
  <si>
    <t>Sum of YEAR</t>
  </si>
  <si>
    <t>Row Labels</t>
  </si>
  <si>
    <t>Grand Total</t>
  </si>
  <si>
    <t>Sum of PRICE</t>
  </si>
  <si>
    <t>Sum of AMOUNT</t>
  </si>
  <si>
    <t>sip</t>
  </si>
  <si>
    <t>rate</t>
  </si>
  <si>
    <t>time</t>
  </si>
  <si>
    <t>kg</t>
  </si>
  <si>
    <t>Amount</t>
  </si>
  <si>
    <t>Price</t>
  </si>
  <si>
    <t>Product</t>
  </si>
  <si>
    <t>Kg</t>
  </si>
  <si>
    <t>Biscut</t>
  </si>
  <si>
    <t>patota</t>
  </si>
  <si>
    <t>suger</t>
  </si>
  <si>
    <t>lichi</t>
  </si>
  <si>
    <t>mango</t>
  </si>
  <si>
    <t>PMT  TABLE</t>
  </si>
  <si>
    <t>PRODUCT</t>
  </si>
  <si>
    <t>KG</t>
  </si>
  <si>
    <t>PRICE</t>
  </si>
  <si>
    <t>AMOUNT</t>
  </si>
  <si>
    <t>SUGER</t>
  </si>
  <si>
    <t>LOAN</t>
  </si>
  <si>
    <t>INTEREST RATE</t>
  </si>
  <si>
    <t>LOAN PERIOD YEAR</t>
  </si>
  <si>
    <t>HOUSE BUDGET</t>
  </si>
  <si>
    <t>EXPENDITURE</t>
  </si>
  <si>
    <t>Rent</t>
  </si>
  <si>
    <t>clothes</t>
  </si>
  <si>
    <t>Grocery</t>
  </si>
  <si>
    <t>Medical</t>
  </si>
  <si>
    <t>Travelling</t>
  </si>
  <si>
    <t>Bills</t>
  </si>
  <si>
    <t>ToTal</t>
  </si>
  <si>
    <t>Income</t>
  </si>
  <si>
    <t>$D$7</t>
  </si>
  <si>
    <t>$E$7</t>
  </si>
  <si>
    <t>$D$8</t>
  </si>
  <si>
    <t>$E$8</t>
  </si>
  <si>
    <t>$D$9</t>
  </si>
  <si>
    <t>$E$9</t>
  </si>
  <si>
    <t>$D$10</t>
  </si>
  <si>
    <t>$E$10</t>
  </si>
  <si>
    <t>$D$11</t>
  </si>
  <si>
    <t>$E$11</t>
  </si>
  <si>
    <t>$D$12</t>
  </si>
  <si>
    <t>$E$12</t>
  </si>
  <si>
    <t>$D$13</t>
  </si>
  <si>
    <t>$E$13</t>
  </si>
  <si>
    <t>low budget</t>
  </si>
  <si>
    <t>Created by LiteracyIndia on 27-02-2024</t>
  </si>
  <si>
    <t>high budget</t>
  </si>
  <si>
    <t>Scenario Summary</t>
  </si>
  <si>
    <t>Changing Cells:</t>
  </si>
  <si>
    <t>Current Values:</t>
  </si>
  <si>
    <t>Notes:  Current Values column represents values of changing cells at</t>
  </si>
  <si>
    <t>time Scenario Summary Report was created.  Changing cells for each</t>
  </si>
  <si>
    <t>scenario are highlighted in gray.</t>
  </si>
  <si>
    <t>Created by LiteracyIndia on 27-02-2024
Modified by LiteracyIndia on 27-02-2024</t>
  </si>
  <si>
    <t>Expenditure</t>
  </si>
  <si>
    <t xml:space="preserve">         Mobil-(+91)-88776-88775</t>
  </si>
  <si>
    <t>Email id-abctraders&amp;co@gmail.com</t>
  </si>
  <si>
    <t>2/3 south East road,delhi</t>
  </si>
  <si>
    <t>MS.ABC TRADERS &amp; CO.</t>
  </si>
  <si>
    <t>INVOICE</t>
  </si>
  <si>
    <t>BILL TO</t>
  </si>
  <si>
    <t>NAME</t>
  </si>
  <si>
    <t>KRITIKA</t>
  </si>
  <si>
    <t>DATE</t>
  </si>
  <si>
    <t>INVOICE NUMBER</t>
  </si>
  <si>
    <t>RATE</t>
  </si>
  <si>
    <t xml:space="preserve">PRODUCT  NAME </t>
  </si>
  <si>
    <t>HDD</t>
  </si>
  <si>
    <t xml:space="preserve">UPS </t>
  </si>
  <si>
    <t>LCD</t>
  </si>
  <si>
    <t>LED</t>
  </si>
  <si>
    <t>MOTHER BOARD</t>
  </si>
  <si>
    <t xml:space="preserve">MOUSE </t>
  </si>
  <si>
    <t>KEYBOARD</t>
  </si>
  <si>
    <t>RAM</t>
  </si>
  <si>
    <t>Address-</t>
  </si>
  <si>
    <t>Mobile no-</t>
  </si>
  <si>
    <t>S.no</t>
  </si>
  <si>
    <t>Description</t>
  </si>
  <si>
    <t>Quantity</t>
  </si>
  <si>
    <t>unit price</t>
  </si>
  <si>
    <t>Bijwasan</t>
  </si>
  <si>
    <t>Total Amount</t>
  </si>
  <si>
    <t>CSGT(9%)</t>
  </si>
  <si>
    <t>GRAND TOTAL</t>
  </si>
  <si>
    <t>Autharized signature</t>
  </si>
  <si>
    <t>SGST(5%)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</si>
</sst>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4" formatCode="&quot;₹&quot;\ #,##0.00"/>
  </numFmts>
  <fonts count="22" x14ac:knownFonts="1">
    <font>
      <sz val="11"/>
      <color theme="1"/>
      <name val="Calibri"/>
      <family val="2"/>
      <scheme val="minor"/>
    </font>
    <font>
      <sz val="16"/>
      <color theme="1" tint="4.9989318521683403E-2"/>
      <name val="Algerian"/>
      <family val="5"/>
    </font>
    <font>
      <sz val="11"/>
      <color theme="1" tint="4.9989318521683403E-2"/>
      <name val="Algerian"/>
      <family val="5"/>
    </font>
    <font>
      <sz val="11"/>
      <color theme="1"/>
      <name val="Berlin Sans FB"/>
      <family val="2"/>
    </font>
    <font>
      <sz val="11"/>
      <color theme="1"/>
      <name val="Algerian"/>
      <family val="5"/>
    </font>
    <font>
      <b/>
      <sz val="12"/>
      <color theme="1"/>
      <name val="Calibri"/>
      <family val="2"/>
      <scheme val="minor"/>
    </font>
    <font>
      <sz val="12"/>
      <color theme="1"/>
      <name val="Calibri"/>
      <family val="2"/>
      <scheme val="minor"/>
    </font>
    <font>
      <sz val="16"/>
      <color theme="1"/>
      <name val="Calibri"/>
      <family val="2"/>
      <scheme val="minor"/>
    </font>
    <font>
      <b/>
      <i/>
      <sz val="18"/>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
      <b/>
      <u/>
      <sz val="16"/>
      <color theme="1"/>
      <name val="Calibri"/>
      <family val="2"/>
      <scheme val="minor"/>
    </font>
    <font>
      <b/>
      <sz val="16"/>
      <color theme="1"/>
      <name val="Aharoni"/>
      <charset val="177"/>
    </font>
    <font>
      <sz val="12"/>
      <color theme="1"/>
      <name val="Aharoni"/>
      <charset val="177"/>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sz val="14"/>
      <color theme="1"/>
      <name val="Calibri"/>
      <family val="2"/>
      <scheme val="minor"/>
    </font>
    <font>
      <sz val="20"/>
      <color theme="1"/>
      <name val="Algerian"/>
      <family val="5"/>
    </font>
  </fonts>
  <fills count="28">
    <fill>
      <patternFill patternType="none"/>
    </fill>
    <fill>
      <patternFill patternType="gray125"/>
    </fill>
    <fill>
      <patternFill patternType="solid">
        <fgColor theme="7" tint="0.59999389629810485"/>
        <bgColor indexed="64"/>
      </patternFill>
    </fill>
    <fill>
      <patternFill patternType="solid">
        <fgColor theme="9" tint="-0.499984740745262"/>
        <bgColor indexed="64"/>
      </patternFill>
    </fill>
    <fill>
      <patternFill patternType="solid">
        <fgColor theme="1" tint="0.34998626667073579"/>
        <bgColor indexed="64"/>
      </patternFill>
    </fill>
    <fill>
      <patternFill patternType="solid">
        <fgColor theme="3" tint="0.59999389629810485"/>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0099FF"/>
        <bgColor indexed="64"/>
      </patternFill>
    </fill>
    <fill>
      <patternFill patternType="solid">
        <fgColor rgb="FF7030A0"/>
        <bgColor indexed="64"/>
      </patternFill>
    </fill>
    <fill>
      <patternFill patternType="solid">
        <fgColor theme="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FFFF00"/>
        <bgColor indexed="64"/>
      </patternFill>
    </fill>
    <fill>
      <patternFill patternType="solid">
        <fgColor rgb="FF00B050"/>
        <bgColor indexed="64"/>
      </patternFill>
    </fill>
    <fill>
      <patternFill patternType="solid">
        <fgColor theme="2" tint="-0.499984740745262"/>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rgb="FF92D050"/>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202">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7" xfId="0" applyFill="1" applyBorder="1"/>
    <xf numFmtId="0" fontId="0" fillId="2" borderId="0" xfId="0" applyFill="1"/>
    <xf numFmtId="0" fontId="0" fillId="2" borderId="8" xfId="0" applyFill="1" applyBorder="1"/>
    <xf numFmtId="0" fontId="0" fillId="2" borderId="7" xfId="0" applyFill="1" applyBorder="1" applyAlignment="1">
      <alignment wrapText="1"/>
    </xf>
    <xf numFmtId="0" fontId="0" fillId="2" borderId="0" xfId="0" applyFill="1" applyAlignment="1">
      <alignment wrapText="1"/>
    </xf>
    <xf numFmtId="0" fontId="0" fillId="2" borderId="4" xfId="0" applyFill="1" applyBorder="1"/>
    <xf numFmtId="0" fontId="0" fillId="2" borderId="5" xfId="0" applyFill="1" applyBorder="1"/>
    <xf numFmtId="0" fontId="0" fillId="2" borderId="6" xfId="0" applyFill="1" applyBorder="1"/>
    <xf numFmtId="8" fontId="0" fillId="2" borderId="3" xfId="0" applyNumberFormat="1" applyFill="1" applyBorder="1"/>
    <xf numFmtId="8" fontId="0" fillId="2" borderId="8" xfId="0" applyNumberFormat="1" applyFill="1" applyBorder="1"/>
    <xf numFmtId="8" fontId="0" fillId="2" borderId="6" xfId="0" applyNumberFormat="1" applyFill="1" applyBorder="1"/>
    <xf numFmtId="0" fontId="3" fillId="4" borderId="9" xfId="0" applyFont="1" applyFill="1" applyBorder="1" applyAlignment="1">
      <alignment horizontal="center" wrapText="1"/>
    </xf>
    <xf numFmtId="0" fontId="3" fillId="4" borderId="10" xfId="0" applyFont="1" applyFill="1" applyBorder="1" applyAlignment="1">
      <alignment horizontal="center" wrapText="1"/>
    </xf>
    <xf numFmtId="0" fontId="3" fillId="4" borderId="11" xfId="0" applyFont="1" applyFill="1" applyBorder="1" applyAlignment="1">
      <alignment horizontal="center" wrapText="1"/>
    </xf>
    <xf numFmtId="0" fontId="0" fillId="5" borderId="3" xfId="0" applyFill="1" applyBorder="1" applyAlignment="1">
      <alignment horizontal="center" wrapText="1"/>
    </xf>
    <xf numFmtId="0" fontId="0" fillId="5" borderId="8" xfId="0" applyFill="1" applyBorder="1" applyAlignment="1">
      <alignment horizontal="center" wrapText="1"/>
    </xf>
    <xf numFmtId="9" fontId="0" fillId="5" borderId="8" xfId="0" applyNumberFormat="1" applyFill="1" applyBorder="1" applyAlignment="1">
      <alignment horizontal="center" wrapText="1"/>
    </xf>
    <xf numFmtId="8" fontId="0" fillId="5" borderId="8" xfId="0" applyNumberFormat="1" applyFill="1" applyBorder="1" applyAlignment="1">
      <alignment horizontal="center" wrapText="1"/>
    </xf>
    <xf numFmtId="8" fontId="0" fillId="5" borderId="6" xfId="0" applyNumberFormat="1" applyFill="1" applyBorder="1" applyAlignment="1">
      <alignment horizontal="center" wrapText="1"/>
    </xf>
    <xf numFmtId="164" fontId="0" fillId="2" borderId="3" xfId="0" applyNumberFormat="1" applyFill="1" applyBorder="1"/>
    <xf numFmtId="164" fontId="0" fillId="2" borderId="6" xfId="0" applyNumberFormat="1" applyFill="1" applyBorder="1"/>
    <xf numFmtId="0" fontId="2" fillId="7" borderId="9" xfId="0" applyFont="1" applyFill="1" applyBorder="1"/>
    <xf numFmtId="0" fontId="4" fillId="7" borderId="11" xfId="0" applyFont="1" applyFill="1" applyBorder="1"/>
    <xf numFmtId="0" fontId="4" fillId="6" borderId="9" xfId="0" applyFont="1" applyFill="1" applyBorder="1"/>
    <xf numFmtId="0" fontId="4" fillId="6" borderId="10" xfId="0" applyFont="1" applyFill="1" applyBorder="1"/>
    <xf numFmtId="0" fontId="4" fillId="6" borderId="11" xfId="0" applyFont="1" applyFill="1" applyBorder="1"/>
    <xf numFmtId="0" fontId="0" fillId="7" borderId="0" xfId="0" applyFill="1"/>
    <xf numFmtId="0" fontId="0" fillId="8" borderId="0" xfId="0" applyFill="1"/>
    <xf numFmtId="8" fontId="0" fillId="7" borderId="0" xfId="0" applyNumberFormat="1" applyFill="1"/>
    <xf numFmtId="0" fontId="4" fillId="8" borderId="0" xfId="0" applyFont="1" applyFill="1"/>
    <xf numFmtId="0" fontId="5" fillId="0" borderId="12"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0" fillId="0" borderId="7" xfId="0" applyBorder="1"/>
    <xf numFmtId="0" fontId="0" fillId="0" borderId="8" xfId="0" applyBorder="1"/>
    <xf numFmtId="0" fontId="0" fillId="0" borderId="4" xfId="0" applyBorder="1"/>
    <xf numFmtId="0" fontId="0" fillId="0" borderId="5" xfId="0" applyBorder="1"/>
    <xf numFmtId="0" fontId="0" fillId="0" borderId="5" xfId="0" applyBorder="1" applyAlignment="1">
      <alignment horizontal="center"/>
    </xf>
    <xf numFmtId="0" fontId="0" fillId="0" borderId="6" xfId="0" applyBorder="1"/>
    <xf numFmtId="0" fontId="0" fillId="0" borderId="0" xfId="0" pivotButton="1"/>
    <xf numFmtId="0" fontId="0" fillId="0" borderId="0" xfId="0" applyAlignment="1">
      <alignment horizontal="left"/>
    </xf>
    <xf numFmtId="9" fontId="0" fillId="7" borderId="0" xfId="0" applyNumberFormat="1" applyFill="1"/>
    <xf numFmtId="9" fontId="0" fillId="0" borderId="0" xfId="0" applyNumberFormat="1"/>
    <xf numFmtId="8" fontId="0" fillId="0" borderId="0" xfId="0" applyNumberFormat="1"/>
    <xf numFmtId="0" fontId="11" fillId="0" borderId="1" xfId="0" applyFont="1" applyBorder="1"/>
    <xf numFmtId="0" fontId="0" fillId="0" borderId="3" xfId="0" applyBorder="1"/>
    <xf numFmtId="0" fontId="11" fillId="0" borderId="7" xfId="0" applyFont="1" applyBorder="1"/>
    <xf numFmtId="9" fontId="0" fillId="0" borderId="8" xfId="0" applyNumberFormat="1" applyBorder="1"/>
    <xf numFmtId="0" fontId="11" fillId="11" borderId="0" xfId="0" applyFont="1" applyFill="1"/>
    <xf numFmtId="8" fontId="11" fillId="12" borderId="0" xfId="0" applyNumberFormat="1" applyFont="1" applyFill="1"/>
    <xf numFmtId="9" fontId="11" fillId="12" borderId="0" xfId="0" applyNumberFormat="1" applyFont="1" applyFill="1"/>
    <xf numFmtId="0" fontId="0" fillId="13" borderId="0" xfId="0" applyFill="1"/>
    <xf numFmtId="8" fontId="0" fillId="13" borderId="0" xfId="0" applyNumberFormat="1" applyFill="1"/>
    <xf numFmtId="0" fontId="11" fillId="14" borderId="1" xfId="0" applyFont="1" applyFill="1" applyBorder="1"/>
    <xf numFmtId="0" fontId="11" fillId="14" borderId="7" xfId="0" applyFont="1" applyFill="1" applyBorder="1"/>
    <xf numFmtId="0" fontId="0" fillId="14" borderId="4" xfId="0" applyFill="1" applyBorder="1"/>
    <xf numFmtId="0" fontId="0" fillId="15" borderId="3" xfId="0" applyFill="1" applyBorder="1"/>
    <xf numFmtId="9" fontId="0" fillId="15" borderId="8" xfId="0" applyNumberFormat="1" applyFill="1" applyBorder="1"/>
    <xf numFmtId="0" fontId="0" fillId="15" borderId="8" xfId="0" applyFill="1" applyBorder="1"/>
    <xf numFmtId="0" fontId="0" fillId="15" borderId="6" xfId="0" applyFill="1" applyBorder="1"/>
    <xf numFmtId="0" fontId="11" fillId="6" borderId="0" xfId="0" applyFont="1" applyFill="1"/>
    <xf numFmtId="0" fontId="0" fillId="17" borderId="0" xfId="0" applyFill="1"/>
    <xf numFmtId="0" fontId="10" fillId="18" borderId="9" xfId="0" applyFont="1" applyFill="1" applyBorder="1" applyAlignment="1">
      <alignment horizontal="center"/>
    </xf>
    <xf numFmtId="0" fontId="10" fillId="18" borderId="10" xfId="0" applyFont="1" applyFill="1" applyBorder="1" applyAlignment="1">
      <alignment horizontal="center"/>
    </xf>
    <xf numFmtId="0" fontId="10" fillId="18" borderId="11" xfId="0" applyFont="1" applyFill="1" applyBorder="1" applyAlignment="1">
      <alignment horizontal="center"/>
    </xf>
    <xf numFmtId="0" fontId="5" fillId="7" borderId="9" xfId="0" applyFont="1" applyFill="1" applyBorder="1" applyAlignment="1">
      <alignment horizontal="center"/>
    </xf>
    <xf numFmtId="0" fontId="5" fillId="7" borderId="10" xfId="0" applyFont="1" applyFill="1" applyBorder="1" applyAlignment="1">
      <alignment horizontal="center"/>
    </xf>
    <xf numFmtId="0" fontId="5" fillId="7" borderId="11" xfId="0" applyFont="1" applyFill="1" applyBorder="1" applyAlignment="1">
      <alignment horizontal="center"/>
    </xf>
    <xf numFmtId="0" fontId="9" fillId="16" borderId="1" xfId="0" applyFont="1" applyFill="1" applyBorder="1"/>
    <xf numFmtId="0" fontId="9" fillId="6" borderId="2" xfId="0" applyFont="1" applyFill="1" applyBorder="1"/>
    <xf numFmtId="0" fontId="9" fillId="6" borderId="3" xfId="0" applyFont="1" applyFill="1" applyBorder="1"/>
    <xf numFmtId="0" fontId="5" fillId="16" borderId="7" xfId="0" applyFont="1" applyFill="1" applyBorder="1"/>
    <xf numFmtId="0" fontId="6" fillId="0" borderId="0" xfId="0" applyFont="1"/>
    <xf numFmtId="0" fontId="6" fillId="0" borderId="8" xfId="0" applyFont="1" applyBorder="1"/>
    <xf numFmtId="0" fontId="5" fillId="16" borderId="4" xfId="0" applyFont="1" applyFill="1" applyBorder="1"/>
    <xf numFmtId="0" fontId="6" fillId="0" borderId="5" xfId="0" applyFont="1" applyBorder="1"/>
    <xf numFmtId="0" fontId="6" fillId="0" borderId="6" xfId="0" applyFont="1" applyBorder="1"/>
    <xf numFmtId="0" fontId="11" fillId="8" borderId="1" xfId="0" applyFont="1" applyFill="1" applyBorder="1"/>
    <xf numFmtId="0" fontId="11" fillId="8" borderId="2" xfId="0" applyFont="1" applyFill="1" applyBorder="1"/>
    <xf numFmtId="0" fontId="11" fillId="8" borderId="3" xfId="0" applyFont="1" applyFill="1" applyBorder="1"/>
    <xf numFmtId="0" fontId="11" fillId="17" borderId="7" xfId="0" applyFont="1" applyFill="1" applyBorder="1"/>
    <xf numFmtId="0" fontId="15" fillId="19" borderId="15" xfId="0" applyFont="1" applyFill="1" applyBorder="1" applyAlignment="1">
      <alignment horizontal="left"/>
    </xf>
    <xf numFmtId="0" fontId="15" fillId="19" borderId="2" xfId="0" applyFont="1" applyFill="1" applyBorder="1" applyAlignment="1">
      <alignment horizontal="left"/>
    </xf>
    <xf numFmtId="0" fontId="0" fillId="0" borderId="16" xfId="0" applyBorder="1"/>
    <xf numFmtId="0" fontId="16" fillId="20" borderId="0" xfId="0" applyFont="1" applyFill="1" applyAlignment="1">
      <alignment horizontal="left"/>
    </xf>
    <xf numFmtId="0" fontId="17" fillId="20" borderId="16" xfId="0" applyFont="1" applyFill="1" applyBorder="1" applyAlignment="1">
      <alignment horizontal="left"/>
    </xf>
    <xf numFmtId="0" fontId="18" fillId="19" borderId="2" xfId="0" applyFont="1" applyFill="1" applyBorder="1" applyAlignment="1">
      <alignment horizontal="right"/>
    </xf>
    <xf numFmtId="0" fontId="18" fillId="19" borderId="15" xfId="0" applyFont="1" applyFill="1" applyBorder="1" applyAlignment="1">
      <alignment horizontal="right"/>
    </xf>
    <xf numFmtId="0" fontId="17" fillId="20" borderId="17" xfId="0" applyFont="1" applyFill="1" applyBorder="1" applyAlignment="1">
      <alignment horizontal="left"/>
    </xf>
    <xf numFmtId="0" fontId="0" fillId="0" borderId="17" xfId="0" applyBorder="1"/>
    <xf numFmtId="0" fontId="0" fillId="21" borderId="0" xfId="0" applyFill="1"/>
    <xf numFmtId="0" fontId="19" fillId="0" borderId="0" xfId="0" applyFont="1" applyAlignment="1">
      <alignment vertical="top" wrapText="1"/>
    </xf>
    <xf numFmtId="0" fontId="14" fillId="6" borderId="1" xfId="0" applyFont="1" applyFill="1" applyBorder="1"/>
    <xf numFmtId="0" fontId="14" fillId="6" borderId="2" xfId="0" applyFont="1" applyFill="1" applyBorder="1"/>
    <xf numFmtId="0" fontId="0" fillId="6" borderId="2" xfId="0" applyFill="1" applyBorder="1"/>
    <xf numFmtId="0" fontId="0" fillId="6" borderId="3" xfId="0" applyFill="1" applyBorder="1"/>
    <xf numFmtId="0" fontId="0" fillId="8" borderId="7" xfId="0" applyFill="1" applyBorder="1"/>
    <xf numFmtId="0" fontId="0" fillId="8" borderId="8" xfId="0" applyFill="1" applyBorder="1"/>
    <xf numFmtId="0" fontId="0" fillId="8" borderId="4" xfId="0" applyFill="1" applyBorder="1"/>
    <xf numFmtId="0" fontId="0" fillId="8" borderId="5" xfId="0" applyFill="1" applyBorder="1"/>
    <xf numFmtId="0" fontId="0" fillId="8" borderId="6" xfId="0" applyFill="1" applyBorder="1"/>
    <xf numFmtId="0" fontId="11" fillId="7" borderId="3" xfId="0" applyFont="1" applyFill="1"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11" fillId="7" borderId="9" xfId="0" applyFont="1"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4" xfId="0" applyBorder="1"/>
    <xf numFmtId="0" fontId="0" fillId="25" borderId="10" xfId="0" applyFill="1" applyBorder="1"/>
    <xf numFmtId="0" fontId="0" fillId="25" borderId="9" xfId="0" applyFill="1" applyBorder="1" applyAlignment="1">
      <alignment horizontal="center"/>
    </xf>
    <xf numFmtId="0" fontId="0" fillId="25" borderId="10" xfId="0" applyFill="1" applyBorder="1" applyAlignment="1">
      <alignment horizontal="center"/>
    </xf>
    <xf numFmtId="0" fontId="0" fillId="25" borderId="11" xfId="0" applyFill="1" applyBorder="1" applyAlignment="1">
      <alignment horizontal="center"/>
    </xf>
    <xf numFmtId="0" fontId="0" fillId="22" borderId="18" xfId="0" applyFill="1" applyBorder="1"/>
    <xf numFmtId="0" fontId="0" fillId="15" borderId="0" xfId="0" applyFill="1"/>
    <xf numFmtId="22" fontId="0" fillId="24" borderId="21" xfId="0" applyNumberFormat="1" applyFill="1" applyBorder="1"/>
    <xf numFmtId="0" fontId="0" fillId="15" borderId="7" xfId="0" applyFill="1" applyBorder="1"/>
    <xf numFmtId="0" fontId="0" fillId="15" borderId="22" xfId="0" applyFill="1" applyBorder="1"/>
    <xf numFmtId="0" fontId="0" fillId="0" borderId="0" xfId="0" applyAlignment="1">
      <alignment horizontal="center"/>
    </xf>
    <xf numFmtId="0" fontId="0" fillId="16" borderId="7" xfId="0" applyFill="1" applyBorder="1"/>
    <xf numFmtId="0" fontId="0" fillId="16" borderId="0" xfId="0" applyFill="1"/>
    <xf numFmtId="0" fontId="0" fillId="16" borderId="8" xfId="0" applyFill="1" applyBorder="1"/>
    <xf numFmtId="0" fontId="20" fillId="26" borderId="7" xfId="0" applyFont="1" applyFill="1" applyBorder="1"/>
    <xf numFmtId="0" fontId="20" fillId="26" borderId="0" xfId="0" applyFont="1" applyFill="1"/>
    <xf numFmtId="0" fontId="20" fillId="26" borderId="8" xfId="0" applyFont="1" applyFill="1" applyBorder="1"/>
    <xf numFmtId="22" fontId="0" fillId="0" borderId="0" xfId="0" applyNumberFormat="1"/>
    <xf numFmtId="0" fontId="1"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8" fillId="9" borderId="1" xfId="0" applyFont="1" applyFill="1" applyBorder="1" applyAlignment="1">
      <alignment horizontal="center"/>
    </xf>
    <xf numFmtId="0" fontId="0" fillId="9" borderId="2" xfId="0" applyFill="1" applyBorder="1" applyAlignment="1">
      <alignment horizontal="center"/>
    </xf>
    <xf numFmtId="0" fontId="0" fillId="9" borderId="3" xfId="0" applyFill="1" applyBorder="1" applyAlignment="1">
      <alignment horizontal="center"/>
    </xf>
    <xf numFmtId="0" fontId="0" fillId="9" borderId="7" xfId="0" applyFill="1" applyBorder="1" applyAlignment="1">
      <alignment horizontal="center"/>
    </xf>
    <xf numFmtId="0" fontId="0" fillId="9" borderId="0" xfId="0" applyFill="1" applyAlignment="1">
      <alignment horizontal="center"/>
    </xf>
    <xf numFmtId="0" fontId="0" fillId="9" borderId="8" xfId="0" applyFill="1" applyBorder="1" applyAlignment="1">
      <alignment horizontal="center"/>
    </xf>
    <xf numFmtId="0" fontId="0" fillId="9" borderId="4" xfId="0" applyFill="1" applyBorder="1" applyAlignment="1">
      <alignment horizontal="center"/>
    </xf>
    <xf numFmtId="0" fontId="0" fillId="9" borderId="5" xfId="0" applyFill="1" applyBorder="1" applyAlignment="1">
      <alignment horizontal="center"/>
    </xf>
    <xf numFmtId="0" fontId="0" fillId="9" borderId="6" xfId="0" applyFill="1" applyBorder="1" applyAlignment="1">
      <alignment horizontal="center"/>
    </xf>
    <xf numFmtId="0" fontId="12" fillId="6" borderId="1" xfId="0" applyFont="1" applyFill="1" applyBorder="1" applyAlignment="1">
      <alignment horizontal="center"/>
    </xf>
    <xf numFmtId="0" fontId="11" fillId="6" borderId="2" xfId="0" applyFont="1" applyFill="1" applyBorder="1" applyAlignment="1">
      <alignment horizontal="center"/>
    </xf>
    <xf numFmtId="0" fontId="11" fillId="6" borderId="3" xfId="0" applyFont="1" applyFill="1" applyBorder="1" applyAlignment="1">
      <alignment horizontal="center"/>
    </xf>
    <xf numFmtId="0" fontId="11" fillId="6" borderId="4" xfId="0" applyFont="1" applyFill="1" applyBorder="1" applyAlignment="1">
      <alignment horizontal="center"/>
    </xf>
    <xf numFmtId="0" fontId="11" fillId="6" borderId="5" xfId="0" applyFont="1" applyFill="1" applyBorder="1" applyAlignment="1">
      <alignment horizontal="center"/>
    </xf>
    <xf numFmtId="0" fontId="11" fillId="6" borderId="6" xfId="0" applyFont="1" applyFill="1" applyBorder="1" applyAlignment="1">
      <alignment horizontal="center"/>
    </xf>
    <xf numFmtId="0" fontId="7" fillId="10" borderId="0" xfId="0" applyFont="1" applyFill="1" applyAlignment="1">
      <alignment horizontal="center"/>
    </xf>
    <xf numFmtId="0" fontId="0" fillId="10" borderId="0" xfId="0" applyFill="1" applyAlignment="1">
      <alignment horizontal="center"/>
    </xf>
    <xf numFmtId="0" fontId="0" fillId="27" borderId="23" xfId="0" applyFill="1" applyBorder="1" applyAlignment="1">
      <alignment horizontal="center"/>
    </xf>
    <xf numFmtId="0" fontId="0" fillId="27" borderId="17" xfId="0" applyFill="1" applyBorder="1" applyAlignment="1">
      <alignment horizontal="center"/>
    </xf>
    <xf numFmtId="0" fontId="0" fillId="27" borderId="19" xfId="0" applyFill="1" applyBorder="1" applyAlignment="1">
      <alignment horizontal="center"/>
    </xf>
    <xf numFmtId="0" fontId="20" fillId="16" borderId="7" xfId="0" applyFont="1" applyFill="1" applyBorder="1" applyAlignment="1">
      <alignment horizontal="center"/>
    </xf>
    <xf numFmtId="0" fontId="20" fillId="16" borderId="0" xfId="0" applyFont="1" applyFill="1" applyAlignment="1">
      <alignment horizontal="center"/>
    </xf>
    <xf numFmtId="0" fontId="20" fillId="16" borderId="8" xfId="0" applyFont="1" applyFill="1" applyBorder="1" applyAlignment="1">
      <alignment horizontal="center"/>
    </xf>
    <xf numFmtId="0" fontId="6" fillId="16" borderId="7" xfId="0" applyFont="1" applyFill="1" applyBorder="1" applyAlignment="1">
      <alignment horizontal="center"/>
    </xf>
    <xf numFmtId="0" fontId="6" fillId="16" borderId="0" xfId="0" applyFont="1" applyFill="1" applyAlignment="1">
      <alignment horizontal="center"/>
    </xf>
    <xf numFmtId="0" fontId="6" fillId="16" borderId="8" xfId="0" applyFont="1" applyFill="1" applyBorder="1" applyAlignment="1">
      <alignment horizontal="center"/>
    </xf>
    <xf numFmtId="0" fontId="0" fillId="25" borderId="4" xfId="0" applyFill="1" applyBorder="1" applyAlignment="1">
      <alignment horizontal="center"/>
    </xf>
    <xf numFmtId="0" fontId="0" fillId="25" borderId="5" xfId="0" applyFill="1" applyBorder="1" applyAlignment="1">
      <alignment horizontal="center"/>
    </xf>
    <xf numFmtId="0" fontId="0" fillId="25" borderId="6" xfId="0" applyFill="1" applyBorder="1" applyAlignment="1">
      <alignment horizontal="center"/>
    </xf>
    <xf numFmtId="0" fontId="0" fillId="22" borderId="12" xfId="0" applyFill="1" applyBorder="1" applyAlignment="1">
      <alignment horizontal="center"/>
    </xf>
    <xf numFmtId="0" fontId="0" fillId="22" borderId="13" xfId="0" applyFill="1" applyBorder="1" applyAlignment="1">
      <alignment horizontal="center"/>
    </xf>
    <xf numFmtId="0" fontId="0" fillId="22" borderId="14" xfId="0" applyFill="1"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0" fillId="25" borderId="7" xfId="0" applyFill="1" applyBorder="1" applyAlignment="1">
      <alignment horizontal="center"/>
    </xf>
    <xf numFmtId="0" fontId="0" fillId="25" borderId="0" xfId="0" applyFill="1" applyAlignment="1">
      <alignment horizontal="center"/>
    </xf>
    <xf numFmtId="0" fontId="0" fillId="25" borderId="8" xfId="0" applyFill="1" applyBorder="1" applyAlignment="1">
      <alignment horizontal="center"/>
    </xf>
    <xf numFmtId="0" fontId="0" fillId="24" borderId="0" xfId="0" applyFill="1" applyAlignment="1">
      <alignment horizontal="center"/>
    </xf>
    <xf numFmtId="0" fontId="0" fillId="24" borderId="20" xfId="0" applyFill="1" applyBorder="1" applyAlignment="1">
      <alignment horizontal="center"/>
    </xf>
    <xf numFmtId="0" fontId="0" fillId="15" borderId="0" xfId="0" applyFill="1" applyAlignment="1">
      <alignment horizontal="center"/>
    </xf>
    <xf numFmtId="0" fontId="0" fillId="15" borderId="20" xfId="0" applyFill="1" applyBorder="1" applyAlignment="1">
      <alignment horizontal="center"/>
    </xf>
    <xf numFmtId="0" fontId="21" fillId="22" borderId="1" xfId="0" applyFont="1" applyFill="1" applyBorder="1" applyAlignment="1">
      <alignment horizontal="center"/>
    </xf>
    <xf numFmtId="0" fontId="21" fillId="22" borderId="2" xfId="0" applyFont="1" applyFill="1" applyBorder="1" applyAlignment="1">
      <alignment horizontal="center"/>
    </xf>
    <xf numFmtId="0" fontId="21" fillId="22" borderId="3" xfId="0" applyFont="1" applyFill="1" applyBorder="1" applyAlignment="1">
      <alignment horizontal="center"/>
    </xf>
    <xf numFmtId="0" fontId="21" fillId="22" borderId="7" xfId="0" applyFont="1" applyFill="1" applyBorder="1" applyAlignment="1">
      <alignment horizontal="center"/>
    </xf>
    <xf numFmtId="0" fontId="21" fillId="22" borderId="0" xfId="0" applyFont="1" applyFill="1" applyAlignment="1">
      <alignment horizontal="center"/>
    </xf>
    <xf numFmtId="0" fontId="21" fillId="22" borderId="8" xfId="0" applyFont="1" applyFill="1" applyBorder="1" applyAlignment="1">
      <alignment horizontal="center"/>
    </xf>
    <xf numFmtId="0" fontId="20" fillId="23" borderId="7" xfId="0" applyFont="1" applyFill="1" applyBorder="1" applyAlignment="1">
      <alignment horizontal="center"/>
    </xf>
    <xf numFmtId="0" fontId="20" fillId="23" borderId="0" xfId="0" applyFont="1" applyFill="1" applyAlignment="1">
      <alignment horizontal="center"/>
    </xf>
    <xf numFmtId="0" fontId="20" fillId="23" borderId="8" xfId="0" applyFont="1" applyFill="1" applyBorder="1" applyAlignment="1">
      <alignment horizontal="center"/>
    </xf>
    <xf numFmtId="0" fontId="0" fillId="17" borderId="7" xfId="0" applyFill="1" applyBorder="1" applyAlignment="1">
      <alignment horizontal="center"/>
    </xf>
    <xf numFmtId="0" fontId="0" fillId="17" borderId="0" xfId="0" applyFill="1" applyAlignment="1">
      <alignment horizontal="center"/>
    </xf>
    <xf numFmtId="0" fontId="0" fillId="25" borderId="1" xfId="0" applyFill="1" applyBorder="1" applyAlignment="1">
      <alignment horizontal="center"/>
    </xf>
    <xf numFmtId="0" fontId="0" fillId="25" borderId="2" xfId="0" applyFill="1" applyBorder="1" applyAlignment="1">
      <alignment horizontal="center"/>
    </xf>
    <xf numFmtId="0" fontId="0" fillId="25" borderId="3" xfId="0" applyFill="1" applyBorder="1" applyAlignment="1">
      <alignment horizontal="center"/>
    </xf>
    <xf numFmtId="0" fontId="5" fillId="0" borderId="12"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13" fillId="4" borderId="1" xfId="0" applyFont="1"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7" xfId="0" applyFill="1" applyBorder="1" applyAlignment="1">
      <alignment horizontal="center"/>
    </xf>
    <xf numFmtId="0" fontId="0" fillId="4" borderId="0" xfId="0" applyFill="1" applyAlignment="1">
      <alignment horizontal="center"/>
    </xf>
    <xf numFmtId="0" fontId="0" fillId="4" borderId="8"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pivotTable" Target="pivotTables/pivotTabl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Sheet4!$B$3</c:f>
              <c:strCache>
                <c:ptCount val="1"/>
                <c:pt idx="0">
                  <c:v>Sum of YEAR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B8-41E0-9770-950626586B73}"/>
              </c:ext>
            </c:extLst>
          </c:dPt>
          <c:cat>
            <c:strRef>
              <c:f>Sheet4!$A$4:$A$5</c:f>
              <c:strCache>
                <c:ptCount val="1"/>
                <c:pt idx="0">
                  <c:v>keyboard</c:v>
                </c:pt>
              </c:strCache>
            </c:strRef>
          </c:cat>
          <c:val>
            <c:numRef>
              <c:f>Sheet4!$B$4:$B$5</c:f>
              <c:numCache>
                <c:formatCode>General</c:formatCode>
                <c:ptCount val="1"/>
                <c:pt idx="0">
                  <c:v>4048</c:v>
                </c:pt>
              </c:numCache>
            </c:numRef>
          </c:val>
          <c:extLst>
            <c:ext xmlns:c16="http://schemas.microsoft.com/office/drawing/2014/chart" uri="{C3380CC4-5D6E-409C-BE32-E72D297353CC}">
              <c16:uniqueId val="{0000000A-1DF1-4471-AC9F-61B500C43CE0}"/>
            </c:ext>
          </c:extLst>
        </c:ser>
        <c:ser>
          <c:idx val="1"/>
          <c:order val="1"/>
          <c:tx>
            <c:strRef>
              <c:f>Sheet4!$C$3</c:f>
              <c:strCache>
                <c:ptCount val="1"/>
                <c:pt idx="0">
                  <c:v>Sum of 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A7B8-41E0-9770-950626586B73}"/>
              </c:ext>
            </c:extLst>
          </c:dPt>
          <c:cat>
            <c:strRef>
              <c:f>Sheet4!$A$4:$A$5</c:f>
              <c:strCache>
                <c:ptCount val="1"/>
                <c:pt idx="0">
                  <c:v>keyboard</c:v>
                </c:pt>
              </c:strCache>
            </c:strRef>
          </c:cat>
          <c:val>
            <c:numRef>
              <c:f>Sheet4!$C$4:$C$5</c:f>
              <c:numCache>
                <c:formatCode>General</c:formatCode>
                <c:ptCount val="1"/>
                <c:pt idx="0">
                  <c:v>1332</c:v>
                </c:pt>
              </c:numCache>
            </c:numRef>
          </c:val>
          <c:extLst>
            <c:ext xmlns:c16="http://schemas.microsoft.com/office/drawing/2014/chart" uri="{C3380CC4-5D6E-409C-BE32-E72D297353CC}">
              <c16:uniqueId val="{0000000B-1DF1-4471-AC9F-61B500C43CE0}"/>
            </c:ext>
          </c:extLst>
        </c:ser>
        <c:ser>
          <c:idx val="2"/>
          <c:order val="2"/>
          <c:tx>
            <c:strRef>
              <c:f>Sheet4!$D$3</c:f>
              <c:strCache>
                <c:ptCount val="1"/>
                <c:pt idx="0">
                  <c:v>Sum of AMOUNT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A7B8-41E0-9770-950626586B73}"/>
              </c:ext>
            </c:extLst>
          </c:dPt>
          <c:cat>
            <c:strRef>
              <c:f>Sheet4!$A$4:$A$5</c:f>
              <c:strCache>
                <c:ptCount val="1"/>
                <c:pt idx="0">
                  <c:v>keyboard</c:v>
                </c:pt>
              </c:strCache>
            </c:strRef>
          </c:cat>
          <c:val>
            <c:numRef>
              <c:f>Sheet4!$D$4:$D$5</c:f>
              <c:numCache>
                <c:formatCode>General</c:formatCode>
                <c:ptCount val="1"/>
                <c:pt idx="0">
                  <c:v>2399</c:v>
                </c:pt>
              </c:numCache>
            </c:numRef>
          </c:val>
          <c:extLst>
            <c:ext xmlns:c16="http://schemas.microsoft.com/office/drawing/2014/chart" uri="{C3380CC4-5D6E-409C-BE32-E72D297353CC}">
              <c16:uniqueId val="{0000000C-1DF1-4471-AC9F-61B500C43CE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1"/>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Sum of YEAR</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Sheet4!$B$4:$B$5</c:f>
              <c:numCache>
                <c:formatCode>General</c:formatCode>
                <c:ptCount val="1"/>
                <c:pt idx="0">
                  <c:v>4048</c:v>
                </c:pt>
              </c:numCache>
            </c:numRef>
          </c:val>
          <c:smooth val="0"/>
          <c:extLst>
            <c:ext xmlns:c16="http://schemas.microsoft.com/office/drawing/2014/chart" uri="{C3380CC4-5D6E-409C-BE32-E72D297353CC}">
              <c16:uniqueId val="{0000000A-3FA1-413B-ABAD-C93E48C65847}"/>
            </c:ext>
          </c:extLst>
        </c:ser>
        <c:ser>
          <c:idx val="1"/>
          <c:order val="1"/>
          <c:tx>
            <c:strRef>
              <c:f>Sheet4!$C$3</c:f>
              <c:strCache>
                <c:ptCount val="1"/>
                <c:pt idx="0">
                  <c:v>Sum of PRICE</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Sheet4!$C$4:$C$5</c:f>
              <c:numCache>
                <c:formatCode>General</c:formatCode>
                <c:ptCount val="1"/>
                <c:pt idx="0">
                  <c:v>1332</c:v>
                </c:pt>
              </c:numCache>
            </c:numRef>
          </c:val>
          <c:smooth val="0"/>
          <c:extLst>
            <c:ext xmlns:c16="http://schemas.microsoft.com/office/drawing/2014/chart" uri="{C3380CC4-5D6E-409C-BE32-E72D297353CC}">
              <c16:uniqueId val="{0000000B-3FA1-413B-ABAD-C93E48C65847}"/>
            </c:ext>
          </c:extLst>
        </c:ser>
        <c:ser>
          <c:idx val="2"/>
          <c:order val="2"/>
          <c:tx>
            <c:strRef>
              <c:f>Sheet4!$D$3</c:f>
              <c:strCache>
                <c:ptCount val="1"/>
                <c:pt idx="0">
                  <c:v>Sum of AMOUNT</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Sheet4!$D$4:$D$5</c:f>
              <c:numCache>
                <c:formatCode>General</c:formatCode>
                <c:ptCount val="1"/>
                <c:pt idx="0">
                  <c:v>2399</c:v>
                </c:pt>
              </c:numCache>
            </c:numRef>
          </c:val>
          <c:smooth val="0"/>
          <c:extLst>
            <c:ext xmlns:c16="http://schemas.microsoft.com/office/drawing/2014/chart" uri="{C3380CC4-5D6E-409C-BE32-E72D297353CC}">
              <c16:uniqueId val="{0000000C-3FA1-413B-ABAD-C93E48C65847}"/>
            </c:ext>
          </c:extLst>
        </c:ser>
        <c:dLbls>
          <c:dLblPos val="ctr"/>
          <c:showLegendKey val="0"/>
          <c:showVal val="1"/>
          <c:showCatName val="0"/>
          <c:showSerName val="0"/>
          <c:showPercent val="0"/>
          <c:showBubbleSize val="0"/>
        </c:dLbls>
        <c:marker val="1"/>
        <c:smooth val="0"/>
        <c:axId val="589149504"/>
        <c:axId val="589038160"/>
      </c:lineChart>
      <c:catAx>
        <c:axId val="5891495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9038160"/>
        <c:crosses val="autoZero"/>
        <c:auto val="1"/>
        <c:lblAlgn val="ctr"/>
        <c:lblOffset val="100"/>
        <c:noMultiLvlLbl val="0"/>
      </c:catAx>
      <c:valAx>
        <c:axId val="5890381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914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4"/>
  </c:pivotSource>
  <c:chart>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180314960629922"/>
          <c:y val="0.13190981335666374"/>
          <c:w val="0.49453105861767277"/>
          <c:h val="0.50022018081073194"/>
        </c:manualLayout>
      </c:layout>
      <c:bar3DChart>
        <c:barDir val="col"/>
        <c:grouping val="standard"/>
        <c:varyColors val="0"/>
        <c:ser>
          <c:idx val="0"/>
          <c:order val="0"/>
          <c:tx>
            <c:strRef>
              <c:f>Sheet4!$B$3</c:f>
              <c:strCache>
                <c:ptCount val="1"/>
                <c:pt idx="0">
                  <c:v>Sum of YEAR</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strRef>
              <c:f>Sheet4!$A$4:$A$5</c:f>
              <c:strCache>
                <c:ptCount val="1"/>
                <c:pt idx="0">
                  <c:v>keyboard</c:v>
                </c:pt>
              </c:strCache>
            </c:strRef>
          </c:cat>
          <c:val>
            <c:numRef>
              <c:f>Sheet4!$B$4:$B$5</c:f>
              <c:numCache>
                <c:formatCode>General</c:formatCode>
                <c:ptCount val="1"/>
                <c:pt idx="0">
                  <c:v>4048</c:v>
                </c:pt>
              </c:numCache>
            </c:numRef>
          </c:val>
          <c:extLst>
            <c:ext xmlns:c16="http://schemas.microsoft.com/office/drawing/2014/chart" uri="{C3380CC4-5D6E-409C-BE32-E72D297353CC}">
              <c16:uniqueId val="{0000000A-03A6-4443-B113-1891F81290B9}"/>
            </c:ext>
          </c:extLst>
        </c:ser>
        <c:ser>
          <c:idx val="1"/>
          <c:order val="1"/>
          <c:tx>
            <c:strRef>
              <c:f>Sheet4!$C$3</c:f>
              <c:strCache>
                <c:ptCount val="1"/>
                <c:pt idx="0">
                  <c:v>Sum of PRICE</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cat>
            <c:strRef>
              <c:f>Sheet4!$A$4:$A$5</c:f>
              <c:strCache>
                <c:ptCount val="1"/>
                <c:pt idx="0">
                  <c:v>keyboard</c:v>
                </c:pt>
              </c:strCache>
            </c:strRef>
          </c:cat>
          <c:val>
            <c:numRef>
              <c:f>Sheet4!$C$4:$C$5</c:f>
              <c:numCache>
                <c:formatCode>General</c:formatCode>
                <c:ptCount val="1"/>
                <c:pt idx="0">
                  <c:v>1332</c:v>
                </c:pt>
              </c:numCache>
            </c:numRef>
          </c:val>
          <c:extLst>
            <c:ext xmlns:c16="http://schemas.microsoft.com/office/drawing/2014/chart" uri="{C3380CC4-5D6E-409C-BE32-E72D297353CC}">
              <c16:uniqueId val="{0000000B-03A6-4443-B113-1891F81290B9}"/>
            </c:ext>
          </c:extLst>
        </c:ser>
        <c:ser>
          <c:idx val="2"/>
          <c:order val="2"/>
          <c:tx>
            <c:strRef>
              <c:f>Sheet4!$D$3</c:f>
              <c:strCache>
                <c:ptCount val="1"/>
                <c:pt idx="0">
                  <c:v>Sum of AMOUNT</c:v>
                </c:pt>
              </c:strCache>
            </c:strRef>
          </c:tx>
          <c:spPr>
            <a:pattFill prst="ltDnDiag">
              <a:fgClr>
                <a:schemeClr val="accent3"/>
              </a:fgClr>
              <a:bgClr>
                <a:schemeClr val="accent3">
                  <a:lumMod val="20000"/>
                  <a:lumOff val="80000"/>
                </a:schemeClr>
              </a:bgClr>
            </a:pattFill>
            <a:ln>
              <a:solidFill>
                <a:schemeClr val="accent3"/>
              </a:solidFill>
            </a:ln>
            <a:effectLst/>
            <a:sp3d>
              <a:contourClr>
                <a:schemeClr val="accent3"/>
              </a:contourClr>
            </a:sp3d>
          </c:spPr>
          <c:invertIfNegative val="0"/>
          <c:cat>
            <c:strRef>
              <c:f>Sheet4!$A$4:$A$5</c:f>
              <c:strCache>
                <c:ptCount val="1"/>
                <c:pt idx="0">
                  <c:v>keyboard</c:v>
                </c:pt>
              </c:strCache>
            </c:strRef>
          </c:cat>
          <c:val>
            <c:numRef>
              <c:f>Sheet4!$D$4:$D$5</c:f>
              <c:numCache>
                <c:formatCode>General</c:formatCode>
                <c:ptCount val="1"/>
                <c:pt idx="0">
                  <c:v>2399</c:v>
                </c:pt>
              </c:numCache>
            </c:numRef>
          </c:val>
          <c:extLst>
            <c:ext xmlns:c16="http://schemas.microsoft.com/office/drawing/2014/chart" uri="{C3380CC4-5D6E-409C-BE32-E72D297353CC}">
              <c16:uniqueId val="{0000000C-03A6-4443-B113-1891F81290B9}"/>
            </c:ext>
          </c:extLst>
        </c:ser>
        <c:dLbls>
          <c:showLegendKey val="0"/>
          <c:showVal val="0"/>
          <c:showCatName val="0"/>
          <c:showSerName val="0"/>
          <c:showPercent val="0"/>
          <c:showBubbleSize val="0"/>
        </c:dLbls>
        <c:gapWidth val="160"/>
        <c:gapDepth val="0"/>
        <c:shape val="box"/>
        <c:axId val="589141344"/>
        <c:axId val="589022288"/>
        <c:axId val="592416928"/>
      </c:bar3DChart>
      <c:catAx>
        <c:axId val="589141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2288"/>
        <c:crosses val="autoZero"/>
        <c:auto val="1"/>
        <c:lblAlgn val="ctr"/>
        <c:lblOffset val="100"/>
        <c:noMultiLvlLbl val="0"/>
      </c:catAx>
      <c:valAx>
        <c:axId val="589022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141344"/>
        <c:crosses val="autoZero"/>
        <c:crossBetween val="between"/>
      </c:valAx>
      <c:serAx>
        <c:axId val="59241692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228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YEAR</c:v>
          </c:tx>
          <c:spPr>
            <a:noFill/>
            <a:ln w="9525" cap="flat" cmpd="sng" algn="ctr">
              <a:solidFill>
                <a:schemeClr val="accent1"/>
              </a:solidFill>
              <a:miter lim="800000"/>
            </a:ln>
            <a:effectLst>
              <a:glow rad="63500">
                <a:schemeClr val="accent1">
                  <a:satMod val="175000"/>
                  <a:alpha val="25000"/>
                </a:schemeClr>
              </a:glow>
            </a:effectLst>
          </c:spPr>
          <c:invertIfNegative val="0"/>
          <c:cat>
            <c:strLit>
              <c:ptCount val="2"/>
              <c:pt idx="0">
                <c:v>Input</c:v>
              </c:pt>
              <c:pt idx="1">
                <c:v>output</c:v>
              </c:pt>
            </c:strLit>
          </c:cat>
          <c:val>
            <c:numLit>
              <c:formatCode>General</c:formatCode>
              <c:ptCount val="2"/>
              <c:pt idx="0">
                <c:v>28336</c:v>
              </c:pt>
              <c:pt idx="1">
                <c:v>24288</c:v>
              </c:pt>
            </c:numLit>
          </c:val>
          <c:extLst>
            <c:ext xmlns:c16="http://schemas.microsoft.com/office/drawing/2014/chart" uri="{C3380CC4-5D6E-409C-BE32-E72D297353CC}">
              <c16:uniqueId val="{00000002-BBA3-45DC-AED5-A136C60928DD}"/>
            </c:ext>
          </c:extLst>
        </c:ser>
        <c:ser>
          <c:idx val="1"/>
          <c:order val="1"/>
          <c:tx>
            <c:v>Sum of QTY</c:v>
          </c:tx>
          <c:spPr>
            <a:noFill/>
            <a:ln w="9525" cap="flat" cmpd="sng" algn="ctr">
              <a:solidFill>
                <a:schemeClr val="accent2"/>
              </a:solidFill>
              <a:miter lim="800000"/>
            </a:ln>
            <a:effectLst>
              <a:glow rad="63500">
                <a:schemeClr val="accent2">
                  <a:satMod val="175000"/>
                  <a:alpha val="25000"/>
                </a:schemeClr>
              </a:glow>
            </a:effectLst>
          </c:spPr>
          <c:invertIfNegative val="0"/>
          <c:cat>
            <c:strLit>
              <c:ptCount val="2"/>
              <c:pt idx="0">
                <c:v>Input</c:v>
              </c:pt>
              <c:pt idx="1">
                <c:v>output</c:v>
              </c:pt>
            </c:strLit>
          </c:cat>
          <c:val>
            <c:numLit>
              <c:formatCode>General</c:formatCode>
              <c:ptCount val="2"/>
              <c:pt idx="0">
                <c:v>58</c:v>
              </c:pt>
              <c:pt idx="1">
                <c:v>48</c:v>
              </c:pt>
            </c:numLit>
          </c:val>
          <c:extLst>
            <c:ext xmlns:c16="http://schemas.microsoft.com/office/drawing/2014/chart" uri="{C3380CC4-5D6E-409C-BE32-E72D297353CC}">
              <c16:uniqueId val="{00000003-BBA3-45DC-AED5-A136C60928DD}"/>
            </c:ext>
          </c:extLst>
        </c:ser>
        <c:ser>
          <c:idx val="2"/>
          <c:order val="2"/>
          <c:tx>
            <c:v>Sum of AMOUNT</c:v>
          </c:tx>
          <c:spPr>
            <a:noFill/>
            <a:ln w="9525" cap="flat" cmpd="sng" algn="ctr">
              <a:solidFill>
                <a:schemeClr val="accent3"/>
              </a:solidFill>
              <a:miter lim="800000"/>
            </a:ln>
            <a:effectLst>
              <a:glow rad="63500">
                <a:schemeClr val="accent3">
                  <a:satMod val="175000"/>
                  <a:alpha val="25000"/>
                </a:schemeClr>
              </a:glow>
            </a:effectLst>
          </c:spPr>
          <c:invertIfNegative val="0"/>
          <c:cat>
            <c:strLit>
              <c:ptCount val="2"/>
              <c:pt idx="0">
                <c:v>Input</c:v>
              </c:pt>
              <c:pt idx="1">
                <c:v>output</c:v>
              </c:pt>
            </c:strLit>
          </c:cat>
          <c:val>
            <c:numLit>
              <c:formatCode>General</c:formatCode>
              <c:ptCount val="2"/>
              <c:pt idx="0">
                <c:v>18911</c:v>
              </c:pt>
              <c:pt idx="1">
                <c:v>16771</c:v>
              </c:pt>
            </c:numLit>
          </c:val>
          <c:extLst>
            <c:ext xmlns:c16="http://schemas.microsoft.com/office/drawing/2014/chart" uri="{C3380CC4-5D6E-409C-BE32-E72D297353CC}">
              <c16:uniqueId val="{00000004-BBA3-45DC-AED5-A136C60928DD}"/>
            </c:ext>
          </c:extLst>
        </c:ser>
        <c:dLbls>
          <c:showLegendKey val="0"/>
          <c:showVal val="0"/>
          <c:showCatName val="0"/>
          <c:showSerName val="0"/>
          <c:showPercent val="0"/>
          <c:showBubbleSize val="0"/>
        </c:dLbls>
        <c:gapWidth val="315"/>
        <c:overlap val="-40"/>
        <c:axId val="2026956912"/>
        <c:axId val="2027005968"/>
      </c:barChart>
      <c:catAx>
        <c:axId val="20269569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7005968"/>
        <c:crosses val="autoZero"/>
        <c:auto val="1"/>
        <c:lblAlgn val="ctr"/>
        <c:lblOffset val="100"/>
        <c:noMultiLvlLbl val="0"/>
        <c:extLst>
          <c:ext xmlns:c15="http://schemas.microsoft.com/office/drawing/2012/chart" uri="{F40574EE-89B7-4290-83BB-5DA773EAF853}">
            <c15:numFmt c:formatCode="General" c:sourceLinked="1"/>
          </c:ext>
        </c:extLst>
      </c:catAx>
      <c:valAx>
        <c:axId val="20270059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6956912"/>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[PMT Kritika.xlsx]PivotChartTable1</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8"/>
  </c:pivotSource>
  <c:chart>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958092738407698"/>
          <c:y val="0.13190981335666374"/>
          <c:w val="0.49453105861767277"/>
          <c:h val="0.52799795858850973"/>
        </c:manualLayout>
      </c:layout>
      <c:bar3DChart>
        <c:barDir val="col"/>
        <c:grouping val="standard"/>
        <c:varyColors val="0"/>
        <c:ser>
          <c:idx val="0"/>
          <c:order val="0"/>
          <c:tx>
            <c:strRef>
              <c:f>Sheet4!$B$3</c:f>
              <c:strCache>
                <c:ptCount val="1"/>
                <c:pt idx="0">
                  <c:v>Sum of YEAR</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strRef>
              <c:f>Sheet4!$A$4:$A$5</c:f>
              <c:strCache>
                <c:ptCount val="1"/>
                <c:pt idx="0">
                  <c:v>keyboard</c:v>
                </c:pt>
              </c:strCache>
            </c:strRef>
          </c:cat>
          <c:val>
            <c:numRef>
              <c:f>Sheet4!$B$4:$B$5</c:f>
              <c:numCache>
                <c:formatCode>General</c:formatCode>
                <c:ptCount val="1"/>
                <c:pt idx="0">
                  <c:v>4048</c:v>
                </c:pt>
              </c:numCache>
            </c:numRef>
          </c:val>
          <c:extLst>
            <c:ext xmlns:c16="http://schemas.microsoft.com/office/drawing/2014/chart" uri="{C3380CC4-5D6E-409C-BE32-E72D297353CC}">
              <c16:uniqueId val="{0000000A-A1B0-404B-9563-D8059CC3F06B}"/>
            </c:ext>
          </c:extLst>
        </c:ser>
        <c:ser>
          <c:idx val="1"/>
          <c:order val="1"/>
          <c:tx>
            <c:strRef>
              <c:f>Sheet4!$C$3</c:f>
              <c:strCache>
                <c:ptCount val="1"/>
                <c:pt idx="0">
                  <c:v>Sum of PRICE</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cat>
            <c:strRef>
              <c:f>Sheet4!$A$4:$A$5</c:f>
              <c:strCache>
                <c:ptCount val="1"/>
                <c:pt idx="0">
                  <c:v>keyboard</c:v>
                </c:pt>
              </c:strCache>
            </c:strRef>
          </c:cat>
          <c:val>
            <c:numRef>
              <c:f>Sheet4!$C$4:$C$5</c:f>
              <c:numCache>
                <c:formatCode>General</c:formatCode>
                <c:ptCount val="1"/>
                <c:pt idx="0">
                  <c:v>1332</c:v>
                </c:pt>
              </c:numCache>
            </c:numRef>
          </c:val>
          <c:extLst>
            <c:ext xmlns:c16="http://schemas.microsoft.com/office/drawing/2014/chart" uri="{C3380CC4-5D6E-409C-BE32-E72D297353CC}">
              <c16:uniqueId val="{0000000B-A1B0-404B-9563-D8059CC3F06B}"/>
            </c:ext>
          </c:extLst>
        </c:ser>
        <c:ser>
          <c:idx val="2"/>
          <c:order val="2"/>
          <c:tx>
            <c:strRef>
              <c:f>Sheet4!$D$3</c:f>
              <c:strCache>
                <c:ptCount val="1"/>
                <c:pt idx="0">
                  <c:v>Sum of AMOUNT</c:v>
                </c:pt>
              </c:strCache>
            </c:strRef>
          </c:tx>
          <c:spPr>
            <a:pattFill prst="ltDnDiag">
              <a:fgClr>
                <a:schemeClr val="accent3"/>
              </a:fgClr>
              <a:bgClr>
                <a:schemeClr val="accent3">
                  <a:lumMod val="20000"/>
                  <a:lumOff val="80000"/>
                </a:schemeClr>
              </a:bgClr>
            </a:pattFill>
            <a:ln>
              <a:solidFill>
                <a:schemeClr val="accent3"/>
              </a:solidFill>
            </a:ln>
            <a:effectLst/>
            <a:sp3d>
              <a:contourClr>
                <a:schemeClr val="accent3"/>
              </a:contourClr>
            </a:sp3d>
          </c:spPr>
          <c:invertIfNegative val="0"/>
          <c:cat>
            <c:strRef>
              <c:f>Sheet4!$A$4:$A$5</c:f>
              <c:strCache>
                <c:ptCount val="1"/>
                <c:pt idx="0">
                  <c:v>keyboard</c:v>
                </c:pt>
              </c:strCache>
            </c:strRef>
          </c:cat>
          <c:val>
            <c:numRef>
              <c:f>Sheet4!$D$4:$D$5</c:f>
              <c:numCache>
                <c:formatCode>General</c:formatCode>
                <c:ptCount val="1"/>
                <c:pt idx="0">
                  <c:v>2399</c:v>
                </c:pt>
              </c:numCache>
            </c:numRef>
          </c:val>
          <c:extLst>
            <c:ext xmlns:c16="http://schemas.microsoft.com/office/drawing/2014/chart" uri="{C3380CC4-5D6E-409C-BE32-E72D297353CC}">
              <c16:uniqueId val="{0000000C-A1B0-404B-9563-D8059CC3F06B}"/>
            </c:ext>
          </c:extLst>
        </c:ser>
        <c:dLbls>
          <c:showLegendKey val="0"/>
          <c:showVal val="0"/>
          <c:showCatName val="0"/>
          <c:showSerName val="0"/>
          <c:showPercent val="0"/>
          <c:showBubbleSize val="0"/>
        </c:dLbls>
        <c:gapWidth val="160"/>
        <c:gapDepth val="0"/>
        <c:shape val="box"/>
        <c:axId val="589141344"/>
        <c:axId val="589022288"/>
        <c:axId val="592416928"/>
      </c:bar3DChart>
      <c:catAx>
        <c:axId val="589141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2288"/>
        <c:crosses val="autoZero"/>
        <c:auto val="1"/>
        <c:lblAlgn val="ctr"/>
        <c:lblOffset val="100"/>
        <c:noMultiLvlLbl val="0"/>
      </c:catAx>
      <c:valAx>
        <c:axId val="589022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141344"/>
        <c:crosses val="autoZero"/>
        <c:crossBetween val="between"/>
      </c:valAx>
      <c:serAx>
        <c:axId val="59241692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228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s>
    <c:plotArea>
      <c:layout/>
      <c:pieChart>
        <c:varyColors val="1"/>
        <c:ser>
          <c:idx val="0"/>
          <c:order val="0"/>
          <c:tx>
            <c:strRef>
              <c:f>Sheet4!$B$3</c:f>
              <c:strCache>
                <c:ptCount val="1"/>
                <c:pt idx="0">
                  <c:v>Sum of YEAR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94-48C6-B6DD-936432121906}"/>
              </c:ext>
            </c:extLst>
          </c:dPt>
          <c:cat>
            <c:strRef>
              <c:f>Sheet4!$A$4:$A$5</c:f>
              <c:strCache>
                <c:ptCount val="1"/>
                <c:pt idx="0">
                  <c:v>keyboard</c:v>
                </c:pt>
              </c:strCache>
            </c:strRef>
          </c:cat>
          <c:val>
            <c:numRef>
              <c:f>Sheet4!$B$4:$B$5</c:f>
              <c:numCache>
                <c:formatCode>General</c:formatCode>
                <c:ptCount val="1"/>
                <c:pt idx="0">
                  <c:v>4048</c:v>
                </c:pt>
              </c:numCache>
            </c:numRef>
          </c:val>
          <c:extLst>
            <c:ext xmlns:c16="http://schemas.microsoft.com/office/drawing/2014/chart" uri="{C3380CC4-5D6E-409C-BE32-E72D297353CC}">
              <c16:uniqueId val="{0000004C-947B-4B39-B9E4-5098C566598C}"/>
            </c:ext>
          </c:extLst>
        </c:ser>
        <c:ser>
          <c:idx val="1"/>
          <c:order val="1"/>
          <c:tx>
            <c:strRef>
              <c:f>Sheet4!$C$3</c:f>
              <c:strCache>
                <c:ptCount val="1"/>
                <c:pt idx="0">
                  <c:v>Sum of 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5694-48C6-B6DD-936432121906}"/>
              </c:ext>
            </c:extLst>
          </c:dPt>
          <c:cat>
            <c:strRef>
              <c:f>Sheet4!$A$4:$A$5</c:f>
              <c:strCache>
                <c:ptCount val="1"/>
                <c:pt idx="0">
                  <c:v>keyboard</c:v>
                </c:pt>
              </c:strCache>
            </c:strRef>
          </c:cat>
          <c:val>
            <c:numRef>
              <c:f>Sheet4!$C$4:$C$5</c:f>
              <c:numCache>
                <c:formatCode>General</c:formatCode>
                <c:ptCount val="1"/>
                <c:pt idx="0">
                  <c:v>1332</c:v>
                </c:pt>
              </c:numCache>
            </c:numRef>
          </c:val>
          <c:extLst>
            <c:ext xmlns:c16="http://schemas.microsoft.com/office/drawing/2014/chart" uri="{C3380CC4-5D6E-409C-BE32-E72D297353CC}">
              <c16:uniqueId val="{0000004D-947B-4B39-B9E4-5098C566598C}"/>
            </c:ext>
          </c:extLst>
        </c:ser>
        <c:ser>
          <c:idx val="2"/>
          <c:order val="2"/>
          <c:tx>
            <c:strRef>
              <c:f>Sheet4!$D$3</c:f>
              <c:strCache>
                <c:ptCount val="1"/>
                <c:pt idx="0">
                  <c:v>Sum of AMOUNT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5694-48C6-B6DD-936432121906}"/>
              </c:ext>
            </c:extLst>
          </c:dPt>
          <c:cat>
            <c:strRef>
              <c:f>Sheet4!$A$4:$A$5</c:f>
              <c:strCache>
                <c:ptCount val="1"/>
                <c:pt idx="0">
                  <c:v>keyboard</c:v>
                </c:pt>
              </c:strCache>
            </c:strRef>
          </c:cat>
          <c:val>
            <c:numRef>
              <c:f>Sheet4!$D$4:$D$5</c:f>
              <c:numCache>
                <c:formatCode>General</c:formatCode>
                <c:ptCount val="1"/>
                <c:pt idx="0">
                  <c:v>2399</c:v>
                </c:pt>
              </c:numCache>
            </c:numRef>
          </c:val>
          <c:extLst>
            <c:ext xmlns:c16="http://schemas.microsoft.com/office/drawing/2014/chart" uri="{C3380CC4-5D6E-409C-BE32-E72D297353CC}">
              <c16:uniqueId val="{0000004E-947B-4B39-B9E4-5098C566598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12"/>
  </c:pivotSource>
  <c:chart>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Sum of YEAR</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Sheet4!$B$4:$B$5</c:f>
              <c:numCache>
                <c:formatCode>General</c:formatCode>
                <c:ptCount val="1"/>
                <c:pt idx="0">
                  <c:v>4048</c:v>
                </c:pt>
              </c:numCache>
            </c:numRef>
          </c:val>
          <c:smooth val="0"/>
          <c:extLst>
            <c:ext xmlns:c16="http://schemas.microsoft.com/office/drawing/2014/chart" uri="{C3380CC4-5D6E-409C-BE32-E72D297353CC}">
              <c16:uniqueId val="{0000000A-DA72-4BB1-87FE-0C6878B86E93}"/>
            </c:ext>
          </c:extLst>
        </c:ser>
        <c:ser>
          <c:idx val="1"/>
          <c:order val="1"/>
          <c:tx>
            <c:strRef>
              <c:f>Sheet4!$C$3</c:f>
              <c:strCache>
                <c:ptCount val="1"/>
                <c:pt idx="0">
                  <c:v>Sum of PRICE</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Sheet4!$C$4:$C$5</c:f>
              <c:numCache>
                <c:formatCode>General</c:formatCode>
                <c:ptCount val="1"/>
                <c:pt idx="0">
                  <c:v>1332</c:v>
                </c:pt>
              </c:numCache>
            </c:numRef>
          </c:val>
          <c:smooth val="0"/>
          <c:extLst>
            <c:ext xmlns:c16="http://schemas.microsoft.com/office/drawing/2014/chart" uri="{C3380CC4-5D6E-409C-BE32-E72D297353CC}">
              <c16:uniqueId val="{0000000B-DA72-4BB1-87FE-0C6878B86E93}"/>
            </c:ext>
          </c:extLst>
        </c:ser>
        <c:ser>
          <c:idx val="2"/>
          <c:order val="2"/>
          <c:tx>
            <c:strRef>
              <c:f>Sheet4!$D$3</c:f>
              <c:strCache>
                <c:ptCount val="1"/>
                <c:pt idx="0">
                  <c:v>Sum of AMOUNT</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Sheet4!$D$4:$D$5</c:f>
              <c:numCache>
                <c:formatCode>General</c:formatCode>
                <c:ptCount val="1"/>
                <c:pt idx="0">
                  <c:v>2399</c:v>
                </c:pt>
              </c:numCache>
            </c:numRef>
          </c:val>
          <c:smooth val="0"/>
          <c:extLst>
            <c:ext xmlns:c16="http://schemas.microsoft.com/office/drawing/2014/chart" uri="{C3380CC4-5D6E-409C-BE32-E72D297353CC}">
              <c16:uniqueId val="{0000000C-DA72-4BB1-87FE-0C6878B86E93}"/>
            </c:ext>
          </c:extLst>
        </c:ser>
        <c:dLbls>
          <c:dLblPos val="ctr"/>
          <c:showLegendKey val="0"/>
          <c:showVal val="1"/>
          <c:showCatName val="0"/>
          <c:showSerName val="0"/>
          <c:showPercent val="0"/>
          <c:showBubbleSize val="0"/>
        </c:dLbls>
        <c:marker val="1"/>
        <c:smooth val="0"/>
        <c:axId val="589149504"/>
        <c:axId val="589038160"/>
      </c:lineChart>
      <c:catAx>
        <c:axId val="5891495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9038160"/>
        <c:crosses val="autoZero"/>
        <c:auto val="1"/>
        <c:lblAlgn val="ctr"/>
        <c:lblOffset val="100"/>
        <c:noMultiLvlLbl val="0"/>
      </c:catAx>
      <c:valAx>
        <c:axId val="5890381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914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19050</xdr:colOff>
      <xdr:row>16</xdr:row>
      <xdr:rowOff>119062</xdr:rowOff>
    </xdr:from>
    <xdr:to>
      <xdr:col>7</xdr:col>
      <xdr:colOff>38100</xdr:colOff>
      <xdr:row>31</xdr:row>
      <xdr:rowOff>4762</xdr:rowOff>
    </xdr:to>
    <xdr:graphicFrame macro="">
      <xdr:nvGraphicFramePr>
        <xdr:cNvPr id="2" name="Chart 1">
          <a:extLst>
            <a:ext uri="{FF2B5EF4-FFF2-40B4-BE49-F238E27FC236}">
              <a16:creationId xmlns:a16="http://schemas.microsoft.com/office/drawing/2014/main" id="{B7F3F3C3-0ABF-3368-E5D2-24D69166B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147637</xdr:colOff>
      <xdr:row>16</xdr:row>
      <xdr:rowOff>61912</xdr:rowOff>
    </xdr:from>
    <xdr:to>
      <xdr:col>14</xdr:col>
      <xdr:colOff>452437</xdr:colOff>
      <xdr:row>30</xdr:row>
      <xdr:rowOff>138112</xdr:rowOff>
    </xdr:to>
    <xdr:graphicFrame macro="">
      <xdr:nvGraphicFramePr>
        <xdr:cNvPr id="3" name="Chart 2">
          <a:extLst>
            <a:ext uri="{FF2B5EF4-FFF2-40B4-BE49-F238E27FC236}">
              <a16:creationId xmlns:a16="http://schemas.microsoft.com/office/drawing/2014/main" id="{39B2D7BE-5671-7FE5-9642-C476EF285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128587</xdr:colOff>
      <xdr:row>1</xdr:row>
      <xdr:rowOff>80962</xdr:rowOff>
    </xdr:from>
    <xdr:to>
      <xdr:col>11</xdr:col>
      <xdr:colOff>433387</xdr:colOff>
      <xdr:row>15</xdr:row>
      <xdr:rowOff>157162</xdr:rowOff>
    </xdr:to>
    <xdr:graphicFrame macro="">
      <xdr:nvGraphicFramePr>
        <xdr:cNvPr id="4" name="Chart 3">
          <a:extLst>
            <a:ext uri="{FF2B5EF4-FFF2-40B4-BE49-F238E27FC236}">
              <a16:creationId xmlns:a16="http://schemas.microsoft.com/office/drawing/2014/main" id="{A719C0A3-521A-DCE1-2C69-160E895BDB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3</xdr:row>
      <xdr:rowOff>185737</xdr:rowOff>
    </xdr:from>
    <xdr:to>
      <xdr:col>16</xdr:col>
      <xdr:colOff>419100</xdr:colOff>
      <xdr:row>18</xdr:row>
      <xdr:rowOff>71437</xdr:rowOff>
    </xdr:to>
    <xdr:graphicFrame macro="">
      <xdr:nvGraphicFramePr>
        <xdr:cNvPr id="2" name="Chart 1">
          <a:extLst>
            <a:ext uri="{FF2B5EF4-FFF2-40B4-BE49-F238E27FC236}">
              <a16:creationId xmlns:a16="http://schemas.microsoft.com/office/drawing/2014/main" id="{84B9C10D-0C6C-846D-191F-BA9CC5366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142875</xdr:colOff>
      <xdr:row>3</xdr:row>
      <xdr:rowOff>123825</xdr:rowOff>
    </xdr:from>
    <xdr:to>
      <xdr:col>8</xdr:col>
      <xdr:colOff>447675</xdr:colOff>
      <xdr:row>18</xdr:row>
      <xdr:rowOff>9525</xdr:rowOff>
    </xdr:to>
    <xdr:graphicFrame macro="">
      <xdr:nvGraphicFramePr>
        <xdr:cNvPr id="3" name="Chart 2">
          <a:extLst>
            <a:ext uri="{FF2B5EF4-FFF2-40B4-BE49-F238E27FC236}">
              <a16:creationId xmlns:a16="http://schemas.microsoft.com/office/drawing/2014/main" id="{FDA3D632-E892-4E58-AED4-700E1C9604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123825</xdr:colOff>
      <xdr:row>18</xdr:row>
      <xdr:rowOff>57150</xdr:rowOff>
    </xdr:from>
    <xdr:to>
      <xdr:col>8</xdr:col>
      <xdr:colOff>428625</xdr:colOff>
      <xdr:row>32</xdr:row>
      <xdr:rowOff>133350</xdr:rowOff>
    </xdr:to>
    <xdr:graphicFrame macro="">
      <xdr:nvGraphicFramePr>
        <xdr:cNvPr id="4" name="Chart 3">
          <a:extLst>
            <a:ext uri="{FF2B5EF4-FFF2-40B4-BE49-F238E27FC236}">
              <a16:creationId xmlns:a16="http://schemas.microsoft.com/office/drawing/2014/main" id="{1D7529A7-35CF-47D1-8088-EB82748C6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95250</xdr:colOff>
      <xdr:row>18</xdr:row>
      <xdr:rowOff>57150</xdr:rowOff>
    </xdr:from>
    <xdr:to>
      <xdr:col>16</xdr:col>
      <xdr:colOff>400050</xdr:colOff>
      <xdr:row>32</xdr:row>
      <xdr:rowOff>133350</xdr:rowOff>
    </xdr:to>
    <xdr:graphicFrame macro="">
      <xdr:nvGraphicFramePr>
        <xdr:cNvPr id="5" name="Chart 4">
          <a:extLst>
            <a:ext uri="{FF2B5EF4-FFF2-40B4-BE49-F238E27FC236}">
              <a16:creationId xmlns:a16="http://schemas.microsoft.com/office/drawing/2014/main" id="{9D93C8F0-9BEE-42EE-96C0-9191D33122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600075</xdr:colOff>
      <xdr:row>13</xdr:row>
      <xdr:rowOff>38100</xdr:rowOff>
    </xdr:from>
    <xdr:to>
      <xdr:col>22</xdr:col>
      <xdr:colOff>600075</xdr:colOff>
      <xdr:row>26</xdr:row>
      <xdr:rowOff>85725</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65549A23-DBCD-6D73-D6CC-567966BB2FD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182475" y="2514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17</xdr:row>
      <xdr:rowOff>152400</xdr:rowOff>
    </xdr:from>
    <xdr:to>
      <xdr:col>23</xdr:col>
      <xdr:colOff>0</xdr:colOff>
      <xdr:row>31</xdr:row>
      <xdr:rowOff>9525</xdr:rowOff>
    </xdr:to>
    <mc:AlternateContent xmlns:mc="http://schemas.openxmlformats.org/markup-compatibility/2006" xmlns:a14="http://schemas.microsoft.com/office/drawing/2010/main">
      <mc:Choice Requires="a14">
        <xdr:graphicFrame macro="">
          <xdr:nvGraphicFramePr>
            <xdr:cNvPr id="7" name="TYPE">
              <a:extLst>
                <a:ext uri="{FF2B5EF4-FFF2-40B4-BE49-F238E27FC236}">
                  <a16:creationId xmlns:a16="http://schemas.microsoft.com/office/drawing/2014/main" id="{5B8EA66F-0417-2363-63FB-8C4EFEFD575D}"/>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2192000" y="3390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66675</xdr:colOff>
      <xdr:row>13</xdr:row>
      <xdr:rowOff>95250</xdr:rowOff>
    </xdr:from>
    <xdr:to>
      <xdr:col>20</xdr:col>
      <xdr:colOff>66675</xdr:colOff>
      <xdr:row>26</xdr:row>
      <xdr:rowOff>142875</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27E27DE8-FCDC-401B-CE43-2A463C5A2EE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429875" y="2571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38100</xdr:colOff>
      <xdr:row>0</xdr:row>
      <xdr:rowOff>0</xdr:rowOff>
    </xdr:from>
    <xdr:to>
      <xdr:col>23</xdr:col>
      <xdr:colOff>38100</xdr:colOff>
      <xdr:row>13</xdr:row>
      <xdr:rowOff>47625</xdr:rowOff>
    </xdr:to>
    <mc:AlternateContent xmlns:mc="http://schemas.openxmlformats.org/markup-compatibility/2006" xmlns:a14="http://schemas.microsoft.com/office/drawing/2010/main">
      <mc:Choice Requires="a14">
        <xdr:graphicFrame macro="">
          <xdr:nvGraphicFramePr>
            <xdr:cNvPr id="9" name="DEVICE">
              <a:extLst>
                <a:ext uri="{FF2B5EF4-FFF2-40B4-BE49-F238E27FC236}">
                  <a16:creationId xmlns:a16="http://schemas.microsoft.com/office/drawing/2014/main" id="{AA765B7C-128C-A667-CC2B-DCD22569716F}"/>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12230100"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38100</xdr:colOff>
      <xdr:row>0</xdr:row>
      <xdr:rowOff>38100</xdr:rowOff>
    </xdr:from>
    <xdr:to>
      <xdr:col>20</xdr:col>
      <xdr:colOff>38100</xdr:colOff>
      <xdr:row>13</xdr:row>
      <xdr:rowOff>85725</xdr:rowOff>
    </xdr:to>
    <mc:AlternateContent xmlns:mc="http://schemas.openxmlformats.org/markup-compatibility/2006" xmlns:a14="http://schemas.microsoft.com/office/drawing/2010/main">
      <mc:Choice Requires="a14">
        <xdr:graphicFrame macro="">
          <xdr:nvGraphicFramePr>
            <xdr:cNvPr id="10" name="AMOUNT">
              <a:extLst>
                <a:ext uri="{FF2B5EF4-FFF2-40B4-BE49-F238E27FC236}">
                  <a16:creationId xmlns:a16="http://schemas.microsoft.com/office/drawing/2014/main" id="{C9A2C214-E110-28EE-BD4F-E957B059E79E}"/>
                </a:ext>
              </a:extLst>
            </xdr:cNvPr>
            <xdr:cNvGraphicFramePr/>
          </xdr:nvGraphicFramePr>
          <xdr:xfrm>
            <a:off x="0" y="0"/>
            <a:ext cx="0" cy="0"/>
          </xdr:xfrm>
          <a:graphic>
            <a:graphicData uri="http://schemas.microsoft.com/office/drawing/2010/slicer">
              <sle:slicer xmlns:sle="http://schemas.microsoft.com/office/drawing/2010/slicer" name="AMOUNT"/>
            </a:graphicData>
          </a:graphic>
        </xdr:graphicFrame>
      </mc:Choice>
      <mc:Fallback xmlns="">
        <xdr:sp macro="" textlink="">
          <xdr:nvSpPr>
            <xdr:cNvPr id="0" name=""/>
            <xdr:cNvSpPr>
              <a:spLocks noTextEdit="1"/>
            </xdr:cNvSpPr>
          </xdr:nvSpPr>
          <xdr:spPr>
            <a:xfrm>
              <a:off x="10401300" y="38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teracyIndia" refreshedDate="45344.555292592595" backgroundQuery="1" createdVersion="8" refreshedVersion="8" minRefreshableVersion="3" recordCount="0" supportSubquery="1" supportAdvancedDrill="1" xr:uid="{7DAF2E9B-D061-412F-A376-AEEF1E8EE3E9}">
  <cacheSource type="external" connectionId="1"/>
  <cacheFields count="5">
    <cacheField name="[Measures].[Sum of YEAR]" caption="Sum of YEAR" numFmtId="0" hierarchy="9" level="32767"/>
    <cacheField name="[Range].[DEVICE].[DEVICE]" caption="DEVICE" numFmtId="0" hierarchy="1" level="1">
      <sharedItems count="11">
        <s v="keyboard"/>
        <s v="gamepad" u="1"/>
        <s v="Lcd" u="1"/>
        <s v="microphone" u="1"/>
        <s v="mouse" u="1"/>
        <s v="printer" u="1"/>
        <s v="sound car" u="1"/>
        <s v="speaker" u="1"/>
        <s v="touchpad" u="1"/>
        <s v="touchscreen" u="1"/>
        <s v="trackball" u="1"/>
      </sharedItems>
    </cacheField>
    <cacheField name="[Measures].[Sum of PRICE]" caption="Sum of PRICE" numFmtId="0" hierarchy="11" level="32767"/>
    <cacheField name="[Measures].[Sum of AMOUNT]" caption="Sum of AMOUNT" numFmtId="0" hierarchy="12" level="32767"/>
    <cacheField name="[Range].[PRICE].[PRICE]" caption="PRICE" numFmtId="0" hierarchy="4" level="1">
      <sharedItems containsSemiMixedTypes="0" containsNonDate="0" containsString="0"/>
    </cacheField>
  </cacheFields>
  <cacheHierarchies count="13">
    <cacheHierarchy uniqueName="[Range].[YEAR]" caption="YEAR" attribute="1" defaultMemberUniqueName="[Range].[YEAR].[All]" allUniqueName="[Range].[YEAR].[All]" dimensionUniqueName="[Range]" displayFolder="" count="2" memberValueDatatype="20" unbalanced="0"/>
    <cacheHierarchy uniqueName="[Range].[DEVICE]" caption="DEVICE" attribute="1" defaultMemberUniqueName="[Range].[DEVICE].[All]" allUniqueName="[Range].[DEVICE].[All]" dimensionUniqueName="[Range]" displayFolder="" count="2" memberValueDatatype="130" unbalanced="0">
      <fieldsUsage count="2">
        <fieldUsage x="-1"/>
        <fieldUsage x="1"/>
      </fieldsUsage>
    </cacheHierarchy>
    <cacheHierarchy uniqueName="[Range].[TYPE]" caption="TYPE" attribute="1" defaultMemberUniqueName="[Range].[TYPE].[All]" allUniqueName="[Range].[TYPE].[All]" dimensionUniqueName="[Range]" displayFolder="" count="2" memberValueDatatype="130" unbalanced="0"/>
    <cacheHierarchy uniqueName="[Range].[QTY]" caption="QTY" attribute="1" defaultMemberUniqueName="[Range].[QTY].[All]" allUniqueName="[Range].[QTY].[All]" dimensionUniqueName="[Range]" displayFolder="" count="2" memberValueDatatype="20" unbalanced="0"/>
    <cacheHierarchy uniqueName="[Range].[PRICE]" caption="PRICE" attribute="1" defaultMemberUniqueName="[Range].[PRICE].[All]" allUniqueName="[Range].[PRICE].[All]" dimensionUniqueName="[Range]" displayFolder="" count="2" memberValueDatatype="20" unbalanced="0">
      <fieldsUsage count="2">
        <fieldUsage x="-1"/>
        <fieldUsage x="4"/>
      </fieldsUsage>
    </cacheHierarchy>
    <cacheHierarchy uniqueName="[Range].[AMOUNT]" caption="AMOUNT" attribute="1" defaultMemberUniqueName="[Range].[AMOUNT].[All]" allUniqueName="[Range].[AMOUNT].[All]" dimensionUniqueName="[Range]" displayFolder="" count="2" memberValueDatatype="20" unbalanced="0"/>
    <cacheHierarchy uniqueName="[Range].[month]" caption="month" attribute="1" defaultMemberUniqueName="[Range].[month].[All]" allUniqueName="[Range].[month].[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 caption="Sum of YEAR"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QTY]" caption="Sum of QTY" measure="1" displayFolder="" measureGroup="Range" count="0" hidden="1">
      <extLst>
        <ext xmlns:x15="http://schemas.microsoft.com/office/spreadsheetml/2010/11/main" uri="{B97F6D7D-B522-45F9-BDA1-12C45D357490}">
          <x15:cacheHierarchy aggregatedColumn="3"/>
        </ext>
      </extLst>
    </cacheHierarchy>
    <cacheHierarchy uniqueName="[Measures].[Sum of PRICE]" caption="Sum of PRICE" measure="1" displayFolder="" measureGroup="Range"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AMOUNT]" caption="Sum of AMOUNT" measure="1" displayFolder="" measureGroup="Range"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teracyIndia" refreshedDate="45344.552097685184" backgroundQuery="1" createdVersion="3" refreshedVersion="8" minRefreshableVersion="3" recordCount="0" supportSubquery="1" supportAdvancedDrill="1" xr:uid="{F50C24E9-B611-4CDF-BD66-D281841ACA67}">
  <cacheSource type="external" connectionId="1">
    <extLst>
      <ext xmlns:x14="http://schemas.microsoft.com/office/spreadsheetml/2009/9/main" uri="{F057638F-6D5F-4e77-A914-E7F072B9BCA8}">
        <x14:sourceConnection name="ThisWorkbookDataModel"/>
      </ext>
    </extLst>
  </cacheSource>
  <cacheFields count="0"/>
  <cacheHierarchies count="13">
    <cacheHierarchy uniqueName="[Range].[YEAR]" caption="YEAR" attribute="1" defaultMemberUniqueName="[Range].[YEAR].[All]" allUniqueName="[Range].[YEAR].[All]" dimensionUniqueName="[Range]" displayFolder="" count="2" memberValueDatatype="20" unbalanced="0"/>
    <cacheHierarchy uniqueName="[Range].[DEVICE]" caption="DEVICE" attribute="1" defaultMemberUniqueName="[Range].[DEVICE].[All]" allUniqueName="[Range].[DEVICE].[All]" dimensionUniqueName="[Range]" displayFolder="" count="2" memberValueDatatype="130" unbalanced="0"/>
    <cacheHierarchy uniqueName="[Range].[TYPE]" caption="TYPE" attribute="1" defaultMemberUniqueName="[Range].[TYPE].[All]" allUniqueName="[Range].[TYPE].[All]" dimensionUniqueName="[Range]" displayFolder="" count="2" memberValueDatatype="130" unbalanced="0"/>
    <cacheHierarchy uniqueName="[Range].[QTY]" caption="QTY" attribute="1" defaultMemberUniqueName="[Range].[QTY].[All]" allUniqueName="[Range].[QTY].[All]" dimensionUniqueName="[Range]" displayFolder="" count="2" memberValueDatatype="20" unbalanced="0"/>
    <cacheHierarchy uniqueName="[Range].[PRICE]" caption="PRICE" attribute="1" defaultMemberUniqueName="[Range].[PRICE].[All]" allUniqueName="[Range].[PRICE].[All]" dimensionUniqueName="[Range]" displayFolder="" count="2" memberValueDatatype="20" unbalanced="0"/>
    <cacheHierarchy uniqueName="[Range].[AMOUNT]" caption="AMOUNT" attribute="1" defaultMemberUniqueName="[Range].[AMOUNT].[All]" allUniqueName="[Range].[AMOUNT].[All]" dimensionUniqueName="[Range]" displayFolder="" count="2" memberValueDatatype="20" unbalanced="0"/>
    <cacheHierarchy uniqueName="[Range].[month]" caption="month" attribute="1" defaultMemberUniqueName="[Range].[month].[All]" allUniqueName="[Range].[month].[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 caption="Sum of YEAR" measure="1" displayFolder="" measureGroup="Range"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Range" count="0" hidden="1">
      <extLst>
        <ext xmlns:x15="http://schemas.microsoft.com/office/spreadsheetml/2010/11/main" uri="{B97F6D7D-B522-45F9-BDA1-12C45D357490}">
          <x15:cacheHierarchy aggregatedColumn="3"/>
        </ext>
      </extLst>
    </cacheHierarchy>
    <cacheHierarchy uniqueName="[Measures].[Sum of PRICE]" caption="Sum of PRICE" measure="1" displayFolder="" measureGroup="Range" count="0" hidden="1">
      <extLst>
        <ext xmlns:x15="http://schemas.microsoft.com/office/spreadsheetml/2010/11/main" uri="{B97F6D7D-B522-45F9-BDA1-12C45D357490}">
          <x15:cacheHierarchy aggregatedColumn="4"/>
        </ext>
      </extLst>
    </cacheHierarchy>
    <cacheHierarchy uniqueName="[Measures].[Sum of AMOUNT]" caption="Sum of AMOUNT" measure="1" displayFolder="" measureGroup="Range"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2008212315"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teracyIndia" refreshedDate="45344.512444097221" backgroundQuery="1" createdVersion="8" refreshedVersion="8" minRefreshableVersion="3" recordCount="0" supportSubquery="1" supportAdvancedDrill="1" xr:uid="{C7F4D7EA-46BF-4D32-AA86-19CED88CE455}">
  <cacheSource type="external" connectionId="1">
    <extLst>
      <ext xmlns:x14="http://schemas.microsoft.com/office/spreadsheetml/2009/9/main" uri="{F057638F-6D5F-4e77-A914-E7F072B9BCA8}">
        <x14:sourceConnection name="ThisWorkbookDataModel"/>
      </ext>
    </extLst>
  </cacheSource>
  <cacheFields count="4">
    <cacheField name="[Measures].[Sum of YEAR]" caption="Sum of YEAR" numFmtId="0" hierarchy="9" level="32767"/>
    <cacheField name="[Range].[TYPE].[TYPE]" caption="TYPE" numFmtId="0" hierarchy="2" level="1">
      <sharedItems count="2">
        <s v="Input"/>
        <s v="output"/>
      </sharedItems>
    </cacheField>
    <cacheField name="[Measures].[Sum of QTY]" caption="Sum of QTY" numFmtId="0" hierarchy="10" level="32767"/>
    <cacheField name="[Measures].[Sum of AMOUNT]" caption="Sum of AMOUNT" numFmtId="0" hierarchy="12" level="32767"/>
  </cacheFields>
  <cacheHierarchies count="13">
    <cacheHierarchy uniqueName="[Range].[YEAR]" caption="YEAR" attribute="1" defaultMemberUniqueName="[Range].[YEAR].[All]" allUniqueName="[Range].[YEAR].[All]" dimensionUniqueName="[Range]" displayFolder="" count="0" memberValueDatatype="20" unbalanced="0"/>
    <cacheHierarchy uniqueName="[Range].[DEVICE]" caption="DEVICE" attribute="1" defaultMemberUniqueName="[Range].[DEVICE].[All]" allUniqueName="[Range].[DEVICE].[All]" dimensionUniqueName="[Range]" displayFolder="" count="2" memberValueDatatype="130" unbalanced="0"/>
    <cacheHierarchy uniqueName="[Range].[TYPE]" caption="TYPE" attribute="1" defaultMemberUniqueName="[Range].[TYPE].[All]" allUniqueName="[Range].[TYPE].[All]" dimensionUniqueName="[Range]" displayFolder="" count="2" memberValueDatatype="130" unbalanced="0">
      <fieldsUsage count="2">
        <fieldUsage x="-1"/>
        <fieldUsage x="1"/>
      </fieldsUsage>
    </cacheHierarchy>
    <cacheHierarchy uniqueName="[Range].[QTY]" caption="QTY" attribute="1" defaultMemberUniqueName="[Range].[QTY].[All]" allUniqueName="[Range].[QTY].[All]" dimensionUniqueName="[Range]" displayFolder="" count="0" memberValueDatatype="20" unbalanced="0"/>
    <cacheHierarchy uniqueName="[Range].[PRICE]" caption="PRICE" attribute="1" defaultMemberUniqueName="[Range].[PRICE].[All]" allUniqueName="[Range].[PRICE].[All]" dimensionUniqueName="[Range]" displayFolder="" count="0" memberValueDatatype="20" unbalanced="0"/>
    <cacheHierarchy uniqueName="[Range].[AMOUNT]" caption="AMOUNT" attribute="1" defaultMemberUniqueName="[Range].[AMOUNT].[All]" allUniqueName="[Range].[AMOUN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 caption="Sum of YEAR"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QTY]" caption="Sum of QTY"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PRICE]" caption="Sum of PRICE" measure="1" displayFolder="" measureGroup="Range" count="0" hidden="1">
      <extLst>
        <ext xmlns:x15="http://schemas.microsoft.com/office/spreadsheetml/2010/11/main" uri="{B97F6D7D-B522-45F9-BDA1-12C45D357490}">
          <x15:cacheHierarchy aggregatedColumn="4"/>
        </ext>
      </extLst>
    </cacheHierarchy>
    <cacheHierarchy uniqueName="[Measures].[Sum of AMOUNT]" caption="Sum of AMOUNT" measure="1" displayFolder="" measureGroup="Range"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pivotCacheId="14675464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3C0419-0D43-486C-91C3-520A219DC142}" name="PivotChar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4" firstHeaderRow="0" firstDataRow="1" firstDataCol="1"/>
  <pivotFields count="4">
    <pivotField dataField="1" subtotalTop="0" showAll="0" defaultSubtotal="0"/>
    <pivotField axis="axisRow" allDrilled="1" subtotalTop="0" showAll="0" dataSourceSort="1" defaultSubtotal="0" defaultAttributeDrillState="1">
      <items count="2">
        <item x="0"/>
        <item x="1"/>
      </items>
    </pivotField>
    <pivotField dataField="1" subtotalTop="0" showAll="0" defaultSubtotal="0"/>
    <pivotField dataField="1" subtotalTop="0" showAll="0" defaultSubtotal="0"/>
  </pivotFields>
  <rowFields count="1">
    <field x="1"/>
  </rowFields>
  <rowItems count="3">
    <i>
      <x/>
    </i>
    <i>
      <x v="1"/>
    </i>
    <i t="grand">
      <x/>
    </i>
  </rowItems>
  <colFields count="1">
    <field x="-2"/>
  </colFields>
  <colItems count="3">
    <i>
      <x/>
    </i>
    <i i="1">
      <x v="1"/>
    </i>
    <i i="2">
      <x v="2"/>
    </i>
  </colItems>
  <dataFields count="3">
    <dataField name="Sum of YEAR" fld="0" baseField="0" baseItem="0"/>
    <dataField name="Sum of QTY" fld="2" baseField="0" baseItem="0"/>
    <dataField name="Sum of AMOUNT" fld="3" baseField="0" baseItem="0"/>
  </dataField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s>
  <pivotHierarchies count="13">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3" columnCount="3" cacheId="146754648">
        <x15:pivotRow count="3">
          <x15:c>
            <x15:v>28336</x15:v>
          </x15:c>
          <x15:c>
            <x15:v>58</x15:v>
          </x15:c>
          <x15:c>
            <x15:v>18911</x15:v>
          </x15:c>
        </x15:pivotRow>
        <x15:pivotRow count="3">
          <x15:c>
            <x15:v>24288</x15:v>
          </x15:c>
          <x15:c>
            <x15:v>48</x15:v>
          </x15:c>
          <x15:c>
            <x15:v>16771</x15:v>
          </x15:c>
        </x15:pivotRow>
        <x15:pivotRow count="3">
          <x15:c>
            <x15:v>52624</x15:v>
          </x15:c>
          <x15:c>
            <x15:v>106</x15:v>
          </x15:c>
          <x15:c>
            <x15:v>35682</x15:v>
          </x15:c>
        </x15:pivotRow>
      </x15:pivotTableData>
    </ext>
    <ext xmlns:x15="http://schemas.microsoft.com/office/spreadsheetml/2010/11/main" uri="{E67621CE-5B39-4880-91FE-76760E9C1902}">
      <x15:pivotTableUISettings sourceDataName="WorksheetConnection_Sheet3!$B$4:$H$3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EF434A-7F4E-4B8B-B4A6-9F4B3FF6588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D5" firstHeaderRow="0" firstDataRow="1" firstDataCol="1"/>
  <pivotFields count="5">
    <pivotField dataField="1" subtotalTop="0" showAll="0" defaultSubtotal="0"/>
    <pivotField axis="axisRow" allDrilled="1" subtotalTop="0" showAll="0" dataSourceSort="1" defaultSubtotal="0" defaultAttributeDrillState="1">
      <items count="11">
        <item s="1" x="0"/>
        <item x="1"/>
        <item x="2"/>
        <item x="3"/>
        <item x="4"/>
        <item x="5"/>
        <item x="6"/>
        <item x="7"/>
        <item x="8"/>
        <item x="9"/>
        <item x="10"/>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1"/>
  </rowFields>
  <rowItems count="2">
    <i>
      <x/>
    </i>
    <i t="grand">
      <x/>
    </i>
  </rowItems>
  <colFields count="1">
    <field x="-2"/>
  </colFields>
  <colItems count="3">
    <i>
      <x/>
    </i>
    <i i="1">
      <x v="1"/>
    </i>
    <i i="2">
      <x v="2"/>
    </i>
  </colItems>
  <dataFields count="3">
    <dataField name="Sum of YEAR" fld="0" baseField="0" baseItem="0"/>
    <dataField name="Sum of PRICE" fld="2" baseField="0" baseItem="0"/>
    <dataField name="Sum of AMOUNT" fld="3" baseField="0" baseItem="0"/>
  </dataFields>
  <chartFormats count="5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2"/>
          </reference>
        </references>
      </pivotArea>
    </chartFormat>
    <chartFormat chart="10" format="39" series="1">
      <pivotArea type="data" outline="0" fieldPosition="0">
        <references count="1">
          <reference field="4294967294" count="1" selected="0">
            <x v="0"/>
          </reference>
        </references>
      </pivotArea>
    </chartFormat>
    <chartFormat chart="10" format="40">
      <pivotArea type="data" outline="0" fieldPosition="0">
        <references count="2">
          <reference field="4294967294" count="1" selected="0">
            <x v="0"/>
          </reference>
          <reference field="1" count="1" selected="0">
            <x v="1"/>
          </reference>
        </references>
      </pivotArea>
    </chartFormat>
    <chartFormat chart="10" format="41">
      <pivotArea type="data" outline="0" fieldPosition="0">
        <references count="2">
          <reference field="4294967294" count="1" selected="0">
            <x v="0"/>
          </reference>
          <reference field="1" count="1" selected="0">
            <x v="0"/>
          </reference>
        </references>
      </pivotArea>
    </chartFormat>
    <chartFormat chart="10" format="42">
      <pivotArea type="data" outline="0" fieldPosition="0">
        <references count="2">
          <reference field="4294967294" count="1" selected="0">
            <x v="0"/>
          </reference>
          <reference field="1" count="1" selected="0">
            <x v="2"/>
          </reference>
        </references>
      </pivotArea>
    </chartFormat>
    <chartFormat chart="10" format="43">
      <pivotArea type="data" outline="0" fieldPosition="0">
        <references count="2">
          <reference field="4294967294" count="1" selected="0">
            <x v="0"/>
          </reference>
          <reference field="1" count="1" selected="0">
            <x v="3"/>
          </reference>
        </references>
      </pivotArea>
    </chartFormat>
    <chartFormat chart="10" format="44">
      <pivotArea type="data" outline="0" fieldPosition="0">
        <references count="2">
          <reference field="4294967294" count="1" selected="0">
            <x v="0"/>
          </reference>
          <reference field="1" count="1" selected="0">
            <x v="4"/>
          </reference>
        </references>
      </pivotArea>
    </chartFormat>
    <chartFormat chart="10" format="45">
      <pivotArea type="data" outline="0" fieldPosition="0">
        <references count="2">
          <reference field="4294967294" count="1" selected="0">
            <x v="0"/>
          </reference>
          <reference field="1" count="1" selected="0">
            <x v="5"/>
          </reference>
        </references>
      </pivotArea>
    </chartFormat>
    <chartFormat chart="10" format="46">
      <pivotArea type="data" outline="0" fieldPosition="0">
        <references count="2">
          <reference field="4294967294" count="1" selected="0">
            <x v="0"/>
          </reference>
          <reference field="1" count="1" selected="0">
            <x v="6"/>
          </reference>
        </references>
      </pivotArea>
    </chartFormat>
    <chartFormat chart="10" format="47">
      <pivotArea type="data" outline="0" fieldPosition="0">
        <references count="2">
          <reference field="4294967294" count="1" selected="0">
            <x v="0"/>
          </reference>
          <reference field="1" count="1" selected="0">
            <x v="7"/>
          </reference>
        </references>
      </pivotArea>
    </chartFormat>
    <chartFormat chart="10" format="48">
      <pivotArea type="data" outline="0" fieldPosition="0">
        <references count="2">
          <reference field="4294967294" count="1" selected="0">
            <x v="0"/>
          </reference>
          <reference field="1" count="1" selected="0">
            <x v="8"/>
          </reference>
        </references>
      </pivotArea>
    </chartFormat>
    <chartFormat chart="10" format="49">
      <pivotArea type="data" outline="0" fieldPosition="0">
        <references count="2">
          <reference field="4294967294" count="1" selected="0">
            <x v="0"/>
          </reference>
          <reference field="1" count="1" selected="0">
            <x v="9"/>
          </reference>
        </references>
      </pivotArea>
    </chartFormat>
    <chartFormat chart="10" format="50">
      <pivotArea type="data" outline="0" fieldPosition="0">
        <references count="2">
          <reference field="4294967294" count="1" selected="0">
            <x v="0"/>
          </reference>
          <reference field="1" count="1" selected="0">
            <x v="10"/>
          </reference>
        </references>
      </pivotArea>
    </chartFormat>
    <chartFormat chart="10" format="51" series="1">
      <pivotArea type="data" outline="0" fieldPosition="0">
        <references count="1">
          <reference field="4294967294" count="1" selected="0">
            <x v="1"/>
          </reference>
        </references>
      </pivotArea>
    </chartFormat>
    <chartFormat chart="10" format="52">
      <pivotArea type="data" outline="0" fieldPosition="0">
        <references count="2">
          <reference field="4294967294" count="1" selected="0">
            <x v="1"/>
          </reference>
          <reference field="1" count="1" selected="0">
            <x v="1"/>
          </reference>
        </references>
      </pivotArea>
    </chartFormat>
    <chartFormat chart="10" format="53">
      <pivotArea type="data" outline="0" fieldPosition="0">
        <references count="2">
          <reference field="4294967294" count="1" selected="0">
            <x v="1"/>
          </reference>
          <reference field="1" count="1" selected="0">
            <x v="0"/>
          </reference>
        </references>
      </pivotArea>
    </chartFormat>
    <chartFormat chart="10" format="54">
      <pivotArea type="data" outline="0" fieldPosition="0">
        <references count="2">
          <reference field="4294967294" count="1" selected="0">
            <x v="1"/>
          </reference>
          <reference field="1" count="1" selected="0">
            <x v="2"/>
          </reference>
        </references>
      </pivotArea>
    </chartFormat>
    <chartFormat chart="10" format="55">
      <pivotArea type="data" outline="0" fieldPosition="0">
        <references count="2">
          <reference field="4294967294" count="1" selected="0">
            <x v="1"/>
          </reference>
          <reference field="1" count="1" selected="0">
            <x v="3"/>
          </reference>
        </references>
      </pivotArea>
    </chartFormat>
    <chartFormat chart="10" format="56">
      <pivotArea type="data" outline="0" fieldPosition="0">
        <references count="2">
          <reference field="4294967294" count="1" selected="0">
            <x v="1"/>
          </reference>
          <reference field="1" count="1" selected="0">
            <x v="4"/>
          </reference>
        </references>
      </pivotArea>
    </chartFormat>
    <chartFormat chart="10" format="57">
      <pivotArea type="data" outline="0" fieldPosition="0">
        <references count="2">
          <reference field="4294967294" count="1" selected="0">
            <x v="1"/>
          </reference>
          <reference field="1" count="1" selected="0">
            <x v="5"/>
          </reference>
        </references>
      </pivotArea>
    </chartFormat>
    <chartFormat chart="10" format="58">
      <pivotArea type="data" outline="0" fieldPosition="0">
        <references count="2">
          <reference field="4294967294" count="1" selected="0">
            <x v="1"/>
          </reference>
          <reference field="1" count="1" selected="0">
            <x v="6"/>
          </reference>
        </references>
      </pivotArea>
    </chartFormat>
    <chartFormat chart="10" format="59">
      <pivotArea type="data" outline="0" fieldPosition="0">
        <references count="2">
          <reference field="4294967294" count="1" selected="0">
            <x v="1"/>
          </reference>
          <reference field="1" count="1" selected="0">
            <x v="7"/>
          </reference>
        </references>
      </pivotArea>
    </chartFormat>
    <chartFormat chart="10" format="60">
      <pivotArea type="data" outline="0" fieldPosition="0">
        <references count="2">
          <reference field="4294967294" count="1" selected="0">
            <x v="1"/>
          </reference>
          <reference field="1" count="1" selected="0">
            <x v="8"/>
          </reference>
        </references>
      </pivotArea>
    </chartFormat>
    <chartFormat chart="10" format="61">
      <pivotArea type="data" outline="0" fieldPosition="0">
        <references count="2">
          <reference field="4294967294" count="1" selected="0">
            <x v="1"/>
          </reference>
          <reference field="1" count="1" selected="0">
            <x v="9"/>
          </reference>
        </references>
      </pivotArea>
    </chartFormat>
    <chartFormat chart="10" format="62">
      <pivotArea type="data" outline="0" fieldPosition="0">
        <references count="2">
          <reference field="4294967294" count="1" selected="0">
            <x v="1"/>
          </reference>
          <reference field="1" count="1" selected="0">
            <x v="10"/>
          </reference>
        </references>
      </pivotArea>
    </chartFormat>
    <chartFormat chart="10" format="63" series="1">
      <pivotArea type="data" outline="0" fieldPosition="0">
        <references count="1">
          <reference field="4294967294" count="1" selected="0">
            <x v="2"/>
          </reference>
        </references>
      </pivotArea>
    </chartFormat>
    <chartFormat chart="10" format="64">
      <pivotArea type="data" outline="0" fieldPosition="0">
        <references count="2">
          <reference field="4294967294" count="1" selected="0">
            <x v="2"/>
          </reference>
          <reference field="1" count="1" selected="0">
            <x v="1"/>
          </reference>
        </references>
      </pivotArea>
    </chartFormat>
    <chartFormat chart="10" format="65">
      <pivotArea type="data" outline="0" fieldPosition="0">
        <references count="2">
          <reference field="4294967294" count="1" selected="0">
            <x v="2"/>
          </reference>
          <reference field="1" count="1" selected="0">
            <x v="0"/>
          </reference>
        </references>
      </pivotArea>
    </chartFormat>
    <chartFormat chart="10" format="66">
      <pivotArea type="data" outline="0" fieldPosition="0">
        <references count="2">
          <reference field="4294967294" count="1" selected="0">
            <x v="2"/>
          </reference>
          <reference field="1" count="1" selected="0">
            <x v="2"/>
          </reference>
        </references>
      </pivotArea>
    </chartFormat>
    <chartFormat chart="10" format="67">
      <pivotArea type="data" outline="0" fieldPosition="0">
        <references count="2">
          <reference field="4294967294" count="1" selected="0">
            <x v="2"/>
          </reference>
          <reference field="1" count="1" selected="0">
            <x v="3"/>
          </reference>
        </references>
      </pivotArea>
    </chartFormat>
    <chartFormat chart="10" format="68">
      <pivotArea type="data" outline="0" fieldPosition="0">
        <references count="2">
          <reference field="4294967294" count="1" selected="0">
            <x v="2"/>
          </reference>
          <reference field="1" count="1" selected="0">
            <x v="4"/>
          </reference>
        </references>
      </pivotArea>
    </chartFormat>
    <chartFormat chart="10" format="69">
      <pivotArea type="data" outline="0" fieldPosition="0">
        <references count="2">
          <reference field="4294967294" count="1" selected="0">
            <x v="2"/>
          </reference>
          <reference field="1" count="1" selected="0">
            <x v="5"/>
          </reference>
        </references>
      </pivotArea>
    </chartFormat>
    <chartFormat chart="10" format="70">
      <pivotArea type="data" outline="0" fieldPosition="0">
        <references count="2">
          <reference field="4294967294" count="1" selected="0">
            <x v="2"/>
          </reference>
          <reference field="1" count="1" selected="0">
            <x v="6"/>
          </reference>
        </references>
      </pivotArea>
    </chartFormat>
    <chartFormat chart="10" format="71">
      <pivotArea type="data" outline="0" fieldPosition="0">
        <references count="2">
          <reference field="4294967294" count="1" selected="0">
            <x v="2"/>
          </reference>
          <reference field="1" count="1" selected="0">
            <x v="7"/>
          </reference>
        </references>
      </pivotArea>
    </chartFormat>
    <chartFormat chart="10" format="72">
      <pivotArea type="data" outline="0" fieldPosition="0">
        <references count="2">
          <reference field="4294967294" count="1" selected="0">
            <x v="2"/>
          </reference>
          <reference field="1" count="1" selected="0">
            <x v="8"/>
          </reference>
        </references>
      </pivotArea>
    </chartFormat>
    <chartFormat chart="10" format="73">
      <pivotArea type="data" outline="0" fieldPosition="0">
        <references count="2">
          <reference field="4294967294" count="1" selected="0">
            <x v="2"/>
          </reference>
          <reference field="1" count="1" selected="0">
            <x v="9"/>
          </reference>
        </references>
      </pivotArea>
    </chartFormat>
    <chartFormat chart="10" format="74">
      <pivotArea type="data" outline="0" fieldPosition="0">
        <references count="2">
          <reference field="4294967294" count="1" selected="0">
            <x v="2"/>
          </reference>
          <reference field="1" count="1" selected="0">
            <x v="10"/>
          </reference>
        </references>
      </pivotArea>
    </chartFormat>
    <chartFormat chart="11"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2"/>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2"/>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0" format="4">
      <pivotArea type="data" outline="0" fieldPosition="0">
        <references count="2">
          <reference field="4294967294" count="1" selected="0">
            <x v="1"/>
          </reference>
          <reference field="1" count="1" selected="0">
            <x v="0"/>
          </reference>
        </references>
      </pivotArea>
    </chartFormat>
    <chartFormat chart="0" format="5">
      <pivotArea type="data" outline="0" fieldPosition="0">
        <references count="2">
          <reference field="4294967294" count="1" selected="0">
            <x v="2"/>
          </reference>
          <reference field="1" count="1" selected="0">
            <x v="0"/>
          </reference>
        </references>
      </pivotArea>
    </chartFormat>
  </chartFormats>
  <pivotHierarchies count="13">
    <pivotHierarchy multipleItemSelectionAllowed="1" dragToData="1"/>
    <pivotHierarchy multipleItemSelectionAllowed="1" dragToData="1"/>
    <pivotHierarchy multipleItemSelectionAllowed="1" dragToData="1"/>
    <pivotHierarchy dragToData="1"/>
    <pivotHierarchy multipleItemSelectionAllowed="1" dragToData="1">
      <members count="1" level="1">
        <member name="[Range].[PRICE].&amp;[678]"/>
      </members>
    </pivotHierarchy>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3!$B$4:$H$3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32ED264-84C5-4A3D-9BF6-B1D117C5672D}" sourceName="[Range].[YEAR]">
  <pivotTables>
    <pivotTable tabId="4" name="PivotTable1"/>
  </pivotTables>
  <data>
    <olap pivotCacheId="2008212315">
      <levels count="2">
        <level uniqueName="[Range].[YEAR].[(All)]" sourceCaption="(All)" count="0"/>
        <level uniqueName="[Range].[YEAR].[YEAR]" sourceCaption="YEAR" count="2">
          <ranges>
            <range startItem="0">
              <i n="[Range].[YEAR].&amp;[2024]" c="2024"/>
              <i n="[Range].[YEAR].&amp;" c="(blank)" nd="1"/>
            </range>
          </ranges>
        </level>
      </levels>
      <selections count="1">
        <selection n="[Range].[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8551A9D1-393E-4EEB-BC79-79533A7C9E39}" sourceName="[Range].[TYPE]">
  <pivotTables>
    <pivotTable tabId="4" name="PivotTable1"/>
  </pivotTables>
  <data>
    <olap pivotCacheId="2008212315">
      <levels count="2">
        <level uniqueName="[Range].[TYPE].[(All)]" sourceCaption="(All)" count="0"/>
        <level uniqueName="[Range].[TYPE].[TYPE]" sourceCaption="TYPE" count="3">
          <ranges>
            <range startItem="0">
              <i n="[Range].[TYPE].&amp;[Input]" c="Input"/>
              <i n="[Range].[TYPE].&amp;[output]" c="output"/>
              <i n="[Range].[TYPE].&amp;" c="(blank)" nd="1"/>
            </range>
          </ranges>
        </level>
      </levels>
      <selections count="1">
        <selection n="[Range].[TYP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201D497-6570-481C-BBA1-A31686182A82}" sourceName="[Range].[month]">
  <pivotTables>
    <pivotTable tabId="4" name="PivotTable1"/>
  </pivotTables>
  <data>
    <olap pivotCacheId="2008212315">
      <levels count="2">
        <level uniqueName="[Range].[month].[(All)]" sourceCaption="(All)" count="0"/>
        <level uniqueName="[Range].[month].[month]" sourceCaption="month" count="7">
          <ranges>
            <range startItem="0">
              <i n="[Range].[month].&amp;[april]" c="april"/>
              <i n="[Range].[month].&amp;[june]" c="june"/>
              <i n="[Range].[month].&amp;" c="(blank)" nd="1"/>
              <i n="[Range].[month].&amp;[august]" c="august" nd="1"/>
              <i n="[Range].[month].&amp;[july]" c="july" nd="1"/>
              <i n="[Range].[month].&amp;[march]" c="march" nd="1"/>
              <i n="[Range].[month].&amp;[may]" c="may" nd="1"/>
            </range>
          </ranges>
        </level>
      </levels>
      <selections count="1">
        <selection n="[Range].[month].[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85B41CCF-DDD5-42A3-8D1E-9A9A8BFFA377}" sourceName="[Range].[DEVICE]">
  <pivotTables>
    <pivotTable tabId="4" name="PivotTable1"/>
  </pivotTables>
  <data>
    <olap pivotCacheId="2008212315">
      <levels count="2">
        <level uniqueName="[Range].[DEVICE].[(All)]" sourceCaption="(All)" count="0"/>
        <level uniqueName="[Range].[DEVICE].[DEVICE]" sourceCaption="DEVICE" count="12">
          <ranges>
            <range startItem="0">
              <i n="[Range].[DEVICE].&amp;[gamepad]" c="gamepad"/>
              <i n="[Range].[DEVICE].&amp;[keyboard]" c="keyboard"/>
              <i n="[Range].[DEVICE].&amp;[Lcd]" c="Lcd"/>
              <i n="[Range].[DEVICE].&amp;[microphone]" c="microphone"/>
              <i n="[Range].[DEVICE].&amp;[mouse]" c="mouse"/>
              <i n="[Range].[DEVICE].&amp;[printer]" c="printer"/>
              <i n="[Range].[DEVICE].&amp;[sound car]" c="sound car"/>
              <i n="[Range].[DEVICE].&amp;[speaker]" c="speaker"/>
              <i n="[Range].[DEVICE].&amp;[touchpad]" c="touchpad"/>
              <i n="[Range].[DEVICE].&amp;[touchscreen]" c="touchscreen"/>
              <i n="[Range].[DEVICE].&amp;[trackball]" c="trackball"/>
              <i n="[Range].[DEVICE].&amp;" c="(blank)" nd="1"/>
            </range>
          </ranges>
        </level>
      </levels>
      <selections count="1">
        <selection n="[Range].[DEVICE].&amp;[keyboard]"/>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 xr10:uid="{7E229A48-0004-456D-83A3-54A1CD1E8CB3}" sourceName="[Range].[AMOUNT]">
  <pivotTables>
    <pivotTable tabId="4" name="PivotTable1"/>
  </pivotTables>
  <data>
    <olap pivotCacheId="2008212315">
      <levels count="2">
        <level uniqueName="[Range].[AMOUNT].[(All)]" sourceCaption="(All)" count="0"/>
        <level uniqueName="[Range].[AMOUNT].[AMOUNT]" sourceCaption="AMOUNT" count="17">
          <ranges>
            <range startItem="0">
              <i n="[Range].[AMOUNT].&amp;[1122]" c="1122"/>
              <i n="[Range].[AMOUNT].&amp;[1277]" c="1277"/>
              <i n="[Range].[AMOUNT].&amp;" c="(blank)" nd="1"/>
              <i n="[Range].[AMOUNT].&amp;[1100]" c="1100" nd="1"/>
              <i n="[Range].[AMOUNT].&amp;[1133]" c="1133" nd="1"/>
              <i n="[Range].[AMOUNT].&amp;[1200]" c="1200" nd="1"/>
              <i n="[Range].[AMOUNT].&amp;[1254]" c="1254" nd="1"/>
              <i n="[Range].[AMOUNT].&amp;[1313]" c="1313" nd="1"/>
              <i n="[Range].[AMOUNT].&amp;[1334]" c="1334" nd="1"/>
              <i n="[Range].[AMOUNT].&amp;[1355]" c="1355" nd="1"/>
              <i n="[Range].[AMOUNT].&amp;[1358]" c="1358" nd="1"/>
              <i n="[Range].[AMOUNT].&amp;[1425]" c="1425" nd="1"/>
              <i n="[Range].[AMOUNT].&amp;[1467]" c="1467" nd="1"/>
              <i n="[Range].[AMOUNT].&amp;[1578]" c="1578" nd="1"/>
              <i n="[Range].[AMOUNT].&amp;[1600]" c="1600" nd="1"/>
              <i n="[Range].[AMOUNT].&amp;[1665]" c="1665" nd="1"/>
              <i n="[Range].[AMOUNT].&amp;[1987]" c="1987" nd="1"/>
            </range>
          </ranges>
        </level>
      </levels>
      <selections count="1">
        <selection n="[Range].[AMOU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297E30E-F463-4989-A1C7-CEB7C246FE67}" cache="Slicer_YEAR" caption="YEAR" level="1" rowHeight="241300"/>
  <slicer name="TYPE" xr10:uid="{71237E86-ED69-4F25-8E79-4D78CA664932}" cache="Slicer_TYPE" caption="TYPE" level="1" rowHeight="241300"/>
  <slicer name="month" xr10:uid="{127A0A6A-AA75-4B5D-906A-C70A1A8AFC98}" cache="Slicer_month" caption="month" level="1" rowHeight="241300"/>
  <slicer name="DEVICE" xr10:uid="{42304B56-218A-418A-A2F6-AE4F951B6DDB}" cache="Slicer_DEVICE" caption="DEVICE" level="1" rowHeight="241300"/>
  <slicer name="AMOUNT" xr10:uid="{E6902776-F96F-4492-A1F5-C382A399BED4}" cache="Slicer_AMOUNT" caption="AMOUNT"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171BE-0DA5-4368-B5B5-36A3A48D3AE5}">
  <dimension ref="D1:T36"/>
  <sheetViews>
    <sheetView topLeftCell="A10" workbookViewId="0">
      <selection activeCell="G22" sqref="G22"/>
    </sheetView>
  </sheetViews>
  <sheetFormatPr defaultRowHeight="15" x14ac:dyDescent="0.25"/>
  <cols>
    <col min="4" max="4" width="19.28515625" customWidth="1"/>
    <col min="5" max="5" width="13.42578125" customWidth="1"/>
    <col min="7" max="7" width="11.42578125" bestFit="1" customWidth="1"/>
    <col min="8" max="8" width="9.85546875" customWidth="1"/>
    <col min="9" max="9" width="14.140625" bestFit="1" customWidth="1"/>
    <col min="17" max="17" width="16" customWidth="1"/>
    <col min="18" max="18" width="18.140625" customWidth="1"/>
  </cols>
  <sheetData>
    <row r="1" spans="4:20" ht="15.75" thickBot="1" x14ac:dyDescent="0.3"/>
    <row r="2" spans="4:20" x14ac:dyDescent="0.25">
      <c r="D2" s="1"/>
      <c r="E2" s="2"/>
      <c r="F2" s="129" t="s">
        <v>0</v>
      </c>
      <c r="G2" s="130"/>
      <c r="H2" s="130"/>
      <c r="I2" s="130"/>
      <c r="J2" s="131"/>
      <c r="K2" s="2"/>
      <c r="L2" s="2"/>
      <c r="M2" s="3"/>
      <c r="P2" s="30"/>
      <c r="Q2" s="31"/>
      <c r="R2" s="31"/>
      <c r="S2" s="31"/>
      <c r="T2" s="30"/>
    </row>
    <row r="3" spans="4:20" ht="16.5" thickBot="1" x14ac:dyDescent="0.3">
      <c r="D3" s="4"/>
      <c r="E3" s="5"/>
      <c r="F3" s="132"/>
      <c r="G3" s="133"/>
      <c r="H3" s="133"/>
      <c r="I3" s="133"/>
      <c r="J3" s="134"/>
      <c r="K3" s="5"/>
      <c r="L3" s="5"/>
      <c r="M3" s="6"/>
      <c r="P3" s="30"/>
      <c r="Q3" s="31"/>
      <c r="R3" s="33" t="s">
        <v>15</v>
      </c>
      <c r="S3" s="31"/>
      <c r="T3" s="30"/>
    </row>
    <row r="4" spans="4:20" ht="15.75" thickBot="1" x14ac:dyDescent="0.3">
      <c r="D4" s="4"/>
      <c r="E4" s="5"/>
      <c r="F4" s="5"/>
      <c r="G4" s="5"/>
      <c r="H4" s="5"/>
      <c r="I4" s="5"/>
      <c r="J4" s="5"/>
      <c r="K4" s="5"/>
      <c r="L4" s="5"/>
      <c r="M4" s="6"/>
      <c r="P4" s="30"/>
      <c r="Q4" s="30"/>
      <c r="R4" s="30"/>
      <c r="S4" s="30"/>
      <c r="T4" s="30"/>
    </row>
    <row r="5" spans="4:20" ht="20.100000000000001" customHeight="1" x14ac:dyDescent="0.25">
      <c r="D5" s="15" t="s">
        <v>1</v>
      </c>
      <c r="E5" s="18">
        <v>100000</v>
      </c>
      <c r="F5" s="5"/>
      <c r="G5" s="5"/>
      <c r="H5" s="27" t="s">
        <v>10</v>
      </c>
      <c r="I5" s="12">
        <f>-PMT(E10/12,E11*12,E9)</f>
        <v>1842.3434856517215</v>
      </c>
      <c r="J5" s="5"/>
      <c r="K5" s="5"/>
      <c r="L5" s="5"/>
      <c r="M5" s="6"/>
      <c r="P5" s="30" t="s">
        <v>16</v>
      </c>
      <c r="Q5" s="32">
        <f>PMT(E10/2,E11*2,E9)</f>
        <v>-11157.387666567816</v>
      </c>
      <c r="R5" s="30"/>
      <c r="S5" s="30"/>
      <c r="T5" s="30"/>
    </row>
    <row r="6" spans="4:20" ht="20.100000000000001" customHeight="1" x14ac:dyDescent="0.25">
      <c r="D6" s="16" t="s">
        <v>2</v>
      </c>
      <c r="E6" s="19">
        <v>20000</v>
      </c>
      <c r="F6" s="5"/>
      <c r="G6" s="5"/>
      <c r="H6" s="28" t="s">
        <v>12</v>
      </c>
      <c r="I6" s="13">
        <f>-IPMT(E10/12,1,E11*12,E9)</f>
        <v>333.33333333333331</v>
      </c>
      <c r="J6" s="5"/>
      <c r="K6" s="5"/>
      <c r="L6" s="5"/>
      <c r="M6" s="6"/>
      <c r="P6" s="30" t="s">
        <v>18</v>
      </c>
      <c r="Q6" s="32">
        <f>IPMT(E10/12,1,E11*12,E9)</f>
        <v>-333.33333333333331</v>
      </c>
      <c r="R6" s="30"/>
      <c r="S6" s="30"/>
      <c r="T6" s="30"/>
    </row>
    <row r="7" spans="4:20" ht="20.100000000000001" customHeight="1" thickBot="1" x14ac:dyDescent="0.3">
      <c r="D7" s="16"/>
      <c r="E7" s="19"/>
      <c r="F7" s="5"/>
      <c r="G7" s="5"/>
      <c r="H7" s="29" t="s">
        <v>11</v>
      </c>
      <c r="I7" s="14">
        <f>-PPMT(E10/12,1,E11*12,E9)</f>
        <v>1509.0101523183882</v>
      </c>
      <c r="J7" s="5"/>
      <c r="K7" s="5"/>
      <c r="L7" s="5"/>
      <c r="M7" s="6"/>
      <c r="P7" s="30" t="s">
        <v>17</v>
      </c>
      <c r="Q7" s="32">
        <f>PPMT(E10/12,1,E11*12,E9)</f>
        <v>-1509.0101523183882</v>
      </c>
      <c r="R7" s="30"/>
      <c r="S7" s="30"/>
      <c r="T7" s="30"/>
    </row>
    <row r="8" spans="4:20" ht="20.100000000000001" customHeight="1" thickBot="1" x14ac:dyDescent="0.3">
      <c r="D8" s="16"/>
      <c r="E8" s="19"/>
      <c r="F8" s="5"/>
      <c r="G8" s="5"/>
      <c r="H8" s="5"/>
      <c r="I8" s="5"/>
      <c r="J8" s="5"/>
      <c r="K8" s="5"/>
      <c r="L8" s="5"/>
      <c r="M8" s="6"/>
      <c r="P8" s="30"/>
      <c r="Q8" s="30"/>
      <c r="R8" s="30"/>
      <c r="S8" s="30"/>
      <c r="T8" s="30"/>
    </row>
    <row r="9" spans="4:20" ht="20.100000000000001" customHeight="1" x14ac:dyDescent="0.25">
      <c r="D9" s="16" t="s">
        <v>3</v>
      </c>
      <c r="E9" s="19">
        <v>80000</v>
      </c>
      <c r="F9" s="5"/>
      <c r="G9" s="5"/>
      <c r="H9" s="25" t="s">
        <v>13</v>
      </c>
      <c r="I9" s="23">
        <f>-PV(E10/12,E11*12,E9)</f>
        <v>3473836.475034974</v>
      </c>
      <c r="J9" s="5"/>
      <c r="K9" s="5"/>
      <c r="L9" s="5"/>
      <c r="M9" s="6"/>
      <c r="P9" s="30" t="s">
        <v>19</v>
      </c>
      <c r="Q9" s="32">
        <f>PV(Q13/12,Q14*12,Q12)</f>
        <v>-4931843.3335625771</v>
      </c>
      <c r="R9" s="30"/>
      <c r="S9" s="30"/>
      <c r="T9" s="30"/>
    </row>
    <row r="10" spans="4:20" ht="20.100000000000001" customHeight="1" thickBot="1" x14ac:dyDescent="0.3">
      <c r="D10" s="16" t="s">
        <v>4</v>
      </c>
      <c r="E10" s="20">
        <v>0.05</v>
      </c>
      <c r="F10" s="5"/>
      <c r="G10" s="5"/>
      <c r="H10" s="26" t="s">
        <v>14</v>
      </c>
      <c r="I10" s="24">
        <f>-FV(E10/12,E11*12,E9)</f>
        <v>4241190.8164880816</v>
      </c>
      <c r="J10" s="5"/>
      <c r="K10" s="5"/>
      <c r="L10" s="5"/>
      <c r="M10" s="6"/>
      <c r="P10" s="30" t="s">
        <v>20</v>
      </c>
      <c r="Q10" s="32">
        <f>FV(Q13/12,Sheet1!Q14*12,Sheet1!Q12)</f>
        <v>-7347685.6245240914</v>
      </c>
      <c r="R10" s="30"/>
      <c r="S10" s="30"/>
      <c r="T10" s="30"/>
    </row>
    <row r="11" spans="4:20" ht="20.100000000000001" customHeight="1" x14ac:dyDescent="0.25">
      <c r="D11" s="16" t="s">
        <v>5</v>
      </c>
      <c r="E11" s="19">
        <v>4</v>
      </c>
      <c r="F11" s="5"/>
      <c r="G11" s="5"/>
      <c r="H11" s="5"/>
      <c r="I11" s="5"/>
      <c r="J11" s="5"/>
      <c r="K11" s="5"/>
      <c r="L11" s="5"/>
      <c r="M11" s="6"/>
      <c r="P11" s="30"/>
      <c r="Q11" s="30"/>
      <c r="R11" s="30"/>
      <c r="S11" s="30"/>
      <c r="T11" s="30"/>
    </row>
    <row r="12" spans="4:20" ht="20.100000000000001" customHeight="1" x14ac:dyDescent="0.25">
      <c r="D12" s="16"/>
      <c r="E12" s="19"/>
      <c r="F12" s="5"/>
      <c r="G12" s="5"/>
      <c r="H12" s="5"/>
      <c r="I12" s="5"/>
      <c r="J12" s="5"/>
      <c r="K12" s="5"/>
      <c r="L12" s="5"/>
      <c r="M12" s="6"/>
      <c r="P12" s="30" t="s">
        <v>53</v>
      </c>
      <c r="Q12" s="30">
        <v>100000</v>
      </c>
      <c r="R12" s="30"/>
      <c r="S12" s="30"/>
      <c r="T12" s="30"/>
    </row>
    <row r="13" spans="4:20" ht="20.100000000000001" customHeight="1" x14ac:dyDescent="0.25">
      <c r="D13" s="16" t="s">
        <v>9</v>
      </c>
      <c r="E13" s="21">
        <f>-PMT(E10,E11,E9)</f>
        <v>22560.946608277023</v>
      </c>
      <c r="F13" s="5"/>
      <c r="G13" s="5"/>
      <c r="H13" s="5"/>
      <c r="I13" s="5"/>
      <c r="J13" s="5"/>
      <c r="K13" s="5"/>
      <c r="L13" s="5"/>
      <c r="M13" s="6"/>
      <c r="P13" s="30" t="s">
        <v>54</v>
      </c>
      <c r="Q13" s="45">
        <v>0.08</v>
      </c>
      <c r="R13" s="30"/>
      <c r="S13" s="30"/>
      <c r="T13" s="30"/>
    </row>
    <row r="14" spans="4:20" ht="21.95" customHeight="1" x14ac:dyDescent="0.25">
      <c r="D14" s="16" t="s">
        <v>6</v>
      </c>
      <c r="E14" s="21">
        <f>-PMT(E10/2,E11*2,E9)</f>
        <v>11157.387666567816</v>
      </c>
      <c r="F14" s="5"/>
      <c r="G14" s="5"/>
      <c r="H14" s="5"/>
      <c r="I14" s="5"/>
      <c r="J14" s="5"/>
      <c r="K14" s="5"/>
      <c r="L14" s="5"/>
      <c r="M14" s="6"/>
      <c r="P14" s="30" t="s">
        <v>55</v>
      </c>
      <c r="Q14" s="30">
        <v>5</v>
      </c>
      <c r="R14" s="30"/>
      <c r="S14" s="30"/>
      <c r="T14" s="30"/>
    </row>
    <row r="15" spans="4:20" ht="20.100000000000001" customHeight="1" x14ac:dyDescent="0.25">
      <c r="D15" s="16" t="s">
        <v>7</v>
      </c>
      <c r="E15" s="21">
        <f>-PMT(E10/12,E11*12,E9)</f>
        <v>1842.3434856517215</v>
      </c>
      <c r="F15" s="5"/>
      <c r="G15" s="5"/>
      <c r="H15" s="5"/>
      <c r="I15" s="5"/>
      <c r="J15" s="5"/>
      <c r="K15" s="5"/>
      <c r="L15" s="5"/>
      <c r="M15" s="6"/>
      <c r="P15" s="30"/>
      <c r="Q15" s="30"/>
      <c r="R15" s="30"/>
      <c r="S15" s="30"/>
      <c r="T15" s="30"/>
    </row>
    <row r="16" spans="4:20" ht="20.100000000000001" customHeight="1" thickBot="1" x14ac:dyDescent="0.3">
      <c r="D16" s="17" t="s">
        <v>8</v>
      </c>
      <c r="E16" s="22">
        <f>-PMT(E10/52,E11*52,E9)</f>
        <v>424.54238734836241</v>
      </c>
      <c r="F16" s="5"/>
      <c r="G16" s="5"/>
      <c r="H16" s="5"/>
      <c r="I16" s="5"/>
      <c r="J16" s="5"/>
      <c r="K16" s="5"/>
      <c r="L16" s="5"/>
      <c r="M16" s="6"/>
      <c r="P16" s="30"/>
      <c r="Q16" s="30"/>
      <c r="R16" s="30"/>
      <c r="S16" s="30"/>
      <c r="T16" s="30"/>
    </row>
    <row r="17" spans="4:20" x14ac:dyDescent="0.25">
      <c r="D17" s="7"/>
      <c r="E17" s="8"/>
      <c r="F17" s="5"/>
      <c r="G17" s="5"/>
      <c r="H17" s="5"/>
      <c r="I17" s="5"/>
      <c r="J17" s="5"/>
      <c r="K17" s="5"/>
      <c r="L17" s="5"/>
      <c r="M17" s="6"/>
      <c r="P17" s="30"/>
      <c r="Q17" s="30"/>
      <c r="R17" s="30"/>
      <c r="S17" s="30"/>
      <c r="T17" s="30"/>
    </row>
    <row r="18" spans="4:20" x14ac:dyDescent="0.25">
      <c r="D18" s="4"/>
      <c r="E18" s="5"/>
      <c r="F18" s="5"/>
      <c r="G18" s="5"/>
      <c r="H18" s="5"/>
      <c r="I18" s="5"/>
      <c r="J18" s="5"/>
      <c r="K18" s="5"/>
      <c r="L18" s="5"/>
      <c r="M18" s="6"/>
      <c r="P18" s="30"/>
      <c r="Q18" s="30"/>
      <c r="R18" s="30"/>
      <c r="S18" s="30"/>
      <c r="T18" s="30"/>
    </row>
    <row r="19" spans="4:20" ht="15.75" thickBot="1" x14ac:dyDescent="0.3">
      <c r="D19" s="9"/>
      <c r="E19" s="10"/>
      <c r="F19" s="10"/>
      <c r="G19" s="10"/>
      <c r="H19" s="10"/>
      <c r="I19" s="10"/>
      <c r="J19" s="10"/>
      <c r="K19" s="10"/>
      <c r="L19" s="10"/>
      <c r="M19" s="11"/>
    </row>
    <row r="21" spans="4:20" ht="15.75" thickBot="1" x14ac:dyDescent="0.3"/>
    <row r="22" spans="4:20" ht="24.95" customHeight="1" x14ac:dyDescent="0.25">
      <c r="D22" s="48" t="s">
        <v>72</v>
      </c>
      <c r="E22" s="49">
        <v>80000</v>
      </c>
      <c r="G22" s="47">
        <f>-PMT(E23,E24,E22)</f>
        <v>22560.946608277023</v>
      </c>
      <c r="H22" s="46">
        <v>0.05</v>
      </c>
      <c r="I22" s="46">
        <v>0.04</v>
      </c>
      <c r="J22" s="46">
        <v>0.06</v>
      </c>
      <c r="K22" s="46">
        <v>0.03</v>
      </c>
      <c r="L22" s="46">
        <v>0.03</v>
      </c>
    </row>
    <row r="23" spans="4:20" ht="24.95" customHeight="1" x14ac:dyDescent="0.25">
      <c r="D23" s="50" t="s">
        <v>73</v>
      </c>
      <c r="E23" s="51">
        <v>0.05</v>
      </c>
      <c r="G23">
        <v>50000</v>
      </c>
      <c r="H23">
        <f t="dataTable" ref="H23:L28" dt2D="1" dtr="1" r1="E23" r2="E24"/>
        <v>4000</v>
      </c>
      <c r="I23">
        <v>3200</v>
      </c>
      <c r="J23">
        <v>4800</v>
      </c>
      <c r="K23">
        <v>2400</v>
      </c>
      <c r="L23">
        <v>2400</v>
      </c>
    </row>
    <row r="24" spans="4:20" ht="24.95" customHeight="1" x14ac:dyDescent="0.25">
      <c r="D24" s="50" t="s">
        <v>74</v>
      </c>
      <c r="E24" s="38">
        <v>4</v>
      </c>
      <c r="G24">
        <v>60000</v>
      </c>
      <c r="H24">
        <v>4000</v>
      </c>
      <c r="I24">
        <v>3200</v>
      </c>
      <c r="J24">
        <v>4800</v>
      </c>
      <c r="K24">
        <v>2400</v>
      </c>
      <c r="L24">
        <v>2400</v>
      </c>
    </row>
    <row r="25" spans="4:20" ht="24.95" customHeight="1" thickBot="1" x14ac:dyDescent="0.3">
      <c r="D25" s="39"/>
      <c r="E25" s="42"/>
      <c r="G25">
        <v>45000</v>
      </c>
      <c r="H25">
        <v>4000</v>
      </c>
      <c r="I25">
        <v>3200</v>
      </c>
      <c r="J25">
        <v>4800</v>
      </c>
      <c r="K25">
        <v>2400</v>
      </c>
      <c r="L25">
        <v>2400</v>
      </c>
    </row>
    <row r="26" spans="4:20" x14ac:dyDescent="0.25">
      <c r="G26">
        <v>55000</v>
      </c>
      <c r="H26">
        <v>4000</v>
      </c>
      <c r="I26">
        <v>3200</v>
      </c>
      <c r="J26">
        <v>4800</v>
      </c>
      <c r="K26">
        <v>2400</v>
      </c>
      <c r="L26">
        <v>2400</v>
      </c>
    </row>
    <row r="27" spans="4:20" x14ac:dyDescent="0.25">
      <c r="G27">
        <v>43000</v>
      </c>
      <c r="H27">
        <v>4000</v>
      </c>
      <c r="I27">
        <v>3200</v>
      </c>
      <c r="J27">
        <v>4800</v>
      </c>
      <c r="K27">
        <v>2400</v>
      </c>
      <c r="L27">
        <v>2400</v>
      </c>
    </row>
    <row r="28" spans="4:20" x14ac:dyDescent="0.25">
      <c r="H28" t="e">
        <v>#NUM!</v>
      </c>
      <c r="I28" t="e">
        <v>#NUM!</v>
      </c>
      <c r="J28" t="e">
        <v>#NUM!</v>
      </c>
      <c r="K28" t="e">
        <v>#NUM!</v>
      </c>
      <c r="L28" t="e">
        <v>#NUM!</v>
      </c>
    </row>
    <row r="31" spans="4:20" x14ac:dyDescent="0.25">
      <c r="G31" s="47">
        <f>-PMT(E23,E24,E22)</f>
        <v>22560.946608277023</v>
      </c>
      <c r="H31" s="46">
        <v>0.05</v>
      </c>
      <c r="I31" s="46">
        <v>0.04</v>
      </c>
      <c r="J31" s="46">
        <v>0.06</v>
      </c>
      <c r="K31" s="46">
        <v>0.03</v>
      </c>
      <c r="L31" s="46">
        <v>0.03</v>
      </c>
    </row>
    <row r="32" spans="4:20" x14ac:dyDescent="0.25">
      <c r="G32">
        <v>50000</v>
      </c>
      <c r="H32">
        <f t="dataTable" ref="H32:L36" dt2D="1" dtr="1" r1="E23" r2="E22" ca="1"/>
        <v>14100.591630173138</v>
      </c>
      <c r="I32">
        <v>13774.502268240118</v>
      </c>
      <c r="J32">
        <v>14429.574618663673</v>
      </c>
      <c r="K32">
        <v>13451.352259654122</v>
      </c>
      <c r="L32">
        <v>13451.352259654122</v>
      </c>
    </row>
    <row r="33" spans="7:12" x14ac:dyDescent="0.25">
      <c r="G33">
        <v>60000</v>
      </c>
      <c r="H33">
        <v>16920.709956207764</v>
      </c>
      <c r="I33">
        <v>16529.402721888142</v>
      </c>
      <c r="J33">
        <v>17315.489542396408</v>
      </c>
      <c r="K33">
        <v>16141.622711584949</v>
      </c>
      <c r="L33">
        <v>16141.622711584949</v>
      </c>
    </row>
    <row r="34" spans="7:12" x14ac:dyDescent="0.25">
      <c r="G34">
        <v>45000</v>
      </c>
      <c r="H34">
        <v>12690.532467155825</v>
      </c>
      <c r="I34">
        <v>12397.052041416106</v>
      </c>
      <c r="J34">
        <v>12986.617156797305</v>
      </c>
      <c r="K34">
        <v>12106.21703368871</v>
      </c>
      <c r="L34">
        <v>12106.21703368871</v>
      </c>
    </row>
    <row r="35" spans="7:12" x14ac:dyDescent="0.25">
      <c r="G35">
        <v>55000</v>
      </c>
      <c r="H35">
        <v>15510.650793190453</v>
      </c>
      <c r="I35">
        <v>15151.952495064128</v>
      </c>
      <c r="J35">
        <v>15872.53208053004</v>
      </c>
      <c r="K35">
        <v>14796.487485619535</v>
      </c>
      <c r="L35">
        <v>14796.487485619535</v>
      </c>
    </row>
    <row r="36" spans="7:12" x14ac:dyDescent="0.25">
      <c r="G36">
        <v>43000</v>
      </c>
      <c r="H36">
        <v>12126.508801948898</v>
      </c>
      <c r="I36">
        <v>11846.071950686503</v>
      </c>
      <c r="J36">
        <v>12409.43417205076</v>
      </c>
      <c r="K36">
        <v>11568.162943302546</v>
      </c>
      <c r="L36">
        <v>11568.162943302546</v>
      </c>
    </row>
  </sheetData>
  <mergeCells count="1">
    <mergeCell ref="F2: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B5C4D-3247-4DFD-8981-BF077AD89BBF}">
  <dimension ref="B2:M24"/>
  <sheetViews>
    <sheetView topLeftCell="A7" workbookViewId="0">
      <selection activeCell="N10" sqref="N10"/>
    </sheetView>
  </sheetViews>
  <sheetFormatPr defaultRowHeight="15" x14ac:dyDescent="0.25"/>
  <cols>
    <col min="2" max="2" width="10.85546875" customWidth="1"/>
    <col min="3" max="3" width="13.42578125" customWidth="1"/>
    <col min="7" max="7" width="12" customWidth="1"/>
    <col min="8" max="8" width="11.5703125" customWidth="1"/>
    <col min="9" max="9" width="9.42578125" customWidth="1"/>
    <col min="11" max="11" width="10.5703125" customWidth="1"/>
  </cols>
  <sheetData>
    <row r="2" spans="2:13" ht="15.75" thickBot="1" x14ac:dyDescent="0.3"/>
    <row r="3" spans="2:13" x14ac:dyDescent="0.25">
      <c r="E3" s="135" t="s">
        <v>66</v>
      </c>
      <c r="F3" s="136"/>
      <c r="G3" s="136"/>
      <c r="H3" s="136"/>
      <c r="I3" s="136"/>
      <c r="J3" s="136"/>
      <c r="K3" s="136"/>
      <c r="L3" s="136"/>
      <c r="M3" s="137"/>
    </row>
    <row r="4" spans="2:13" x14ac:dyDescent="0.25">
      <c r="E4" s="138"/>
      <c r="F4" s="139"/>
      <c r="G4" s="139"/>
      <c r="H4" s="139"/>
      <c r="I4" s="139"/>
      <c r="J4" s="139"/>
      <c r="K4" s="139"/>
      <c r="L4" s="139"/>
      <c r="M4" s="140"/>
    </row>
    <row r="5" spans="2:13" ht="15.75" thickBot="1" x14ac:dyDescent="0.3">
      <c r="E5" s="141"/>
      <c r="F5" s="142"/>
      <c r="G5" s="142"/>
      <c r="H5" s="142"/>
      <c r="I5" s="142"/>
      <c r="J5" s="142"/>
      <c r="K5" s="142"/>
      <c r="L5" s="142"/>
      <c r="M5" s="143"/>
    </row>
    <row r="6" spans="2:13" x14ac:dyDescent="0.25">
      <c r="H6" s="144" t="s">
        <v>67</v>
      </c>
      <c r="I6" s="145"/>
      <c r="J6" s="145"/>
      <c r="K6" s="146"/>
    </row>
    <row r="7" spans="2:13" ht="15.75" thickBot="1" x14ac:dyDescent="0.3">
      <c r="H7" s="147"/>
      <c r="I7" s="148"/>
      <c r="J7" s="148"/>
      <c r="K7" s="149"/>
    </row>
    <row r="9" spans="2:13" ht="15.75" thickBot="1" x14ac:dyDescent="0.3"/>
    <row r="10" spans="2:13" ht="20.100000000000001" customHeight="1" x14ac:dyDescent="0.35">
      <c r="B10" s="66" t="s">
        <v>59</v>
      </c>
      <c r="C10" s="69" t="s">
        <v>61</v>
      </c>
      <c r="G10" s="72" t="s">
        <v>59</v>
      </c>
      <c r="H10" s="73" t="s">
        <v>62</v>
      </c>
      <c r="I10" s="73" t="s">
        <v>63</v>
      </c>
      <c r="J10" s="73" t="s">
        <v>64</v>
      </c>
      <c r="K10" s="74" t="s">
        <v>65</v>
      </c>
    </row>
    <row r="11" spans="2:13" ht="20.100000000000001" customHeight="1" x14ac:dyDescent="0.3">
      <c r="B11" s="67" t="s">
        <v>60</v>
      </c>
      <c r="C11" s="70">
        <v>15.625000000000004</v>
      </c>
      <c r="G11" s="75" t="s">
        <v>56</v>
      </c>
      <c r="H11" s="76">
        <v>2</v>
      </c>
      <c r="I11" s="76">
        <v>4.5</v>
      </c>
      <c r="J11" s="76">
        <v>6</v>
      </c>
      <c r="K11" s="77">
        <v>8</v>
      </c>
    </row>
    <row r="12" spans="2:13" ht="20.100000000000001" customHeight="1" x14ac:dyDescent="0.3">
      <c r="B12" s="67" t="s">
        <v>58</v>
      </c>
      <c r="C12" s="70">
        <v>6399.9999999999991</v>
      </c>
      <c r="G12" s="75" t="s">
        <v>58</v>
      </c>
      <c r="H12" s="76">
        <v>500</v>
      </c>
      <c r="I12" s="76">
        <v>133.33333333333331</v>
      </c>
      <c r="J12" s="76">
        <v>45</v>
      </c>
      <c r="K12" s="77">
        <v>25</v>
      </c>
    </row>
    <row r="13" spans="2:13" ht="20.100000000000001" customHeight="1" thickBot="1" x14ac:dyDescent="0.35">
      <c r="B13" s="68" t="s">
        <v>57</v>
      </c>
      <c r="C13" s="71">
        <f>C11*C12</f>
        <v>100000.00000000001</v>
      </c>
      <c r="G13" s="78" t="s">
        <v>57</v>
      </c>
      <c r="H13" s="79">
        <f>H11*H12</f>
        <v>1000</v>
      </c>
      <c r="I13" s="79">
        <f t="shared" ref="I13:K13" si="0">I11*I12</f>
        <v>599.99999999999989</v>
      </c>
      <c r="J13" s="79">
        <f t="shared" si="0"/>
        <v>270</v>
      </c>
      <c r="K13" s="80">
        <f t="shared" si="0"/>
        <v>200</v>
      </c>
    </row>
    <row r="14" spans="2:13" ht="20.100000000000001" customHeight="1" x14ac:dyDescent="0.25"/>
    <row r="17" spans="3:12" ht="15.75" thickBot="1" x14ac:dyDescent="0.3"/>
    <row r="18" spans="3:12" x14ac:dyDescent="0.25">
      <c r="C18" s="64" t="s">
        <v>67</v>
      </c>
      <c r="D18" s="64" t="s">
        <v>68</v>
      </c>
      <c r="E18" s="64" t="s">
        <v>69</v>
      </c>
      <c r="F18" s="64" t="s">
        <v>70</v>
      </c>
      <c r="H18" s="81">
        <f>E19*D19</f>
        <v>12420</v>
      </c>
      <c r="I18" s="82">
        <v>460</v>
      </c>
      <c r="J18" s="82">
        <v>460</v>
      </c>
      <c r="K18" s="82">
        <v>568</v>
      </c>
      <c r="L18" s="83">
        <v>464</v>
      </c>
    </row>
    <row r="19" spans="3:12" x14ac:dyDescent="0.25">
      <c r="C19" s="65" t="s">
        <v>71</v>
      </c>
      <c r="D19" s="65">
        <v>23</v>
      </c>
      <c r="E19" s="65">
        <v>540</v>
      </c>
      <c r="F19" s="65">
        <f>D19*E19</f>
        <v>12420</v>
      </c>
      <c r="H19" s="84">
        <v>560</v>
      </c>
      <c r="I19">
        <f t="dataTable" ref="I19:L23" dt2D="1" dtr="1" r1="D19" r2="E19"/>
        <v>257600</v>
      </c>
      <c r="J19">
        <v>257600</v>
      </c>
      <c r="K19">
        <v>318080</v>
      </c>
      <c r="L19" s="38">
        <v>259840</v>
      </c>
    </row>
    <row r="20" spans="3:12" x14ac:dyDescent="0.25">
      <c r="H20" s="84">
        <v>346</v>
      </c>
      <c r="I20">
        <v>159160</v>
      </c>
      <c r="J20">
        <v>159160</v>
      </c>
      <c r="K20">
        <v>196528</v>
      </c>
      <c r="L20" s="38">
        <v>160544</v>
      </c>
    </row>
    <row r="21" spans="3:12" x14ac:dyDescent="0.25">
      <c r="H21" s="84">
        <v>463</v>
      </c>
      <c r="I21">
        <v>212980</v>
      </c>
      <c r="J21">
        <v>212980</v>
      </c>
      <c r="K21">
        <v>262984</v>
      </c>
      <c r="L21" s="38">
        <v>214832</v>
      </c>
    </row>
    <row r="22" spans="3:12" x14ac:dyDescent="0.25">
      <c r="H22" s="84">
        <v>263</v>
      </c>
      <c r="I22">
        <v>120980</v>
      </c>
      <c r="J22">
        <v>120980</v>
      </c>
      <c r="K22">
        <v>149384</v>
      </c>
      <c r="L22" s="38">
        <v>122032</v>
      </c>
    </row>
    <row r="23" spans="3:12" x14ac:dyDescent="0.25">
      <c r="H23" s="84">
        <v>345</v>
      </c>
      <c r="I23">
        <v>158700</v>
      </c>
      <c r="J23">
        <v>158700</v>
      </c>
      <c r="K23">
        <v>195960</v>
      </c>
      <c r="L23" s="38">
        <v>160080</v>
      </c>
    </row>
    <row r="24" spans="3:12" ht="15.75" thickBot="1" x14ac:dyDescent="0.3">
      <c r="H24" s="39"/>
      <c r="I24" s="40"/>
      <c r="J24" s="40"/>
      <c r="K24" s="40"/>
      <c r="L24" s="42"/>
    </row>
  </sheetData>
  <mergeCells count="2">
    <mergeCell ref="E3:M5"/>
    <mergeCell ref="H6:K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9760-29CA-4F20-A84F-5116A66AB479}">
  <dimension ref="A3:D5"/>
  <sheetViews>
    <sheetView topLeftCell="A7" workbookViewId="0">
      <selection activeCell="A3" sqref="A3:D15"/>
    </sheetView>
  </sheetViews>
  <sheetFormatPr defaultRowHeight="15" x14ac:dyDescent="0.25"/>
  <cols>
    <col min="1" max="1" width="13.140625" bestFit="1" customWidth="1"/>
    <col min="2" max="2" width="12.140625" bestFit="1" customWidth="1"/>
    <col min="3" max="3" width="12.5703125" bestFit="1" customWidth="1"/>
    <col min="4" max="4" width="16.140625" bestFit="1" customWidth="1"/>
  </cols>
  <sheetData>
    <row r="3" spans="1:4" x14ac:dyDescent="0.25">
      <c r="A3" s="43" t="s">
        <v>49</v>
      </c>
      <c r="B3" t="s">
        <v>48</v>
      </c>
      <c r="C3" t="s">
        <v>51</v>
      </c>
      <c r="D3" t="s">
        <v>52</v>
      </c>
    </row>
    <row r="4" spans="1:4" x14ac:dyDescent="0.25">
      <c r="A4" s="44" t="s">
        <v>29</v>
      </c>
      <c r="B4">
        <v>4048</v>
      </c>
      <c r="C4">
        <v>1332</v>
      </c>
      <c r="D4">
        <v>2399</v>
      </c>
    </row>
    <row r="5" spans="1:4" x14ac:dyDescent="0.25">
      <c r="A5" s="44" t="s">
        <v>50</v>
      </c>
      <c r="B5">
        <v>4048</v>
      </c>
      <c r="C5">
        <v>1332</v>
      </c>
      <c r="D5">
        <v>2399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A4EB0-7521-48A8-9680-B65D365D4B0E}">
  <dimension ref="F1:O3"/>
  <sheetViews>
    <sheetView topLeftCell="B1" workbookViewId="0">
      <selection activeCell="F1" sqref="F1:O3"/>
    </sheetView>
  </sheetViews>
  <sheetFormatPr defaultRowHeight="15" x14ac:dyDescent="0.25"/>
  <sheetData>
    <row r="1" spans="6:15" x14ac:dyDescent="0.25">
      <c r="F1" s="150"/>
      <c r="G1" s="151"/>
      <c r="H1" s="151"/>
      <c r="I1" s="151"/>
      <c r="J1" s="151"/>
      <c r="K1" s="151"/>
      <c r="L1" s="151"/>
      <c r="M1" s="151"/>
      <c r="N1" s="151"/>
      <c r="O1" s="151"/>
    </row>
    <row r="2" spans="6:15" x14ac:dyDescent="0.25">
      <c r="F2" s="151"/>
      <c r="G2" s="151"/>
      <c r="H2" s="151"/>
      <c r="I2" s="151"/>
      <c r="J2" s="151"/>
      <c r="K2" s="151"/>
      <c r="L2" s="151"/>
      <c r="M2" s="151"/>
      <c r="N2" s="151"/>
      <c r="O2" s="151"/>
    </row>
    <row r="3" spans="6:15" x14ac:dyDescent="0.25">
      <c r="F3" s="151"/>
      <c r="G3" s="151"/>
      <c r="H3" s="151"/>
      <c r="I3" s="151"/>
      <c r="J3" s="151"/>
      <c r="K3" s="151"/>
      <c r="L3" s="151"/>
      <c r="M3" s="151"/>
      <c r="N3" s="151"/>
      <c r="O3" s="151"/>
    </row>
  </sheetData>
  <mergeCells count="1">
    <mergeCell ref="F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F610-644F-47D6-8F13-178394C7D576}">
  <dimension ref="A1:L35"/>
  <sheetViews>
    <sheetView tabSelected="1" zoomScaleNormal="100" workbookViewId="0">
      <selection activeCell="M25" sqref="M25"/>
    </sheetView>
  </sheetViews>
  <sheetFormatPr defaultRowHeight="15" x14ac:dyDescent="0.25"/>
  <cols>
    <col min="1" max="1" width="11.140625" customWidth="1"/>
    <col min="3" max="3" width="11" bestFit="1" customWidth="1"/>
    <col min="7" max="7" width="15.5703125" bestFit="1" customWidth="1"/>
    <col min="12" max="12" width="15.5703125" bestFit="1" customWidth="1"/>
  </cols>
  <sheetData>
    <row r="1" spans="1:7" ht="15" customHeight="1" x14ac:dyDescent="0.25">
      <c r="A1" s="176" t="s">
        <v>113</v>
      </c>
      <c r="B1" s="177"/>
      <c r="C1" s="177"/>
      <c r="D1" s="177"/>
      <c r="E1" s="177"/>
      <c r="F1" s="177"/>
      <c r="G1" s="178"/>
    </row>
    <row r="2" spans="1:7" x14ac:dyDescent="0.25">
      <c r="A2" s="179"/>
      <c r="B2" s="180"/>
      <c r="C2" s="180"/>
      <c r="D2" s="180"/>
      <c r="E2" s="180"/>
      <c r="F2" s="180"/>
      <c r="G2" s="181"/>
    </row>
    <row r="3" spans="1:7" x14ac:dyDescent="0.25">
      <c r="A3" s="179"/>
      <c r="B3" s="180"/>
      <c r="C3" s="180"/>
      <c r="D3" s="180"/>
      <c r="E3" s="180"/>
      <c r="F3" s="180"/>
      <c r="G3" s="181"/>
    </row>
    <row r="4" spans="1:7" ht="18" customHeight="1" x14ac:dyDescent="0.3">
      <c r="A4" s="155" t="s">
        <v>112</v>
      </c>
      <c r="B4" s="156"/>
      <c r="C4" s="156"/>
      <c r="D4" s="156"/>
      <c r="E4" s="156"/>
      <c r="F4" s="156"/>
      <c r="G4" s="157"/>
    </row>
    <row r="5" spans="1:7" ht="18" customHeight="1" x14ac:dyDescent="0.25">
      <c r="A5" s="158" t="s">
        <v>110</v>
      </c>
      <c r="B5" s="159"/>
      <c r="C5" s="159"/>
      <c r="D5" s="159"/>
      <c r="E5" s="159"/>
      <c r="F5" s="159"/>
      <c r="G5" s="160"/>
    </row>
    <row r="6" spans="1:7" ht="18" customHeight="1" x14ac:dyDescent="0.25">
      <c r="A6" s="158" t="s">
        <v>111</v>
      </c>
      <c r="B6" s="159"/>
      <c r="C6" s="159"/>
      <c r="D6" s="159"/>
      <c r="E6" s="159"/>
      <c r="F6" s="159"/>
      <c r="G6" s="160"/>
    </row>
    <row r="7" spans="1:7" ht="18" customHeight="1" x14ac:dyDescent="0.25">
      <c r="A7" s="122"/>
      <c r="B7" s="123"/>
      <c r="C7" s="123"/>
      <c r="D7" s="123"/>
      <c r="E7" s="123"/>
      <c r="F7" s="123"/>
      <c r="G7" s="124"/>
    </row>
    <row r="8" spans="1:7" ht="15.75" customHeight="1" x14ac:dyDescent="0.3">
      <c r="A8" s="182" t="s">
        <v>114</v>
      </c>
      <c r="B8" s="183"/>
      <c r="C8" s="183"/>
      <c r="D8" s="183"/>
      <c r="E8" s="183"/>
      <c r="F8" s="183"/>
      <c r="G8" s="184"/>
    </row>
    <row r="9" spans="1:7" ht="15" customHeight="1" x14ac:dyDescent="0.3">
      <c r="A9" s="125"/>
      <c r="B9" s="126"/>
      <c r="C9" s="126"/>
      <c r="D9" s="126"/>
      <c r="E9" s="126"/>
      <c r="F9" s="126"/>
      <c r="G9" s="127"/>
    </row>
    <row r="10" spans="1:7" ht="20.100000000000001" customHeight="1" x14ac:dyDescent="0.25">
      <c r="A10" s="185" t="s">
        <v>115</v>
      </c>
      <c r="B10" s="186"/>
      <c r="C10" s="186"/>
      <c r="D10" s="186"/>
      <c r="E10" s="172" t="s">
        <v>118</v>
      </c>
      <c r="F10" s="173"/>
      <c r="G10" s="118">
        <f ca="1">NOW()</f>
        <v>45356.512249421299</v>
      </c>
    </row>
    <row r="11" spans="1:7" x14ac:dyDescent="0.25">
      <c r="A11" s="119" t="s">
        <v>116</v>
      </c>
      <c r="B11" s="117"/>
      <c r="C11" s="117" t="s">
        <v>117</v>
      </c>
      <c r="D11" s="117"/>
      <c r="E11" s="174" t="s">
        <v>119</v>
      </c>
      <c r="F11" s="175"/>
      <c r="G11" s="120"/>
    </row>
    <row r="12" spans="1:7" x14ac:dyDescent="0.25">
      <c r="A12" s="119"/>
      <c r="B12" s="117"/>
      <c r="C12" s="117"/>
      <c r="D12" s="117"/>
      <c r="E12" s="117"/>
      <c r="F12" s="117"/>
      <c r="G12" s="62"/>
    </row>
    <row r="13" spans="1:7" x14ac:dyDescent="0.25">
      <c r="A13" s="119" t="s">
        <v>130</v>
      </c>
      <c r="B13" s="117"/>
      <c r="C13" s="117" t="s">
        <v>136</v>
      </c>
      <c r="D13" s="117"/>
      <c r="E13" s="117"/>
      <c r="F13" s="117"/>
      <c r="G13" s="62"/>
    </row>
    <row r="14" spans="1:7" x14ac:dyDescent="0.25">
      <c r="A14" s="119" t="s">
        <v>131</v>
      </c>
      <c r="B14" s="117"/>
      <c r="C14" s="117">
        <v>2334343453</v>
      </c>
      <c r="D14" s="117"/>
      <c r="E14" s="117"/>
      <c r="F14" s="117"/>
      <c r="G14" s="62"/>
    </row>
    <row r="15" spans="1:7" ht="15.75" thickBot="1" x14ac:dyDescent="0.3">
      <c r="A15" s="119"/>
      <c r="B15" s="117"/>
      <c r="C15" s="117"/>
      <c r="D15" s="117"/>
      <c r="E15" s="117"/>
      <c r="F15" s="117"/>
      <c r="G15" s="62"/>
    </row>
    <row r="16" spans="1:7" ht="20.100000000000001" customHeight="1" thickBot="1" x14ac:dyDescent="0.3">
      <c r="A16" s="116" t="s">
        <v>132</v>
      </c>
      <c r="B16" s="164" t="s">
        <v>133</v>
      </c>
      <c r="C16" s="165"/>
      <c r="D16" s="166"/>
      <c r="E16" s="116" t="s">
        <v>134</v>
      </c>
      <c r="F16" s="116" t="s">
        <v>135</v>
      </c>
      <c r="G16" s="116" t="s">
        <v>57</v>
      </c>
    </row>
    <row r="17" spans="1:12" x14ac:dyDescent="0.25">
      <c r="A17" s="113">
        <v>1</v>
      </c>
      <c r="B17" s="187" t="s">
        <v>126</v>
      </c>
      <c r="C17" s="188"/>
      <c r="D17" s="189"/>
      <c r="E17" s="112">
        <v>3</v>
      </c>
      <c r="F17" s="112">
        <f>IFERROR(VLOOKUP(B17,Sheet9!A1:B9,2,0)," ")</f>
        <v>3360</v>
      </c>
      <c r="G17" s="112">
        <f>IFERROR(E17*F17," ")</f>
        <v>10080</v>
      </c>
    </row>
    <row r="18" spans="1:12" x14ac:dyDescent="0.25">
      <c r="A18" s="114">
        <v>2</v>
      </c>
      <c r="B18" s="169" t="s">
        <v>128</v>
      </c>
      <c r="C18" s="170"/>
      <c r="D18" s="171"/>
      <c r="E18" s="112">
        <v>4</v>
      </c>
      <c r="F18" s="112">
        <f>IFERROR(VLOOKUP(B18,Sheet9!A2:B10,2,0)," ")</f>
        <v>850</v>
      </c>
      <c r="G18" s="112">
        <f t="shared" ref="G18:G26" si="0">IFERROR(E18*F18," ")</f>
        <v>3400</v>
      </c>
    </row>
    <row r="19" spans="1:12" x14ac:dyDescent="0.25">
      <c r="A19" s="114">
        <v>3</v>
      </c>
      <c r="B19" s="169" t="s">
        <v>123</v>
      </c>
      <c r="C19" s="170"/>
      <c r="D19" s="171"/>
      <c r="E19" s="112">
        <v>6</v>
      </c>
      <c r="F19" s="112">
        <f>IFERROR(VLOOKUP(B19,Sheet9!A3:B11,2,0)," ")</f>
        <v>1850</v>
      </c>
      <c r="G19" s="112">
        <f t="shared" si="0"/>
        <v>11100</v>
      </c>
      <c r="L19" s="128"/>
    </row>
    <row r="20" spans="1:12" x14ac:dyDescent="0.25">
      <c r="A20" s="114">
        <v>4</v>
      </c>
      <c r="B20" s="169" t="s">
        <v>128</v>
      </c>
      <c r="C20" s="170"/>
      <c r="D20" s="171"/>
      <c r="E20" s="112">
        <v>8</v>
      </c>
      <c r="F20" s="112">
        <f>IFERROR(VLOOKUP(B20,Sheet9!A4:B12,2,0)," ")</f>
        <v>850</v>
      </c>
      <c r="G20" s="112">
        <f t="shared" si="0"/>
        <v>6800</v>
      </c>
    </row>
    <row r="21" spans="1:12" x14ac:dyDescent="0.25">
      <c r="A21" s="114">
        <v>5</v>
      </c>
      <c r="B21" s="169" t="s">
        <v>126</v>
      </c>
      <c r="C21" s="170"/>
      <c r="D21" s="171"/>
      <c r="E21" s="112">
        <v>4</v>
      </c>
      <c r="F21" s="112">
        <f>IFERROR(VLOOKUP(B21,Sheet9!A5:B13,2,0)," ")</f>
        <v>3360</v>
      </c>
      <c r="G21" s="112">
        <f t="shared" si="0"/>
        <v>13440</v>
      </c>
    </row>
    <row r="22" spans="1:12" x14ac:dyDescent="0.25">
      <c r="A22" s="114">
        <v>6</v>
      </c>
      <c r="B22" s="169" t="s">
        <v>127</v>
      </c>
      <c r="C22" s="170"/>
      <c r="D22" s="171"/>
      <c r="E22" s="112">
        <v>8</v>
      </c>
      <c r="F22" s="112">
        <f>IFERROR(VLOOKUP(B22,Sheet9!A6:B14,2,0)," ")</f>
        <v>400</v>
      </c>
      <c r="G22" s="112">
        <f t="shared" si="0"/>
        <v>3200</v>
      </c>
    </row>
    <row r="23" spans="1:12" x14ac:dyDescent="0.25">
      <c r="A23" s="114">
        <v>7</v>
      </c>
      <c r="B23" s="169" t="s">
        <v>126</v>
      </c>
      <c r="C23" s="170"/>
      <c r="D23" s="171"/>
      <c r="E23" s="112">
        <v>5</v>
      </c>
      <c r="F23" s="112">
        <f>IFERROR(VLOOKUP(B23,Sheet9!A1:B9,2,0)," ")</f>
        <v>3360</v>
      </c>
      <c r="G23" s="112">
        <f t="shared" si="0"/>
        <v>16800</v>
      </c>
    </row>
    <row r="24" spans="1:12" x14ac:dyDescent="0.25">
      <c r="A24" s="114">
        <v>8</v>
      </c>
      <c r="B24" s="169" t="s">
        <v>122</v>
      </c>
      <c r="C24" s="170"/>
      <c r="D24" s="171"/>
      <c r="E24" s="112">
        <v>9</v>
      </c>
      <c r="F24" s="112">
        <f>IFERROR(VLOOKUP(B24,Sheet9!A2:B10,2,0)," ")</f>
        <v>3350</v>
      </c>
      <c r="G24" s="112">
        <f t="shared" si="0"/>
        <v>30150</v>
      </c>
    </row>
    <row r="25" spans="1:12" x14ac:dyDescent="0.25">
      <c r="A25" s="114">
        <v>9</v>
      </c>
      <c r="B25" s="169" t="s">
        <v>123</v>
      </c>
      <c r="C25" s="170"/>
      <c r="D25" s="171"/>
      <c r="E25" s="112">
        <v>8</v>
      </c>
      <c r="F25" s="112">
        <f>IFERROR(VLOOKUP(B25,Sheet9!A3:B11,2,0)," ")</f>
        <v>1850</v>
      </c>
      <c r="G25" s="112">
        <f t="shared" si="0"/>
        <v>14800</v>
      </c>
    </row>
    <row r="26" spans="1:12" ht="15.75" thickBot="1" x14ac:dyDescent="0.3">
      <c r="A26" s="115">
        <v>10</v>
      </c>
      <c r="B26" s="161" t="s">
        <v>124</v>
      </c>
      <c r="C26" s="162"/>
      <c r="D26" s="163"/>
      <c r="E26" s="112">
        <v>9</v>
      </c>
      <c r="F26" s="112">
        <f>IFERROR(VLOOKUP(B26,Sheet9!A4:B12,2,0)," ")</f>
        <v>7800</v>
      </c>
      <c r="G26" s="112">
        <f t="shared" si="0"/>
        <v>70200</v>
      </c>
    </row>
    <row r="27" spans="1:12" ht="20.100000000000001" customHeight="1" thickBot="1" x14ac:dyDescent="0.3">
      <c r="A27" s="37"/>
      <c r="E27" s="167" t="s">
        <v>137</v>
      </c>
      <c r="F27" s="168"/>
      <c r="G27" s="42">
        <f>SUM(G17:G26)</f>
        <v>179970</v>
      </c>
    </row>
    <row r="28" spans="1:12" ht="20.100000000000001" customHeight="1" thickBot="1" x14ac:dyDescent="0.3">
      <c r="A28" s="37"/>
      <c r="E28" s="167" t="s">
        <v>138</v>
      </c>
      <c r="F28" s="168"/>
      <c r="G28" s="111">
        <f>G27*9%</f>
        <v>16197.3</v>
      </c>
    </row>
    <row r="29" spans="1:12" ht="20.100000000000001" customHeight="1" thickBot="1" x14ac:dyDescent="0.3">
      <c r="A29" s="37"/>
      <c r="E29" s="167" t="s">
        <v>141</v>
      </c>
      <c r="F29" s="168"/>
      <c r="G29" s="111">
        <f>G27*5%</f>
        <v>8998.5</v>
      </c>
    </row>
    <row r="30" spans="1:12" ht="20.100000000000001" customHeight="1" thickBot="1" x14ac:dyDescent="0.3">
      <c r="A30" s="37"/>
      <c r="E30" s="167" t="s">
        <v>139</v>
      </c>
      <c r="F30" s="168"/>
      <c r="G30" s="111">
        <f>SUM(G27:G29)</f>
        <v>205165.8</v>
      </c>
    </row>
    <row r="31" spans="1:12" ht="20.100000000000001" customHeight="1" x14ac:dyDescent="0.25">
      <c r="A31" s="37"/>
      <c r="E31" s="121"/>
      <c r="F31" s="121"/>
      <c r="G31" s="38"/>
    </row>
    <row r="32" spans="1:12" ht="20.100000000000001" customHeight="1" x14ac:dyDescent="0.25">
      <c r="A32" s="37"/>
      <c r="E32" s="121"/>
      <c r="F32" s="121"/>
      <c r="G32" s="38"/>
    </row>
    <row r="33" spans="1:7" ht="20.100000000000001" customHeight="1" x14ac:dyDescent="0.25">
      <c r="A33" s="37"/>
      <c r="E33" s="121"/>
      <c r="F33" s="121"/>
      <c r="G33" s="38"/>
    </row>
    <row r="34" spans="1:7" x14ac:dyDescent="0.25">
      <c r="A34" s="37"/>
      <c r="G34" s="38"/>
    </row>
    <row r="35" spans="1:7" ht="15.75" thickBot="1" x14ac:dyDescent="0.3">
      <c r="A35" s="39"/>
      <c r="B35" s="40"/>
      <c r="C35" s="40"/>
      <c r="D35" s="40"/>
      <c r="E35" s="152" t="s">
        <v>140</v>
      </c>
      <c r="F35" s="153"/>
      <c r="G35" s="154"/>
    </row>
  </sheetData>
  <mergeCells count="24">
    <mergeCell ref="B19:D19"/>
    <mergeCell ref="E10:F10"/>
    <mergeCell ref="E11:F11"/>
    <mergeCell ref="A1:G3"/>
    <mergeCell ref="A8:G8"/>
    <mergeCell ref="A10:D10"/>
    <mergeCell ref="B17:D17"/>
    <mergeCell ref="B18:D18"/>
    <mergeCell ref="E35:G35"/>
    <mergeCell ref="A4:G4"/>
    <mergeCell ref="A5:G5"/>
    <mergeCell ref="A6:G6"/>
    <mergeCell ref="B26:D26"/>
    <mergeCell ref="B16:D16"/>
    <mergeCell ref="E28:F28"/>
    <mergeCell ref="E29:F29"/>
    <mergeCell ref="E30:F30"/>
    <mergeCell ref="E27:F27"/>
    <mergeCell ref="B20:D20"/>
    <mergeCell ref="B21:D21"/>
    <mergeCell ref="B22:D22"/>
    <mergeCell ref="B23:D23"/>
    <mergeCell ref="B24:D24"/>
    <mergeCell ref="B25:D25"/>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B9B347D-B7A7-437A-931F-1EC5976CC9F8}">
          <x14:formula1>
            <xm:f>Sheet9!$A$2:$A$9</xm:f>
          </x14:formula1>
          <xm:sqref>B17:D26</xm:sqref>
        </x14:dataValidation>
        <x14:dataValidation type="list" allowBlank="1" showInputMessage="1" showErrorMessage="1" xr:uid="{E2D93371-075A-4E38-AF59-42C910CCF7ED}">
          <x14:formula1>
            <xm:f>Sheet9!$B$2:$B$9</xm:f>
          </x14:formula1>
          <xm:sqref>F17:F26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C7F-4AAA-4DCB-BF3A-1F47639FEF5A}">
  <dimension ref="A1:B9"/>
  <sheetViews>
    <sheetView workbookViewId="0">
      <selection activeCell="E1" sqref="E1"/>
    </sheetView>
  </sheetViews>
  <sheetFormatPr defaultRowHeight="15" x14ac:dyDescent="0.25"/>
  <cols>
    <col min="1" max="1" width="21.140625" customWidth="1"/>
    <col min="2" max="2" width="12.42578125" customWidth="1"/>
  </cols>
  <sheetData>
    <row r="1" spans="1:2" ht="27.95" customHeight="1" x14ac:dyDescent="0.25">
      <c r="A1" s="108" t="s">
        <v>121</v>
      </c>
      <c r="B1" s="105" t="s">
        <v>120</v>
      </c>
    </row>
    <row r="2" spans="1:2" ht="20.100000000000001" customHeight="1" x14ac:dyDescent="0.25">
      <c r="A2" s="109" t="s">
        <v>129</v>
      </c>
      <c r="B2" s="106">
        <v>1150</v>
      </c>
    </row>
    <row r="3" spans="1:2" ht="20.100000000000001" customHeight="1" x14ac:dyDescent="0.25">
      <c r="A3" s="109" t="s">
        <v>122</v>
      </c>
      <c r="B3" s="106">
        <v>3350</v>
      </c>
    </row>
    <row r="4" spans="1:2" ht="20.100000000000001" customHeight="1" x14ac:dyDescent="0.25">
      <c r="A4" s="109" t="s">
        <v>123</v>
      </c>
      <c r="B4" s="106">
        <v>1850</v>
      </c>
    </row>
    <row r="5" spans="1:2" ht="20.100000000000001" customHeight="1" x14ac:dyDescent="0.25">
      <c r="A5" s="109" t="s">
        <v>124</v>
      </c>
      <c r="B5" s="106">
        <v>7800</v>
      </c>
    </row>
    <row r="6" spans="1:2" ht="20.100000000000001" customHeight="1" x14ac:dyDescent="0.25">
      <c r="A6" s="109" t="s">
        <v>125</v>
      </c>
      <c r="B6" s="106">
        <v>9800</v>
      </c>
    </row>
    <row r="7" spans="1:2" ht="20.100000000000001" customHeight="1" x14ac:dyDescent="0.25">
      <c r="A7" s="109" t="s">
        <v>126</v>
      </c>
      <c r="B7" s="106">
        <v>3360</v>
      </c>
    </row>
    <row r="8" spans="1:2" ht="20.100000000000001" customHeight="1" x14ac:dyDescent="0.25">
      <c r="A8" s="109" t="s">
        <v>127</v>
      </c>
      <c r="B8" s="106">
        <v>400</v>
      </c>
    </row>
    <row r="9" spans="1:2" ht="20.100000000000001" customHeight="1" thickBot="1" x14ac:dyDescent="0.3">
      <c r="A9" s="110" t="s">
        <v>128</v>
      </c>
      <c r="B9" s="107">
        <v>850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876B3-FBED-4B59-A4E6-35DD5549D5E2}">
  <dimension ref="B1:H31"/>
  <sheetViews>
    <sheetView topLeftCell="A4" workbookViewId="0">
      <selection activeCell="B4" sqref="B4:H31"/>
    </sheetView>
  </sheetViews>
  <sheetFormatPr defaultRowHeight="15" x14ac:dyDescent="0.25"/>
  <cols>
    <col min="2" max="2" width="10.5703125" customWidth="1"/>
    <col min="3" max="3" width="13.85546875" customWidth="1"/>
    <col min="4" max="4" width="10.7109375" customWidth="1"/>
    <col min="5" max="6" width="10.140625" customWidth="1"/>
    <col min="7" max="7" width="10.7109375" customWidth="1"/>
    <col min="8" max="8" width="11" customWidth="1"/>
  </cols>
  <sheetData>
    <row r="1" spans="2:8" ht="15.75" thickBot="1" x14ac:dyDescent="0.3"/>
    <row r="2" spans="2:8" ht="16.5" thickBot="1" x14ac:dyDescent="0.3">
      <c r="B2" s="190" t="s">
        <v>21</v>
      </c>
      <c r="C2" s="191"/>
      <c r="D2" s="191"/>
      <c r="E2" s="191"/>
      <c r="F2" s="191"/>
      <c r="G2" s="191"/>
      <c r="H2" s="192"/>
    </row>
    <row r="3" spans="2:8" ht="15.75" thickBot="1" x14ac:dyDescent="0.3"/>
    <row r="4" spans="2:8" ht="21.75" customHeight="1" thickBot="1" x14ac:dyDescent="0.3">
      <c r="B4" s="34" t="s">
        <v>22</v>
      </c>
      <c r="C4" s="35" t="s">
        <v>23</v>
      </c>
      <c r="D4" s="35" t="s">
        <v>24</v>
      </c>
      <c r="E4" s="35" t="s">
        <v>25</v>
      </c>
      <c r="F4" s="35" t="s">
        <v>26</v>
      </c>
      <c r="G4" s="35" t="s">
        <v>27</v>
      </c>
      <c r="H4" s="36" t="s">
        <v>28</v>
      </c>
    </row>
    <row r="5" spans="2:8" x14ac:dyDescent="0.25">
      <c r="B5" s="37">
        <v>2024</v>
      </c>
      <c r="C5" t="s">
        <v>29</v>
      </c>
      <c r="D5" t="s">
        <v>30</v>
      </c>
      <c r="E5">
        <v>4</v>
      </c>
      <c r="F5">
        <v>456</v>
      </c>
      <c r="G5">
        <v>1277</v>
      </c>
      <c r="H5" s="38" t="s">
        <v>31</v>
      </c>
    </row>
    <row r="6" spans="2:8" x14ac:dyDescent="0.25">
      <c r="B6" s="37">
        <v>2024</v>
      </c>
      <c r="C6" t="s">
        <v>32</v>
      </c>
      <c r="D6" t="s">
        <v>30</v>
      </c>
      <c r="E6">
        <v>4</v>
      </c>
      <c r="F6">
        <v>655</v>
      </c>
      <c r="G6">
        <v>1987</v>
      </c>
      <c r="H6" s="38" t="s">
        <v>33</v>
      </c>
    </row>
    <row r="7" spans="2:8" x14ac:dyDescent="0.25">
      <c r="B7" s="37">
        <v>2024</v>
      </c>
      <c r="C7" t="s">
        <v>32</v>
      </c>
      <c r="D7" t="s">
        <v>34</v>
      </c>
      <c r="E7">
        <v>4</v>
      </c>
      <c r="F7">
        <v>876</v>
      </c>
      <c r="G7">
        <v>1600</v>
      </c>
      <c r="H7" s="38" t="s">
        <v>35</v>
      </c>
    </row>
    <row r="8" spans="2:8" x14ac:dyDescent="0.25">
      <c r="B8" s="37">
        <v>2024</v>
      </c>
      <c r="C8" t="s">
        <v>36</v>
      </c>
      <c r="D8" t="s">
        <v>30</v>
      </c>
      <c r="E8">
        <v>4</v>
      </c>
      <c r="F8">
        <v>987</v>
      </c>
      <c r="G8">
        <v>1200</v>
      </c>
      <c r="H8" s="38" t="s">
        <v>37</v>
      </c>
    </row>
    <row r="9" spans="2:8" x14ac:dyDescent="0.25">
      <c r="B9" s="37">
        <v>2024</v>
      </c>
      <c r="C9" t="s">
        <v>38</v>
      </c>
      <c r="D9" t="s">
        <v>34</v>
      </c>
      <c r="E9">
        <v>4</v>
      </c>
      <c r="F9">
        <v>564</v>
      </c>
      <c r="G9">
        <v>1100</v>
      </c>
      <c r="H9" s="38" t="s">
        <v>39</v>
      </c>
    </row>
    <row r="10" spans="2:8" x14ac:dyDescent="0.25">
      <c r="B10" s="37">
        <v>2024</v>
      </c>
      <c r="C10" t="s">
        <v>40</v>
      </c>
      <c r="D10" t="s">
        <v>34</v>
      </c>
      <c r="E10">
        <v>4</v>
      </c>
      <c r="F10">
        <v>456</v>
      </c>
      <c r="G10">
        <v>1122</v>
      </c>
      <c r="H10" s="38" t="s">
        <v>41</v>
      </c>
    </row>
    <row r="11" spans="2:8" x14ac:dyDescent="0.25">
      <c r="B11" s="37">
        <v>2024</v>
      </c>
      <c r="C11" t="s">
        <v>40</v>
      </c>
      <c r="D11" t="s">
        <v>30</v>
      </c>
      <c r="E11">
        <v>4</v>
      </c>
      <c r="F11">
        <v>678</v>
      </c>
      <c r="G11">
        <v>1133</v>
      </c>
      <c r="H11" s="38" t="s">
        <v>31</v>
      </c>
    </row>
    <row r="12" spans="2:8" x14ac:dyDescent="0.25">
      <c r="B12" s="37">
        <v>2024</v>
      </c>
      <c r="C12" t="s">
        <v>42</v>
      </c>
      <c r="D12" t="s">
        <v>34</v>
      </c>
      <c r="E12">
        <v>4</v>
      </c>
      <c r="F12">
        <v>656</v>
      </c>
      <c r="G12">
        <v>1313</v>
      </c>
      <c r="H12" s="38" t="s">
        <v>33</v>
      </c>
    </row>
    <row r="13" spans="2:8" x14ac:dyDescent="0.25">
      <c r="B13" s="37">
        <v>2024</v>
      </c>
      <c r="C13" t="s">
        <v>43</v>
      </c>
      <c r="D13" t="s">
        <v>30</v>
      </c>
      <c r="E13">
        <v>4</v>
      </c>
      <c r="F13">
        <v>788</v>
      </c>
      <c r="G13">
        <v>1254</v>
      </c>
      <c r="H13" s="38" t="s">
        <v>35</v>
      </c>
    </row>
    <row r="14" spans="2:8" x14ac:dyDescent="0.25">
      <c r="B14" s="37">
        <v>2024</v>
      </c>
      <c r="C14" t="s">
        <v>44</v>
      </c>
      <c r="D14" t="s">
        <v>30</v>
      </c>
      <c r="E14">
        <v>4</v>
      </c>
      <c r="F14">
        <v>876</v>
      </c>
      <c r="G14">
        <v>1467</v>
      </c>
      <c r="H14" s="38" t="s">
        <v>37</v>
      </c>
    </row>
    <row r="15" spans="2:8" x14ac:dyDescent="0.25">
      <c r="B15" s="37">
        <v>2024</v>
      </c>
      <c r="C15" t="s">
        <v>44</v>
      </c>
      <c r="D15" t="s">
        <v>34</v>
      </c>
      <c r="E15">
        <v>4</v>
      </c>
      <c r="F15">
        <v>565</v>
      </c>
      <c r="G15">
        <v>1355</v>
      </c>
      <c r="H15" s="38" t="s">
        <v>39</v>
      </c>
    </row>
    <row r="16" spans="2:8" x14ac:dyDescent="0.25">
      <c r="B16" s="37">
        <v>2024</v>
      </c>
      <c r="C16" t="s">
        <v>45</v>
      </c>
      <c r="D16" t="s">
        <v>30</v>
      </c>
      <c r="E16">
        <v>4</v>
      </c>
      <c r="F16">
        <v>674</v>
      </c>
      <c r="G16">
        <v>1467</v>
      </c>
      <c r="H16" s="38" t="s">
        <v>41</v>
      </c>
    </row>
    <row r="17" spans="2:8" x14ac:dyDescent="0.25">
      <c r="B17" s="37">
        <v>2024</v>
      </c>
      <c r="C17" t="s">
        <v>46</v>
      </c>
      <c r="D17" t="s">
        <v>34</v>
      </c>
      <c r="E17">
        <v>5</v>
      </c>
      <c r="F17">
        <v>456</v>
      </c>
      <c r="G17">
        <v>1358</v>
      </c>
      <c r="H17" s="38" t="s">
        <v>31</v>
      </c>
    </row>
    <row r="18" spans="2:8" x14ac:dyDescent="0.25">
      <c r="B18" s="37">
        <v>2024</v>
      </c>
      <c r="C18" t="s">
        <v>47</v>
      </c>
      <c r="D18" t="s">
        <v>34</v>
      </c>
      <c r="E18">
        <v>5</v>
      </c>
      <c r="F18">
        <v>655</v>
      </c>
      <c r="G18">
        <v>1578</v>
      </c>
      <c r="H18" s="38" t="s">
        <v>33</v>
      </c>
    </row>
    <row r="19" spans="2:8" x14ac:dyDescent="0.25">
      <c r="B19" s="37">
        <v>2024</v>
      </c>
      <c r="C19" t="s">
        <v>29</v>
      </c>
      <c r="D19" t="s">
        <v>34</v>
      </c>
      <c r="E19">
        <v>4</v>
      </c>
      <c r="F19">
        <v>876</v>
      </c>
      <c r="G19">
        <v>1122</v>
      </c>
      <c r="H19" s="38" t="s">
        <v>35</v>
      </c>
    </row>
    <row r="20" spans="2:8" x14ac:dyDescent="0.25">
      <c r="B20" s="37">
        <v>2024</v>
      </c>
      <c r="C20" t="s">
        <v>32</v>
      </c>
      <c r="D20" t="s">
        <v>30</v>
      </c>
      <c r="E20">
        <v>4</v>
      </c>
      <c r="F20">
        <v>987</v>
      </c>
      <c r="G20">
        <v>1133</v>
      </c>
      <c r="H20" s="38" t="s">
        <v>37</v>
      </c>
    </row>
    <row r="21" spans="2:8" x14ac:dyDescent="0.25">
      <c r="B21" s="37">
        <v>2024</v>
      </c>
      <c r="C21" t="s">
        <v>32</v>
      </c>
      <c r="D21" t="s">
        <v>34</v>
      </c>
      <c r="E21">
        <v>4</v>
      </c>
      <c r="F21">
        <v>564</v>
      </c>
      <c r="G21">
        <v>1313</v>
      </c>
      <c r="H21" s="38" t="s">
        <v>39</v>
      </c>
    </row>
    <row r="22" spans="2:8" x14ac:dyDescent="0.25">
      <c r="B22" s="37">
        <v>2024</v>
      </c>
      <c r="C22" t="s">
        <v>36</v>
      </c>
      <c r="D22" t="s">
        <v>30</v>
      </c>
      <c r="E22">
        <v>4</v>
      </c>
      <c r="F22">
        <v>456</v>
      </c>
      <c r="G22">
        <v>1254</v>
      </c>
      <c r="H22" s="38" t="s">
        <v>41</v>
      </c>
    </row>
    <row r="23" spans="2:8" x14ac:dyDescent="0.25">
      <c r="B23" s="37">
        <v>2024</v>
      </c>
      <c r="C23" t="s">
        <v>38</v>
      </c>
      <c r="D23" t="s">
        <v>30</v>
      </c>
      <c r="E23">
        <v>4</v>
      </c>
      <c r="F23">
        <v>678</v>
      </c>
      <c r="G23">
        <v>1467</v>
      </c>
      <c r="H23" s="38" t="s">
        <v>31</v>
      </c>
    </row>
    <row r="24" spans="2:8" x14ac:dyDescent="0.25">
      <c r="B24" s="37">
        <v>2024</v>
      </c>
      <c r="C24" t="s">
        <v>40</v>
      </c>
      <c r="D24" t="s">
        <v>34</v>
      </c>
      <c r="E24">
        <v>4</v>
      </c>
      <c r="F24">
        <v>656</v>
      </c>
      <c r="G24">
        <v>1355</v>
      </c>
      <c r="H24" s="38" t="s">
        <v>33</v>
      </c>
    </row>
    <row r="25" spans="2:8" x14ac:dyDescent="0.25">
      <c r="B25" s="37">
        <v>2024</v>
      </c>
      <c r="C25" t="s">
        <v>40</v>
      </c>
      <c r="D25" t="s">
        <v>30</v>
      </c>
      <c r="E25">
        <v>4</v>
      </c>
      <c r="F25">
        <v>788</v>
      </c>
      <c r="G25">
        <v>1467</v>
      </c>
      <c r="H25" s="38" t="s">
        <v>35</v>
      </c>
    </row>
    <row r="26" spans="2:8" x14ac:dyDescent="0.25">
      <c r="B26" s="37">
        <v>2024</v>
      </c>
      <c r="C26" t="s">
        <v>42</v>
      </c>
      <c r="D26" t="s">
        <v>34</v>
      </c>
      <c r="E26">
        <v>4</v>
      </c>
      <c r="F26">
        <v>876</v>
      </c>
      <c r="G26">
        <v>1358</v>
      </c>
      <c r="H26" s="38" t="s">
        <v>37</v>
      </c>
    </row>
    <row r="27" spans="2:8" x14ac:dyDescent="0.25">
      <c r="B27" s="37">
        <v>2024</v>
      </c>
      <c r="C27" t="s">
        <v>43</v>
      </c>
      <c r="D27" t="s">
        <v>34</v>
      </c>
      <c r="E27">
        <v>4</v>
      </c>
      <c r="F27">
        <v>565</v>
      </c>
      <c r="G27">
        <v>1578</v>
      </c>
      <c r="H27" s="38" t="s">
        <v>39</v>
      </c>
    </row>
    <row r="28" spans="2:8" x14ac:dyDescent="0.25">
      <c r="B28" s="37">
        <v>2024</v>
      </c>
      <c r="C28" t="s">
        <v>44</v>
      </c>
      <c r="D28" t="s">
        <v>34</v>
      </c>
      <c r="E28">
        <v>4</v>
      </c>
      <c r="F28">
        <v>674</v>
      </c>
      <c r="G28">
        <v>1425</v>
      </c>
      <c r="H28" s="38" t="s">
        <v>41</v>
      </c>
    </row>
    <row r="29" spans="2:8" x14ac:dyDescent="0.25">
      <c r="B29" s="37">
        <v>2024</v>
      </c>
      <c r="C29" t="s">
        <v>44</v>
      </c>
      <c r="D29" t="s">
        <v>30</v>
      </c>
      <c r="E29">
        <v>4</v>
      </c>
      <c r="F29">
        <v>756</v>
      </c>
      <c r="G29">
        <v>1665</v>
      </c>
      <c r="H29" s="38" t="s">
        <v>31</v>
      </c>
    </row>
    <row r="30" spans="2:8" x14ac:dyDescent="0.25">
      <c r="B30" s="37">
        <v>2024</v>
      </c>
      <c r="C30" t="s">
        <v>45</v>
      </c>
      <c r="D30" t="s">
        <v>34</v>
      </c>
      <c r="E30">
        <v>4</v>
      </c>
      <c r="F30">
        <v>456</v>
      </c>
      <c r="G30">
        <v>1334</v>
      </c>
      <c r="H30" s="38" t="s">
        <v>33</v>
      </c>
    </row>
    <row r="31" spans="2:8" ht="15.75" thickBot="1" x14ac:dyDescent="0.3">
      <c r="B31" s="39"/>
      <c r="C31" s="40"/>
      <c r="D31" s="40"/>
      <c r="E31" s="40"/>
      <c r="F31" s="41"/>
      <c r="G31" s="40"/>
      <c r="H31" s="42"/>
    </row>
  </sheetData>
  <mergeCells count="1">
    <mergeCell ref="B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EA973-A15B-4DCD-9208-16ADC679FB43}">
  <dimension ref="D3:M22"/>
  <sheetViews>
    <sheetView workbookViewId="0">
      <selection activeCell="D10" sqref="D10"/>
    </sheetView>
  </sheetViews>
  <sheetFormatPr defaultRowHeight="15" x14ac:dyDescent="0.25"/>
  <cols>
    <col min="4" max="4" width="19.7109375" customWidth="1"/>
    <col min="5" max="5" width="10.42578125" customWidth="1"/>
    <col min="7" max="13" width="15.7109375" customWidth="1"/>
  </cols>
  <sheetData>
    <row r="3" spans="4:13" ht="15.75" thickBot="1" x14ac:dyDescent="0.3"/>
    <row r="4" spans="4:13" ht="24.95" customHeight="1" x14ac:dyDescent="0.25">
      <c r="D4" s="57" t="s">
        <v>72</v>
      </c>
      <c r="E4" s="60">
        <v>80000</v>
      </c>
      <c r="G4" s="53">
        <f>-PMT(E5,E6,E4)</f>
        <v>22560.946608277023</v>
      </c>
      <c r="H4" s="54">
        <v>0.02</v>
      </c>
      <c r="I4" s="54">
        <v>0.03</v>
      </c>
      <c r="J4" s="54">
        <v>0.04</v>
      </c>
      <c r="K4" s="54">
        <v>0.05</v>
      </c>
      <c r="L4" s="54">
        <v>0.06</v>
      </c>
      <c r="M4" s="54">
        <v>7.0000000000000007E-2</v>
      </c>
    </row>
    <row r="5" spans="4:13" ht="24.95" customHeight="1" x14ac:dyDescent="0.25">
      <c r="D5" s="58" t="s">
        <v>73</v>
      </c>
      <c r="E5" s="61">
        <v>0.05</v>
      </c>
      <c r="G5" s="52">
        <v>4300</v>
      </c>
      <c r="H5">
        <f t="dataTable" ref="H5:M10" dt2D="1" dtr="1" r1="E5" r2="E4"/>
        <v>1129.2821364865363</v>
      </c>
      <c r="I5">
        <v>1156.8162943302546</v>
      </c>
      <c r="J5">
        <v>1184.6071950686501</v>
      </c>
      <c r="K5">
        <v>1212.6508801948899</v>
      </c>
      <c r="L5">
        <v>1240.943417205076</v>
      </c>
      <c r="M5">
        <v>1269.4809016692334</v>
      </c>
    </row>
    <row r="6" spans="4:13" ht="24.95" customHeight="1" x14ac:dyDescent="0.25">
      <c r="D6" s="58" t="s">
        <v>74</v>
      </c>
      <c r="E6" s="62">
        <v>4</v>
      </c>
      <c r="G6" s="52">
        <v>2400</v>
      </c>
      <c r="H6">
        <v>630.29700641109002</v>
      </c>
      <c r="I6">
        <v>645.66490846339786</v>
      </c>
      <c r="J6">
        <v>661.17610887552564</v>
      </c>
      <c r="K6">
        <v>676.82839824831069</v>
      </c>
      <c r="L6">
        <v>692.61958169585625</v>
      </c>
      <c r="M6">
        <v>708.54748000143252</v>
      </c>
    </row>
    <row r="7" spans="4:13" ht="24.95" customHeight="1" thickBot="1" x14ac:dyDescent="0.3">
      <c r="D7" s="59"/>
      <c r="E7" s="63"/>
      <c r="G7" s="52">
        <v>5400</v>
      </c>
      <c r="H7">
        <v>1418.1682644249524</v>
      </c>
      <c r="I7">
        <v>1452.7460440426453</v>
      </c>
      <c r="J7">
        <v>1487.6462449699327</v>
      </c>
      <c r="K7">
        <v>1522.8638960586989</v>
      </c>
      <c r="L7">
        <v>1558.3940588156765</v>
      </c>
      <c r="M7">
        <v>1594.2318300032232</v>
      </c>
    </row>
    <row r="8" spans="4:13" ht="24.95" customHeight="1" x14ac:dyDescent="0.25">
      <c r="G8" s="52">
        <v>4600</v>
      </c>
      <c r="H8">
        <v>1208.0692622879226</v>
      </c>
      <c r="I8">
        <v>1237.5244078881792</v>
      </c>
      <c r="J8">
        <v>1267.2542086780909</v>
      </c>
      <c r="K8">
        <v>1297.2544299759288</v>
      </c>
      <c r="L8">
        <v>1327.5208649170579</v>
      </c>
      <c r="M8">
        <v>1358.0493366694122</v>
      </c>
    </row>
    <row r="9" spans="4:13" ht="24.95" customHeight="1" x14ac:dyDescent="0.25">
      <c r="G9" s="52">
        <v>6400</v>
      </c>
      <c r="H9">
        <v>1680.7920170962404</v>
      </c>
      <c r="I9">
        <v>1721.7730892357276</v>
      </c>
      <c r="J9">
        <v>1763.1362903347349</v>
      </c>
      <c r="K9">
        <v>1804.8757286621615</v>
      </c>
      <c r="L9">
        <v>1846.98555118895</v>
      </c>
      <c r="M9">
        <v>1889.4599466704867</v>
      </c>
    </row>
    <row r="10" spans="4:13" ht="24.95" customHeight="1" x14ac:dyDescent="0.25">
      <c r="G10" s="52">
        <v>8600</v>
      </c>
      <c r="H10">
        <v>2258.5642729730725</v>
      </c>
      <c r="I10">
        <v>2313.6325886605091</v>
      </c>
      <c r="J10">
        <v>2369.2143901373001</v>
      </c>
      <c r="K10">
        <v>2425.3017603897797</v>
      </c>
      <c r="L10">
        <v>2481.886834410152</v>
      </c>
      <c r="M10">
        <v>2538.9618033384668</v>
      </c>
    </row>
    <row r="11" spans="4:13" ht="24.95" customHeight="1" x14ac:dyDescent="0.25"/>
    <row r="12" spans="4:13" ht="24.95" customHeight="1" x14ac:dyDescent="0.25">
      <c r="G12" s="56">
        <f>-PMT(E5,E6,E4)</f>
        <v>22560.946608277023</v>
      </c>
      <c r="H12" s="54">
        <v>0.02</v>
      </c>
      <c r="I12" s="54">
        <v>0.03</v>
      </c>
      <c r="J12" s="54">
        <v>0.04</v>
      </c>
      <c r="K12" s="54">
        <v>0.05</v>
      </c>
      <c r="L12" s="54">
        <v>0.06</v>
      </c>
      <c r="M12" s="54">
        <v>7.0000000000000007E-2</v>
      </c>
    </row>
    <row r="13" spans="4:13" ht="24.95" customHeight="1" x14ac:dyDescent="0.25">
      <c r="G13" s="52">
        <v>4300</v>
      </c>
      <c r="H13">
        <f t="dataTable" ref="H13:M18" dt2D="1" dtr="1" r1="E5" r2="E6" ca="1"/>
        <v>1600</v>
      </c>
      <c r="I13">
        <v>2400</v>
      </c>
      <c r="J13">
        <v>3200</v>
      </c>
      <c r="K13">
        <v>4000</v>
      </c>
      <c r="L13">
        <v>4800</v>
      </c>
      <c r="M13">
        <v>5600.0000000000009</v>
      </c>
    </row>
    <row r="14" spans="4:13" ht="24.95" customHeight="1" x14ac:dyDescent="0.25">
      <c r="G14" s="52">
        <v>2400</v>
      </c>
      <c r="H14">
        <v>1600</v>
      </c>
      <c r="I14">
        <v>2400</v>
      </c>
      <c r="J14">
        <v>3200</v>
      </c>
      <c r="K14">
        <v>4000</v>
      </c>
      <c r="L14">
        <v>4800</v>
      </c>
      <c r="M14">
        <v>5600.0000000000009</v>
      </c>
    </row>
    <row r="15" spans="4:13" ht="24.95" customHeight="1" x14ac:dyDescent="0.25">
      <c r="G15" s="52">
        <v>5400</v>
      </c>
      <c r="H15">
        <v>1600</v>
      </c>
      <c r="I15">
        <v>2400</v>
      </c>
      <c r="J15">
        <v>3200</v>
      </c>
      <c r="K15">
        <v>4000</v>
      </c>
      <c r="L15">
        <v>4800</v>
      </c>
      <c r="M15">
        <v>5600.0000000000009</v>
      </c>
    </row>
    <row r="16" spans="4:13" ht="24.95" customHeight="1" x14ac:dyDescent="0.25">
      <c r="G16" s="52">
        <v>4600</v>
      </c>
      <c r="H16">
        <v>1600</v>
      </c>
      <c r="I16">
        <v>2400</v>
      </c>
      <c r="J16">
        <v>3200</v>
      </c>
      <c r="K16">
        <v>4000</v>
      </c>
      <c r="L16">
        <v>4800</v>
      </c>
      <c r="M16">
        <v>5600.0000000000009</v>
      </c>
    </row>
    <row r="17" spans="7:13" ht="24.95" customHeight="1" x14ac:dyDescent="0.25">
      <c r="G17" s="52">
        <v>6400</v>
      </c>
      <c r="H17">
        <v>1600</v>
      </c>
      <c r="I17">
        <v>2400</v>
      </c>
      <c r="J17">
        <v>3200</v>
      </c>
      <c r="K17">
        <v>4000</v>
      </c>
      <c r="L17">
        <v>4800</v>
      </c>
      <c r="M17">
        <v>5600.0000000000009</v>
      </c>
    </row>
    <row r="18" spans="7:13" ht="24.95" customHeight="1" x14ac:dyDescent="0.25">
      <c r="G18" s="52">
        <v>8600</v>
      </c>
      <c r="H18">
        <v>1600</v>
      </c>
      <c r="I18">
        <v>2400</v>
      </c>
      <c r="J18">
        <v>3200</v>
      </c>
      <c r="K18">
        <v>4000</v>
      </c>
      <c r="L18">
        <v>4800</v>
      </c>
      <c r="M18">
        <v>5600.0000000000009</v>
      </c>
    </row>
    <row r="19" spans="7:13" x14ac:dyDescent="0.25">
      <c r="G19" s="55"/>
    </row>
    <row r="20" spans="7:13" x14ac:dyDescent="0.25">
      <c r="G20" s="55"/>
    </row>
    <row r="21" spans="7:13" x14ac:dyDescent="0.25">
      <c r="G21" s="55"/>
    </row>
    <row r="22" spans="7:13" x14ac:dyDescent="0.25">
      <c r="G22" s="5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9B40-5010-4702-8396-92A41ACECAE5}">
  <sheetPr>
    <outlinePr summaryBelow="0"/>
  </sheetPr>
  <dimension ref="B1:F23"/>
  <sheetViews>
    <sheetView showGridLines="0" workbookViewId="0">
      <selection activeCell="G17" sqref="G17"/>
    </sheetView>
  </sheetViews>
  <sheetFormatPr defaultRowHeight="15" outlineLevelRow="1" outlineLevelCol="1" x14ac:dyDescent="0.25"/>
  <cols>
    <col min="3" max="3" width="6.28515625" bestFit="1" customWidth="1"/>
    <col min="4" max="6" width="13.140625" bestFit="1" customWidth="1" outlineLevel="1"/>
  </cols>
  <sheetData>
    <row r="1" spans="2:6" ht="15.75" thickBot="1" x14ac:dyDescent="0.3"/>
    <row r="2" spans="2:6" ht="15.75" x14ac:dyDescent="0.25">
      <c r="B2" s="86" t="s">
        <v>102</v>
      </c>
      <c r="C2" s="86"/>
      <c r="D2" s="90"/>
      <c r="E2" s="90"/>
      <c r="F2" s="90"/>
    </row>
    <row r="3" spans="2:6" ht="15.75" collapsed="1" x14ac:dyDescent="0.25">
      <c r="B3" s="85"/>
      <c r="C3" s="85"/>
      <c r="D3" s="91" t="s">
        <v>104</v>
      </c>
      <c r="E3" s="91" t="s">
        <v>99</v>
      </c>
      <c r="F3" s="91" t="s">
        <v>101</v>
      </c>
    </row>
    <row r="4" spans="2:6" ht="33.75" hidden="1" outlineLevel="1" x14ac:dyDescent="0.25">
      <c r="B4" s="88"/>
      <c r="C4" s="88"/>
      <c r="E4" s="95" t="s">
        <v>100</v>
      </c>
      <c r="F4" s="95" t="s">
        <v>100</v>
      </c>
    </row>
    <row r="5" spans="2:6" x14ac:dyDescent="0.25">
      <c r="B5" s="89" t="s">
        <v>103</v>
      </c>
      <c r="C5" s="89"/>
      <c r="D5" s="87"/>
      <c r="E5" s="87"/>
      <c r="F5" s="87"/>
    </row>
    <row r="6" spans="2:6" outlineLevel="1" x14ac:dyDescent="0.25">
      <c r="B6" s="88"/>
      <c r="C6" s="88" t="s">
        <v>85</v>
      </c>
      <c r="D6" t="s">
        <v>76</v>
      </c>
      <c r="E6" s="94" t="s">
        <v>76</v>
      </c>
      <c r="F6" s="94">
        <v>6000</v>
      </c>
    </row>
    <row r="7" spans="2:6" outlineLevel="1" x14ac:dyDescent="0.25">
      <c r="B7" s="88"/>
      <c r="C7" s="88" t="s">
        <v>86</v>
      </c>
      <c r="D7" t="s">
        <v>57</v>
      </c>
      <c r="E7" s="94" t="s">
        <v>57</v>
      </c>
      <c r="F7" s="94">
        <v>3000</v>
      </c>
    </row>
    <row r="8" spans="2:6" outlineLevel="1" x14ac:dyDescent="0.25">
      <c r="B8" s="88"/>
      <c r="C8" s="88" t="s">
        <v>87</v>
      </c>
      <c r="D8" t="s">
        <v>77</v>
      </c>
      <c r="E8" s="94" t="s">
        <v>77</v>
      </c>
      <c r="F8" s="94">
        <v>4000</v>
      </c>
    </row>
    <row r="9" spans="2:6" outlineLevel="1" x14ac:dyDescent="0.25">
      <c r="B9" s="88"/>
      <c r="C9" s="88" t="s">
        <v>88</v>
      </c>
      <c r="D9">
        <v>5000</v>
      </c>
      <c r="E9" s="94">
        <v>5000</v>
      </c>
      <c r="F9" s="94">
        <v>4000</v>
      </c>
    </row>
    <row r="10" spans="2:6" outlineLevel="1" x14ac:dyDescent="0.25">
      <c r="B10" s="88"/>
      <c r="C10" s="88" t="s">
        <v>89</v>
      </c>
      <c r="D10" t="s">
        <v>78</v>
      </c>
      <c r="E10" s="94" t="s">
        <v>78</v>
      </c>
      <c r="F10" s="94">
        <v>2000</v>
      </c>
    </row>
    <row r="11" spans="2:6" outlineLevel="1" x14ac:dyDescent="0.25">
      <c r="B11" s="88"/>
      <c r="C11" s="88" t="s">
        <v>90</v>
      </c>
      <c r="D11">
        <v>2000</v>
      </c>
      <c r="E11" s="94">
        <v>2000</v>
      </c>
      <c r="F11" s="94">
        <v>2000</v>
      </c>
    </row>
    <row r="12" spans="2:6" outlineLevel="1" x14ac:dyDescent="0.25">
      <c r="B12" s="88"/>
      <c r="C12" s="88" t="s">
        <v>91</v>
      </c>
      <c r="D12" t="s">
        <v>79</v>
      </c>
      <c r="E12" s="94" t="s">
        <v>79</v>
      </c>
      <c r="F12" s="94" t="s">
        <v>79</v>
      </c>
    </row>
    <row r="13" spans="2:6" outlineLevel="1" x14ac:dyDescent="0.25">
      <c r="B13" s="88"/>
      <c r="C13" s="88" t="s">
        <v>92</v>
      </c>
      <c r="D13">
        <v>3000</v>
      </c>
      <c r="E13" s="94">
        <v>3000</v>
      </c>
      <c r="F13" s="94">
        <v>3000</v>
      </c>
    </row>
    <row r="14" spans="2:6" outlineLevel="1" x14ac:dyDescent="0.25">
      <c r="B14" s="88"/>
      <c r="C14" s="88" t="s">
        <v>93</v>
      </c>
      <c r="D14" t="s">
        <v>80</v>
      </c>
      <c r="E14" s="94" t="s">
        <v>80</v>
      </c>
      <c r="F14" s="94" t="s">
        <v>80</v>
      </c>
    </row>
    <row r="15" spans="2:6" outlineLevel="1" x14ac:dyDescent="0.25">
      <c r="B15" s="88"/>
      <c r="C15" s="88" t="s">
        <v>94</v>
      </c>
      <c r="D15">
        <v>3000</v>
      </c>
      <c r="E15" s="94">
        <v>3000</v>
      </c>
      <c r="F15" s="94">
        <v>3000</v>
      </c>
    </row>
    <row r="16" spans="2:6" outlineLevel="1" x14ac:dyDescent="0.25">
      <c r="B16" s="88"/>
      <c r="C16" s="88" t="s">
        <v>95</v>
      </c>
      <c r="D16" t="s">
        <v>81</v>
      </c>
      <c r="E16" s="94" t="s">
        <v>81</v>
      </c>
      <c r="F16" s="94" t="s">
        <v>81</v>
      </c>
    </row>
    <row r="17" spans="2:6" outlineLevel="1" x14ac:dyDescent="0.25">
      <c r="B17" s="88"/>
      <c r="C17" s="88" t="s">
        <v>96</v>
      </c>
      <c r="D17">
        <v>3000</v>
      </c>
      <c r="E17" s="94">
        <v>3000</v>
      </c>
      <c r="F17" s="94">
        <v>3000</v>
      </c>
    </row>
    <row r="18" spans="2:6" outlineLevel="1" x14ac:dyDescent="0.25">
      <c r="B18" s="88"/>
      <c r="C18" s="88" t="s">
        <v>97</v>
      </c>
      <c r="D18" t="s">
        <v>82</v>
      </c>
      <c r="E18" s="94" t="s">
        <v>82</v>
      </c>
      <c r="F18" s="94" t="s">
        <v>82</v>
      </c>
    </row>
    <row r="19" spans="2:6" outlineLevel="1" x14ac:dyDescent="0.25">
      <c r="B19" s="88"/>
      <c r="C19" s="88" t="s">
        <v>98</v>
      </c>
      <c r="D19">
        <v>2000</v>
      </c>
      <c r="E19" s="94">
        <v>2000</v>
      </c>
      <c r="F19" s="94">
        <v>2000</v>
      </c>
    </row>
    <row r="20" spans="2:6" ht="15.75" thickBot="1" x14ac:dyDescent="0.3">
      <c r="B20" s="92"/>
      <c r="C20" s="92"/>
      <c r="D20" s="93">
        <f>SUM(D6:D19)</f>
        <v>18000</v>
      </c>
      <c r="E20" s="93">
        <f>SUM(E6:E19)</f>
        <v>18000</v>
      </c>
      <c r="F20" s="93">
        <f>SUM(F6:F19)</f>
        <v>32000</v>
      </c>
    </row>
    <row r="21" spans="2:6" x14ac:dyDescent="0.25">
      <c r="B21" t="s">
        <v>105</v>
      </c>
    </row>
    <row r="22" spans="2:6" x14ac:dyDescent="0.25">
      <c r="B22" t="s">
        <v>106</v>
      </c>
    </row>
    <row r="23" spans="2:6" x14ac:dyDescent="0.25">
      <c r="B23" t="s">
        <v>107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53FC-6BB7-46A0-B05E-B5F1B086BED4}">
  <sheetPr>
    <outlinePr summaryBelow="0"/>
  </sheetPr>
  <dimension ref="B1:F23"/>
  <sheetViews>
    <sheetView showGridLines="0" topLeftCell="A2" workbookViewId="0">
      <selection activeCell="I17" sqref="I17"/>
    </sheetView>
  </sheetViews>
  <sheetFormatPr defaultRowHeight="15" outlineLevelRow="1" outlineLevelCol="1" x14ac:dyDescent="0.25"/>
  <cols>
    <col min="3" max="3" width="6.28515625" bestFit="1" customWidth="1"/>
    <col min="4" max="6" width="13.140625" bestFit="1" customWidth="1" outlineLevel="1"/>
  </cols>
  <sheetData>
    <row r="1" spans="2:6" ht="15.75" thickBot="1" x14ac:dyDescent="0.3"/>
    <row r="2" spans="2:6" ht="15.75" x14ac:dyDescent="0.25">
      <c r="B2" s="86" t="s">
        <v>102</v>
      </c>
      <c r="C2" s="86"/>
      <c r="D2" s="90"/>
      <c r="E2" s="90"/>
      <c r="F2" s="90"/>
    </row>
    <row r="3" spans="2:6" ht="15.75" collapsed="1" x14ac:dyDescent="0.25">
      <c r="B3" s="85"/>
      <c r="C3" s="85"/>
      <c r="D3" s="91" t="s">
        <v>104</v>
      </c>
      <c r="E3" s="91" t="s">
        <v>101</v>
      </c>
      <c r="F3" s="91" t="s">
        <v>99</v>
      </c>
    </row>
    <row r="4" spans="2:6" ht="67.5" hidden="1" outlineLevel="1" x14ac:dyDescent="0.25">
      <c r="B4" s="88"/>
      <c r="C4" s="88"/>
      <c r="E4" s="95" t="s">
        <v>108</v>
      </c>
      <c r="F4" s="95" t="s">
        <v>100</v>
      </c>
    </row>
    <row r="5" spans="2:6" x14ac:dyDescent="0.25">
      <c r="B5" s="89" t="s">
        <v>103</v>
      </c>
      <c r="C5" s="89"/>
      <c r="D5" s="87"/>
      <c r="E5" s="87"/>
      <c r="F5" s="87"/>
    </row>
    <row r="6" spans="2:6" outlineLevel="1" x14ac:dyDescent="0.25">
      <c r="B6" s="88"/>
      <c r="C6" s="88" t="s">
        <v>85</v>
      </c>
      <c r="D6" t="s">
        <v>109</v>
      </c>
      <c r="E6" s="94">
        <v>6000</v>
      </c>
      <c r="F6" s="94" t="s">
        <v>109</v>
      </c>
    </row>
    <row r="7" spans="2:6" outlineLevel="1" x14ac:dyDescent="0.25">
      <c r="B7" s="88"/>
      <c r="C7" s="88" t="s">
        <v>86</v>
      </c>
      <c r="D7" t="s">
        <v>57</v>
      </c>
      <c r="E7" s="94">
        <v>3000</v>
      </c>
      <c r="F7" s="94" t="s">
        <v>57</v>
      </c>
    </row>
    <row r="8" spans="2:6" outlineLevel="1" x14ac:dyDescent="0.25">
      <c r="B8" s="88"/>
      <c r="C8" s="88" t="s">
        <v>87</v>
      </c>
      <c r="D8" t="s">
        <v>77</v>
      </c>
      <c r="E8" s="94">
        <v>4000</v>
      </c>
      <c r="F8" s="94" t="s">
        <v>77</v>
      </c>
    </row>
    <row r="9" spans="2:6" outlineLevel="1" x14ac:dyDescent="0.25">
      <c r="B9" s="88"/>
      <c r="C9" s="88" t="s">
        <v>88</v>
      </c>
      <c r="D9">
        <v>4000</v>
      </c>
      <c r="E9" s="94">
        <v>4000</v>
      </c>
      <c r="F9" s="94">
        <v>4000</v>
      </c>
    </row>
    <row r="10" spans="2:6" outlineLevel="1" x14ac:dyDescent="0.25">
      <c r="B10" s="88"/>
      <c r="C10" s="88" t="s">
        <v>89</v>
      </c>
      <c r="D10" t="s">
        <v>78</v>
      </c>
      <c r="E10" s="94">
        <v>2000</v>
      </c>
      <c r="F10" s="94" t="s">
        <v>78</v>
      </c>
    </row>
    <row r="11" spans="2:6" outlineLevel="1" x14ac:dyDescent="0.25">
      <c r="B11" s="88"/>
      <c r="C11" s="88" t="s">
        <v>90</v>
      </c>
      <c r="D11">
        <v>2000</v>
      </c>
      <c r="E11" s="94">
        <v>2000</v>
      </c>
      <c r="F11" s="94">
        <v>2000</v>
      </c>
    </row>
    <row r="12" spans="2:6" outlineLevel="1" x14ac:dyDescent="0.25">
      <c r="B12" s="88"/>
      <c r="C12" s="88" t="s">
        <v>91</v>
      </c>
      <c r="D12" t="s">
        <v>79</v>
      </c>
      <c r="E12" s="94" t="s">
        <v>79</v>
      </c>
      <c r="F12" s="94" t="s">
        <v>79</v>
      </c>
    </row>
    <row r="13" spans="2:6" outlineLevel="1" x14ac:dyDescent="0.25">
      <c r="B13" s="88"/>
      <c r="C13" s="88" t="s">
        <v>92</v>
      </c>
      <c r="D13">
        <v>3000</v>
      </c>
      <c r="E13" s="94">
        <v>4500</v>
      </c>
      <c r="F13" s="94">
        <v>2500</v>
      </c>
    </row>
    <row r="14" spans="2:6" outlineLevel="1" x14ac:dyDescent="0.25">
      <c r="B14" s="88"/>
      <c r="C14" s="88" t="s">
        <v>93</v>
      </c>
      <c r="D14" t="s">
        <v>80</v>
      </c>
      <c r="E14" s="94" t="s">
        <v>80</v>
      </c>
      <c r="F14" s="94" t="s">
        <v>80</v>
      </c>
    </row>
    <row r="15" spans="2:6" outlineLevel="1" x14ac:dyDescent="0.25">
      <c r="B15" s="88"/>
      <c r="C15" s="88" t="s">
        <v>94</v>
      </c>
      <c r="D15">
        <v>3000</v>
      </c>
      <c r="E15" s="94">
        <v>3000</v>
      </c>
      <c r="F15" s="94">
        <v>3000</v>
      </c>
    </row>
    <row r="16" spans="2:6" outlineLevel="1" x14ac:dyDescent="0.25">
      <c r="B16" s="88"/>
      <c r="C16" s="88" t="s">
        <v>95</v>
      </c>
      <c r="D16" t="s">
        <v>81</v>
      </c>
      <c r="E16" s="94" t="s">
        <v>81</v>
      </c>
      <c r="F16" s="94" t="s">
        <v>81</v>
      </c>
    </row>
    <row r="17" spans="2:6" outlineLevel="1" x14ac:dyDescent="0.25">
      <c r="B17" s="88"/>
      <c r="C17" s="88" t="s">
        <v>96</v>
      </c>
      <c r="D17">
        <v>3000</v>
      </c>
      <c r="E17" s="94">
        <v>5000</v>
      </c>
      <c r="F17" s="94">
        <v>2500</v>
      </c>
    </row>
    <row r="18" spans="2:6" outlineLevel="1" x14ac:dyDescent="0.25">
      <c r="B18" s="88"/>
      <c r="C18" s="88" t="s">
        <v>97</v>
      </c>
      <c r="D18" t="s">
        <v>82</v>
      </c>
      <c r="E18" s="94" t="s">
        <v>82</v>
      </c>
      <c r="F18" s="94" t="s">
        <v>82</v>
      </c>
    </row>
    <row r="19" spans="2:6" outlineLevel="1" x14ac:dyDescent="0.25">
      <c r="B19" s="88"/>
      <c r="C19" s="88" t="s">
        <v>98</v>
      </c>
      <c r="D19">
        <v>2000</v>
      </c>
      <c r="E19" s="94">
        <v>2500</v>
      </c>
      <c r="F19" s="94">
        <v>2800</v>
      </c>
    </row>
    <row r="20" spans="2:6" ht="15.75" thickBot="1" x14ac:dyDescent="0.3">
      <c r="B20" s="92"/>
      <c r="C20" s="92"/>
      <c r="D20" s="93">
        <f>SUM(D6:D19)</f>
        <v>17000</v>
      </c>
      <c r="E20" s="93">
        <f>SUM(E6:E19)</f>
        <v>36000</v>
      </c>
      <c r="F20" s="93">
        <f>SUM(F6:F19)</f>
        <v>16800</v>
      </c>
    </row>
    <row r="21" spans="2:6" x14ac:dyDescent="0.25">
      <c r="B21" t="s">
        <v>105</v>
      </c>
    </row>
    <row r="22" spans="2:6" x14ac:dyDescent="0.25">
      <c r="B22" t="s">
        <v>106</v>
      </c>
    </row>
    <row r="23" spans="2:6" x14ac:dyDescent="0.25">
      <c r="B23" t="s">
        <v>107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2F4E6-4CE0-4677-A1F2-43D190D17BA0}">
  <sheetPr>
    <outlinePr summaryBelow="0"/>
  </sheetPr>
  <dimension ref="B1:F23"/>
  <sheetViews>
    <sheetView showGridLines="0" workbookViewId="0">
      <selection activeCell="H19" sqref="H19"/>
    </sheetView>
  </sheetViews>
  <sheetFormatPr defaultRowHeight="15" outlineLevelRow="1" outlineLevelCol="1" x14ac:dyDescent="0.25"/>
  <cols>
    <col min="3" max="3" width="6.28515625" bestFit="1" customWidth="1"/>
    <col min="4" max="6" width="13.140625" bestFit="1" customWidth="1" outlineLevel="1"/>
  </cols>
  <sheetData>
    <row r="1" spans="2:6" ht="15.75" thickBot="1" x14ac:dyDescent="0.3"/>
    <row r="2" spans="2:6" ht="15.75" x14ac:dyDescent="0.25">
      <c r="B2" s="86" t="s">
        <v>102</v>
      </c>
      <c r="C2" s="86"/>
      <c r="D2" s="90"/>
      <c r="E2" s="90"/>
      <c r="F2" s="90"/>
    </row>
    <row r="3" spans="2:6" ht="15.75" collapsed="1" x14ac:dyDescent="0.25">
      <c r="B3" s="85"/>
      <c r="C3" s="85"/>
      <c r="D3" s="91" t="s">
        <v>104</v>
      </c>
      <c r="E3" s="91" t="s">
        <v>101</v>
      </c>
      <c r="F3" s="91" t="s">
        <v>99</v>
      </c>
    </row>
    <row r="4" spans="2:6" ht="67.5" hidden="1" outlineLevel="1" x14ac:dyDescent="0.25">
      <c r="B4" s="88"/>
      <c r="C4" s="88"/>
      <c r="E4" s="95" t="s">
        <v>108</v>
      </c>
      <c r="F4" s="95" t="s">
        <v>108</v>
      </c>
    </row>
    <row r="5" spans="2:6" x14ac:dyDescent="0.25">
      <c r="B5" s="89" t="s">
        <v>103</v>
      </c>
      <c r="C5" s="89"/>
      <c r="D5" s="87"/>
      <c r="E5" s="87"/>
      <c r="F5" s="87"/>
    </row>
    <row r="6" spans="2:6" outlineLevel="1" x14ac:dyDescent="0.25">
      <c r="B6" s="88"/>
      <c r="C6" s="88" t="s">
        <v>85</v>
      </c>
      <c r="D6" t="s">
        <v>109</v>
      </c>
      <c r="E6" s="94">
        <v>6000</v>
      </c>
      <c r="F6" s="94" t="s">
        <v>109</v>
      </c>
    </row>
    <row r="7" spans="2:6" outlineLevel="1" x14ac:dyDescent="0.25">
      <c r="B7" s="88"/>
      <c r="C7" s="88" t="s">
        <v>86</v>
      </c>
      <c r="D7" t="s">
        <v>57</v>
      </c>
      <c r="E7" s="94">
        <v>3000</v>
      </c>
      <c r="F7" s="94" t="s">
        <v>57</v>
      </c>
    </row>
    <row r="8" spans="2:6" outlineLevel="1" x14ac:dyDescent="0.25">
      <c r="B8" s="88"/>
      <c r="C8" s="88" t="s">
        <v>87</v>
      </c>
      <c r="D8" t="s">
        <v>77</v>
      </c>
      <c r="E8" s="94">
        <v>4000</v>
      </c>
      <c r="F8" s="94" t="s">
        <v>77</v>
      </c>
    </row>
    <row r="9" spans="2:6" outlineLevel="1" x14ac:dyDescent="0.25">
      <c r="B9" s="88"/>
      <c r="C9" s="88" t="s">
        <v>88</v>
      </c>
      <c r="D9">
        <v>4000</v>
      </c>
      <c r="E9" s="94">
        <v>4000</v>
      </c>
      <c r="F9" s="94">
        <v>4000</v>
      </c>
    </row>
    <row r="10" spans="2:6" outlineLevel="1" x14ac:dyDescent="0.25">
      <c r="B10" s="88"/>
      <c r="C10" s="88" t="s">
        <v>89</v>
      </c>
      <c r="D10" t="s">
        <v>78</v>
      </c>
      <c r="E10" s="94">
        <v>2000</v>
      </c>
      <c r="F10" s="94" t="s">
        <v>78</v>
      </c>
    </row>
    <row r="11" spans="2:6" outlineLevel="1" x14ac:dyDescent="0.25">
      <c r="B11" s="88"/>
      <c r="C11" s="88" t="s">
        <v>90</v>
      </c>
      <c r="D11">
        <v>1500</v>
      </c>
      <c r="E11" s="94">
        <v>2000</v>
      </c>
      <c r="F11" s="94">
        <v>1500</v>
      </c>
    </row>
    <row r="12" spans="2:6" outlineLevel="1" x14ac:dyDescent="0.25">
      <c r="B12" s="88"/>
      <c r="C12" s="88" t="s">
        <v>91</v>
      </c>
      <c r="D12" t="s">
        <v>79</v>
      </c>
      <c r="E12" s="94" t="s">
        <v>79</v>
      </c>
      <c r="F12" s="94" t="s">
        <v>79</v>
      </c>
    </row>
    <row r="13" spans="2:6" outlineLevel="1" x14ac:dyDescent="0.25">
      <c r="B13" s="88"/>
      <c r="C13" s="88" t="s">
        <v>92</v>
      </c>
      <c r="D13">
        <v>2800</v>
      </c>
      <c r="E13" s="94">
        <v>4500</v>
      </c>
      <c r="F13" s="94">
        <v>2800</v>
      </c>
    </row>
    <row r="14" spans="2:6" outlineLevel="1" x14ac:dyDescent="0.25">
      <c r="B14" s="88"/>
      <c r="C14" s="88" t="s">
        <v>93</v>
      </c>
      <c r="D14" t="s">
        <v>80</v>
      </c>
      <c r="E14" s="94" t="s">
        <v>80</v>
      </c>
      <c r="F14" s="94" t="s">
        <v>80</v>
      </c>
    </row>
    <row r="15" spans="2:6" outlineLevel="1" x14ac:dyDescent="0.25">
      <c r="B15" s="88"/>
      <c r="C15" s="88" t="s">
        <v>94</v>
      </c>
      <c r="D15">
        <v>3000</v>
      </c>
      <c r="E15" s="94">
        <v>3000</v>
      </c>
      <c r="F15" s="94">
        <v>3000</v>
      </c>
    </row>
    <row r="16" spans="2:6" outlineLevel="1" x14ac:dyDescent="0.25">
      <c r="B16" s="88"/>
      <c r="C16" s="88" t="s">
        <v>95</v>
      </c>
      <c r="D16" t="s">
        <v>81</v>
      </c>
      <c r="E16" s="94" t="s">
        <v>81</v>
      </c>
      <c r="F16" s="94" t="s">
        <v>81</v>
      </c>
    </row>
    <row r="17" spans="2:6" outlineLevel="1" x14ac:dyDescent="0.25">
      <c r="B17" s="88"/>
      <c r="C17" s="88" t="s">
        <v>96</v>
      </c>
      <c r="D17">
        <v>2500</v>
      </c>
      <c r="E17" s="94">
        <v>5000</v>
      </c>
      <c r="F17" s="94">
        <v>2500</v>
      </c>
    </row>
    <row r="18" spans="2:6" outlineLevel="1" x14ac:dyDescent="0.25">
      <c r="B18" s="88"/>
      <c r="C18" s="88" t="s">
        <v>97</v>
      </c>
      <c r="D18" t="s">
        <v>82</v>
      </c>
      <c r="E18" s="94" t="s">
        <v>82</v>
      </c>
      <c r="F18" s="94" t="s">
        <v>82</v>
      </c>
    </row>
    <row r="19" spans="2:6" outlineLevel="1" x14ac:dyDescent="0.25">
      <c r="B19" s="88"/>
      <c r="C19" s="88" t="s">
        <v>98</v>
      </c>
      <c r="D19">
        <v>1500</v>
      </c>
      <c r="E19" s="94">
        <v>2500</v>
      </c>
      <c r="F19" s="94">
        <v>1500</v>
      </c>
    </row>
    <row r="20" spans="2:6" ht="15.75" thickBot="1" x14ac:dyDescent="0.3">
      <c r="B20" s="92"/>
      <c r="C20" s="92"/>
      <c r="D20" s="93">
        <f>SUM(D6:D19)</f>
        <v>15300</v>
      </c>
      <c r="E20" s="93">
        <f>SUM(E6:E19)</f>
        <v>36000</v>
      </c>
      <c r="F20" s="93">
        <f>SUM(F6:F19)</f>
        <v>15300</v>
      </c>
    </row>
    <row r="21" spans="2:6" x14ac:dyDescent="0.25">
      <c r="B21" t="s">
        <v>105</v>
      </c>
    </row>
    <row r="22" spans="2:6" x14ac:dyDescent="0.25">
      <c r="B22" t="s">
        <v>106</v>
      </c>
    </row>
    <row r="23" spans="2:6" x14ac:dyDescent="0.25">
      <c r="B23" t="s">
        <v>107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BEC08-FF9D-42DD-865D-8566AE47EF11}">
  <dimension ref="D3:V14"/>
  <sheetViews>
    <sheetView workbookViewId="0">
      <selection activeCell="I24" sqref="I24"/>
    </sheetView>
  </sheetViews>
  <sheetFormatPr defaultRowHeight="15" x14ac:dyDescent="0.25"/>
  <cols>
    <col min="4" max="4" width="16.7109375" customWidth="1"/>
  </cols>
  <sheetData>
    <row r="3" spans="4:22" ht="15.75" thickBot="1" x14ac:dyDescent="0.3"/>
    <row r="4" spans="4:22" x14ac:dyDescent="0.25">
      <c r="D4" s="193" t="s">
        <v>75</v>
      </c>
      <c r="E4" s="194"/>
      <c r="F4" s="194"/>
      <c r="G4" s="194"/>
      <c r="H4" s="194"/>
      <c r="I4" s="194"/>
      <c r="J4" s="194"/>
      <c r="K4" s="194"/>
      <c r="L4" s="195"/>
      <c r="N4" s="193" t="s">
        <v>75</v>
      </c>
      <c r="O4" s="194"/>
      <c r="P4" s="194"/>
      <c r="Q4" s="194"/>
      <c r="R4" s="194"/>
      <c r="S4" s="194"/>
      <c r="T4" s="194"/>
      <c r="U4" s="194"/>
      <c r="V4" s="195"/>
    </row>
    <row r="5" spans="4:22" x14ac:dyDescent="0.25">
      <c r="D5" s="196"/>
      <c r="E5" s="197"/>
      <c r="F5" s="197"/>
      <c r="G5" s="197"/>
      <c r="H5" s="197"/>
      <c r="I5" s="197"/>
      <c r="J5" s="197"/>
      <c r="K5" s="197"/>
      <c r="L5" s="198"/>
      <c r="N5" s="196"/>
      <c r="O5" s="197"/>
      <c r="P5" s="197"/>
      <c r="Q5" s="197"/>
      <c r="R5" s="197"/>
      <c r="S5" s="197"/>
      <c r="T5" s="197"/>
      <c r="U5" s="197"/>
      <c r="V5" s="198"/>
    </row>
    <row r="6" spans="4:22" ht="15.75" thickBot="1" x14ac:dyDescent="0.3">
      <c r="D6" s="199"/>
      <c r="E6" s="200"/>
      <c r="F6" s="200"/>
      <c r="G6" s="200"/>
      <c r="H6" s="200"/>
      <c r="I6" s="200"/>
      <c r="J6" s="200"/>
      <c r="K6" s="200"/>
      <c r="L6" s="201"/>
      <c r="N6" s="199"/>
      <c r="O6" s="200"/>
      <c r="P6" s="200"/>
      <c r="Q6" s="200"/>
      <c r="R6" s="200"/>
      <c r="S6" s="200"/>
      <c r="T6" s="200"/>
      <c r="U6" s="200"/>
      <c r="V6" s="201"/>
    </row>
    <row r="7" spans="4:22" ht="26.25" customHeight="1" x14ac:dyDescent="0.25">
      <c r="D7" s="96" t="s">
        <v>109</v>
      </c>
      <c r="E7" s="97" t="s">
        <v>57</v>
      </c>
      <c r="F7" s="98"/>
      <c r="G7" s="98"/>
      <c r="H7" s="98"/>
      <c r="I7" s="98"/>
      <c r="J7" s="98" t="s">
        <v>84</v>
      </c>
      <c r="K7" s="98">
        <v>25000</v>
      </c>
      <c r="L7" s="99"/>
      <c r="N7" s="96" t="s">
        <v>76</v>
      </c>
      <c r="O7" s="97" t="s">
        <v>57</v>
      </c>
      <c r="P7" s="98"/>
      <c r="Q7" s="98"/>
      <c r="R7" s="98"/>
      <c r="S7" s="98"/>
      <c r="T7" s="98" t="s">
        <v>84</v>
      </c>
      <c r="U7" s="98">
        <v>25000</v>
      </c>
      <c r="V7" s="99"/>
    </row>
    <row r="8" spans="4:22" x14ac:dyDescent="0.25">
      <c r="D8" s="100" t="s">
        <v>77</v>
      </c>
      <c r="E8" s="31">
        <v>4000</v>
      </c>
      <c r="F8" s="31"/>
      <c r="G8" s="31"/>
      <c r="H8" s="31"/>
      <c r="I8" s="31"/>
      <c r="J8" s="31"/>
      <c r="K8" s="31"/>
      <c r="L8" s="101"/>
      <c r="N8" s="100" t="s">
        <v>77</v>
      </c>
      <c r="O8" s="31">
        <v>5000</v>
      </c>
      <c r="P8" s="31"/>
      <c r="Q8" s="31"/>
      <c r="R8" s="31"/>
      <c r="S8" s="31"/>
      <c r="T8" s="31"/>
      <c r="U8" s="31"/>
      <c r="V8" s="101"/>
    </row>
    <row r="9" spans="4:22" x14ac:dyDescent="0.25">
      <c r="D9" s="100" t="s">
        <v>78</v>
      </c>
      <c r="E9" s="31">
        <v>1500</v>
      </c>
      <c r="F9" s="31"/>
      <c r="G9" s="31"/>
      <c r="H9" s="31"/>
      <c r="I9" s="31"/>
      <c r="J9" s="31"/>
      <c r="K9" s="31"/>
      <c r="L9" s="101"/>
      <c r="N9" s="100" t="s">
        <v>78</v>
      </c>
      <c r="O9" s="31">
        <v>2000</v>
      </c>
      <c r="P9" s="31"/>
      <c r="Q9" s="31"/>
      <c r="R9" s="31"/>
      <c r="S9" s="31"/>
      <c r="T9" s="31"/>
      <c r="U9" s="31"/>
      <c r="V9" s="101"/>
    </row>
    <row r="10" spans="4:22" x14ac:dyDescent="0.25">
      <c r="D10" s="100" t="s">
        <v>79</v>
      </c>
      <c r="E10" s="31">
        <v>2800</v>
      </c>
      <c r="F10" s="31"/>
      <c r="G10" s="31"/>
      <c r="H10" s="31"/>
      <c r="I10" s="31"/>
      <c r="J10" s="31"/>
      <c r="K10" s="31"/>
      <c r="L10" s="101"/>
      <c r="N10" s="100" t="s">
        <v>79</v>
      </c>
      <c r="O10" s="31">
        <v>3000</v>
      </c>
      <c r="P10" s="31"/>
      <c r="Q10" s="31"/>
      <c r="R10" s="31"/>
      <c r="S10" s="31"/>
      <c r="T10" s="31"/>
      <c r="U10" s="31"/>
      <c r="V10" s="101"/>
    </row>
    <row r="11" spans="4:22" x14ac:dyDescent="0.25">
      <c r="D11" s="100" t="s">
        <v>80</v>
      </c>
      <c r="E11" s="31">
        <v>3000</v>
      </c>
      <c r="F11" s="31"/>
      <c r="G11" s="31"/>
      <c r="H11" s="31"/>
      <c r="I11" s="31"/>
      <c r="J11" s="31"/>
      <c r="K11" s="31"/>
      <c r="L11" s="101"/>
      <c r="N11" s="100" t="s">
        <v>80</v>
      </c>
      <c r="O11" s="31">
        <v>3000</v>
      </c>
      <c r="P11" s="31"/>
      <c r="Q11" s="31"/>
      <c r="R11" s="31"/>
      <c r="S11" s="31"/>
      <c r="T11" s="31"/>
      <c r="U11" s="31"/>
      <c r="V11" s="101"/>
    </row>
    <row r="12" spans="4:22" x14ac:dyDescent="0.25">
      <c r="D12" s="100" t="s">
        <v>81</v>
      </c>
      <c r="E12" s="31">
        <v>2500</v>
      </c>
      <c r="F12" s="31"/>
      <c r="G12" s="31"/>
      <c r="H12" s="31"/>
      <c r="I12" s="31"/>
      <c r="J12" s="31"/>
      <c r="K12" s="31"/>
      <c r="L12" s="101"/>
      <c r="N12" s="100" t="s">
        <v>81</v>
      </c>
      <c r="O12" s="31">
        <v>3000</v>
      </c>
      <c r="P12" s="31"/>
      <c r="Q12" s="31"/>
      <c r="R12" s="31"/>
      <c r="S12" s="31"/>
      <c r="T12" s="31"/>
      <c r="U12" s="31"/>
      <c r="V12" s="101"/>
    </row>
    <row r="13" spans="4:22" x14ac:dyDescent="0.25">
      <c r="D13" s="100" t="s">
        <v>82</v>
      </c>
      <c r="E13" s="31">
        <v>1500</v>
      </c>
      <c r="F13" s="31"/>
      <c r="G13" s="31"/>
      <c r="H13" s="31"/>
      <c r="I13" s="31"/>
      <c r="J13" s="31"/>
      <c r="K13" s="31"/>
      <c r="L13" s="101"/>
      <c r="N13" s="100" t="s">
        <v>82</v>
      </c>
      <c r="O13" s="31">
        <v>2000</v>
      </c>
      <c r="P13" s="31"/>
      <c r="Q13" s="31"/>
      <c r="R13" s="31"/>
      <c r="S13" s="31"/>
      <c r="T13" s="31"/>
      <c r="U13" s="31"/>
      <c r="V13" s="101"/>
    </row>
    <row r="14" spans="4:22" ht="15.75" thickBot="1" x14ac:dyDescent="0.3">
      <c r="D14" s="102" t="s">
        <v>83</v>
      </c>
      <c r="E14" s="103">
        <f>SUM(E8:E13)</f>
        <v>15300</v>
      </c>
      <c r="F14" s="103"/>
      <c r="G14" s="103"/>
      <c r="H14" s="103"/>
      <c r="I14" s="103"/>
      <c r="J14" s="103"/>
      <c r="K14" s="103"/>
      <c r="L14" s="104"/>
      <c r="N14" s="102" t="s">
        <v>83</v>
      </c>
      <c r="O14" s="103">
        <f>SUM(O8:O13)</f>
        <v>18000</v>
      </c>
      <c r="P14" s="103"/>
      <c r="Q14" s="103"/>
      <c r="R14" s="103"/>
      <c r="S14" s="103"/>
      <c r="T14" s="103"/>
      <c r="U14" s="103"/>
      <c r="V14" s="104"/>
    </row>
  </sheetData>
  <scenarios current="1" show="1">
    <scenario name="high budget" locked="1" count="14" user="LiteracyIndia" comment="Created by LiteracyIndia on 27-02-2024_x000a_Modified by LiteracyIndia on 27-02-2024">
      <inputCells r="D7" val="6000"/>
      <inputCells r="E7" val="3000"/>
      <inputCells r="D8" val="4000"/>
      <inputCells r="E8" val="4000"/>
      <inputCells r="D9" val="2000"/>
      <inputCells r="E9" val="2000"/>
      <inputCells r="D10" val="Grocery"/>
      <inputCells r="E10" val="4500"/>
      <inputCells r="D11" val="Medical"/>
      <inputCells r="E11" val="3000"/>
      <inputCells r="D12" val="Travelling"/>
      <inputCells r="E12" val="5000"/>
      <inputCells r="D13" val="Bills"/>
      <inputCells r="E13" val="2500"/>
    </scenario>
    <scenario name="low budget" locked="1" count="14" user="LiteracyIndia" comment="Created by LiteracyIndia on 27-02-2024_x000a_Modified by LiteracyIndia on 27-02-2024">
      <inputCells r="D7" val="Expenditure"/>
      <inputCells r="E7" val="Amount"/>
      <inputCells r="D8" val="Rent"/>
      <inputCells r="E8" val="4000"/>
      <inputCells r="D9" val="clothes"/>
      <inputCells r="E9" val="1500"/>
      <inputCells r="D10" val="Grocery"/>
      <inputCells r="E10" val="2800"/>
      <inputCells r="D11" val="Medical"/>
      <inputCells r="E11" val="3000"/>
      <inputCells r="D12" val="Travelling"/>
      <inputCells r="E12" val="2500"/>
      <inputCells r="D13" val="Bills"/>
      <inputCells r="E13" val="1500"/>
    </scenario>
  </scenarios>
  <mergeCells count="2">
    <mergeCell ref="D4:L6"/>
    <mergeCell ref="N4:V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BE05-28F1-4236-B68D-667D72D7D75B}">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Sheet4</vt:lpstr>
      <vt:lpstr>Sheet5</vt:lpstr>
      <vt:lpstr>Sheet8</vt:lpstr>
      <vt:lpstr>Sheet9</vt:lpstr>
      <vt:lpstr>Sheet3</vt:lpstr>
      <vt:lpstr>Sheet6</vt:lpstr>
      <vt:lpstr>Scenario Summary</vt:lpstr>
      <vt:lpstr>Scenario Summary 3</vt:lpstr>
      <vt:lpstr>Scenario Summary 4</vt:lpstr>
      <vt:lpstr>Sheet7</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LiteracyIndia</dc:creator>
  <cp:lastModifiedBy>LiteracyIndia</cp:lastModifiedBy>
  <cp:lastPrinted>2024-03-05T06:47:46Z</cp:lastPrinted>
  <dcterms:created xsi:type="dcterms:W3CDTF">2024-02-20T06:57:38Z</dcterms:created>
  <dcterms:modified xsi:type="dcterms:W3CDTF">2024-03-05T07:22:40Z</dcterms:modified>
</cp:coreProperties>
</file>