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bcgroup.sharepoint.com/sites/253738/Sdilene dokumenty/Prezentace_a_školení/2024/sq_skupinka/"/>
    </mc:Choice>
  </mc:AlternateContent>
  <xr:revisionPtr revIDLastSave="1164" documentId="11_6B30950F8E61A5FCC329071835688581F010805B" xr6:coauthVersionLast="47" xr6:coauthVersionMax="47" xr10:uidLastSave="{CD446994-DA59-4268-8F9C-FCBDBEFCADAA}"/>
  <bookViews>
    <workbookView xWindow="-120" yWindow="-120" windowWidth="29040" windowHeight="15720" activeTab="2" xr2:uid="{00000000-000D-0000-FFFF-FFFF00000000}"/>
  </bookViews>
  <sheets>
    <sheet name="pop_est_params" sheetId="1" r:id="rId1"/>
    <sheet name="p_values (two-sided)" sheetId="2" r:id="rId2"/>
    <sheet name="p_values (one_sided)" sheetId="6" r:id="rId3"/>
  </sheets>
  <definedNames>
    <definedName name="_xlchart.v1.0" hidden="1">'p_values (two-sided)'!$E$153:$E$252</definedName>
    <definedName name="_xlchart.v1.1" hidden="1">'p_values (two-sided)'!$E$43:$E$142</definedName>
    <definedName name="_xlchart.v1.2" hidden="1">'p_values (two-sided)'!$D$43:$D$142</definedName>
    <definedName name="_xlchart.v1.3" hidden="1">'p_values (two-sided)'!$D$153:$D$252</definedName>
    <definedName name="solver_adj" localSheetId="2" hidden="1">'p_values (one_sided)'!$H$4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'p_values (one_sided)'!$H$21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0.016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6" l="1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P15" i="6"/>
  <c r="P17" i="6" s="1"/>
  <c r="P30" i="6"/>
  <c r="P32" i="6" s="1"/>
  <c r="H30" i="6"/>
  <c r="H32" i="6" s="1"/>
  <c r="H15" i="6"/>
  <c r="H17" i="6" s="1"/>
  <c r="L150" i="2"/>
  <c r="L151" i="2"/>
  <c r="M151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L41" i="2"/>
  <c r="N41" i="2" s="1"/>
  <c r="O41" i="2" s="1"/>
  <c r="P41" i="2" s="1"/>
  <c r="L42" i="2"/>
  <c r="M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R4" i="1"/>
  <c r="Q4" i="1"/>
  <c r="P4" i="1"/>
  <c r="M2" i="1"/>
  <c r="L2" i="1"/>
  <c r="Q26" i="2"/>
  <c r="V10" i="2"/>
  <c r="V11" i="2"/>
  <c r="V12" i="2"/>
  <c r="P26" i="2"/>
  <c r="V9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2" i="1"/>
  <c r="C18" i="1"/>
  <c r="C22" i="1"/>
  <c r="C21" i="1"/>
  <c r="C9" i="1"/>
  <c r="C8" i="1"/>
  <c r="C7" i="1"/>
  <c r="C6" i="1"/>
  <c r="C5" i="1"/>
  <c r="C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7" i="1"/>
  <c r="C16" i="1"/>
  <c r="C15" i="1"/>
  <c r="C14" i="1"/>
  <c r="C13" i="1"/>
  <c r="C12" i="1"/>
  <c r="C11" i="1"/>
  <c r="C10" i="1"/>
  <c r="V30" i="1"/>
  <c r="U25" i="1"/>
  <c r="U81" i="1"/>
  <c r="V34" i="1"/>
  <c r="U42" i="1"/>
  <c r="V6" i="1"/>
  <c r="V17" i="1"/>
  <c r="U38" i="1"/>
  <c r="U34" i="1"/>
  <c r="U87" i="1"/>
  <c r="U54" i="1"/>
  <c r="V38" i="1"/>
  <c r="V15" i="1"/>
  <c r="U23" i="1"/>
  <c r="U33" i="1"/>
  <c r="U15" i="1"/>
  <c r="V68" i="1"/>
  <c r="U73" i="1"/>
  <c r="V36" i="1"/>
  <c r="U30" i="1"/>
  <c r="V31" i="1"/>
  <c r="U57" i="1"/>
  <c r="V103" i="1"/>
  <c r="V64" i="1"/>
  <c r="U84" i="1"/>
  <c r="U93" i="1"/>
  <c r="U47" i="1"/>
  <c r="V58" i="1"/>
  <c r="V69" i="1"/>
  <c r="U9" i="1"/>
  <c r="V16" i="1"/>
  <c r="V12" i="1"/>
  <c r="U77" i="1"/>
  <c r="U76" i="1"/>
  <c r="V53" i="1"/>
  <c r="V101" i="1"/>
  <c r="U86" i="1"/>
  <c r="V66" i="1"/>
  <c r="V70" i="1"/>
  <c r="V97" i="1"/>
  <c r="U22" i="1"/>
  <c r="V10" i="1"/>
  <c r="V7" i="1"/>
  <c r="V102" i="1"/>
  <c r="U58" i="1"/>
  <c r="V45" i="1"/>
  <c r="V79" i="1"/>
  <c r="V14" i="1"/>
  <c r="V65" i="1"/>
  <c r="V92" i="1"/>
  <c r="V55" i="1"/>
  <c r="I6" i="1"/>
  <c r="V57" i="1"/>
  <c r="U4" i="1"/>
  <c r="V89" i="1"/>
  <c r="U12" i="1"/>
  <c r="V86" i="1"/>
  <c r="U41" i="1"/>
  <c r="U18" i="1"/>
  <c r="U74" i="1"/>
  <c r="U66" i="1"/>
  <c r="V37" i="1"/>
  <c r="U85" i="1"/>
  <c r="U70" i="1"/>
  <c r="U21" i="1"/>
  <c r="V81" i="1"/>
  <c r="U90" i="1"/>
  <c r="U49" i="1"/>
  <c r="V78" i="1"/>
  <c r="V39" i="1"/>
  <c r="U6" i="1"/>
  <c r="U26" i="1"/>
  <c r="V87" i="1"/>
  <c r="U46" i="1"/>
  <c r="U39" i="1"/>
  <c r="I7" i="1"/>
  <c r="V46" i="1"/>
  <c r="U98" i="1"/>
  <c r="U29" i="1"/>
  <c r="V62" i="1"/>
  <c r="U97" i="1"/>
  <c r="U79" i="1"/>
  <c r="V18" i="1"/>
  <c r="V9" i="1"/>
  <c r="V100" i="1"/>
  <c r="U52" i="1"/>
  <c r="V21" i="1"/>
  <c r="U71" i="1"/>
  <c r="U14" i="1"/>
  <c r="U7" i="1"/>
  <c r="U55" i="1"/>
  <c r="V82" i="1"/>
  <c r="U69" i="1"/>
  <c r="V94" i="1"/>
  <c r="V61" i="1"/>
  <c r="U20" i="1"/>
  <c r="U99" i="1"/>
  <c r="V47" i="1"/>
  <c r="V24" i="1"/>
  <c r="V98" i="1"/>
  <c r="U82" i="1"/>
  <c r="V90" i="1"/>
  <c r="U103" i="1"/>
  <c r="V50" i="1"/>
  <c r="V63" i="1"/>
  <c r="V22" i="1"/>
  <c r="V23" i="1"/>
  <c r="U102" i="1"/>
  <c r="V33" i="1"/>
  <c r="V95" i="1"/>
  <c r="V54" i="1"/>
  <c r="U10" i="1"/>
  <c r="V26" i="1"/>
  <c r="U50" i="1"/>
  <c r="V74" i="1"/>
  <c r="V71" i="1"/>
  <c r="V42" i="1"/>
  <c r="U17" i="1"/>
  <c r="U94" i="1"/>
  <c r="U62" i="1"/>
  <c r="U63" i="1"/>
  <c r="V77" i="1"/>
  <c r="U95" i="1"/>
  <c r="V25" i="1"/>
  <c r="V32" i="1"/>
  <c r="U78" i="1"/>
  <c r="U31" i="1"/>
  <c r="V73" i="1"/>
  <c r="U13" i="1"/>
  <c r="V44" i="1"/>
  <c r="V60" i="1"/>
  <c r="V29" i="1"/>
  <c r="U101" i="1"/>
  <c r="U51" i="1"/>
  <c r="V91" i="1"/>
  <c r="U5" i="1"/>
  <c r="U37" i="1"/>
  <c r="U48" i="1"/>
  <c r="U88" i="1"/>
  <c r="U83" i="1"/>
  <c r="U8" i="1"/>
  <c r="U32" i="1"/>
  <c r="V80" i="1"/>
  <c r="V99" i="1"/>
  <c r="V11" i="1"/>
  <c r="V19" i="1"/>
  <c r="U27" i="1"/>
  <c r="U35" i="1"/>
  <c r="U45" i="1"/>
  <c r="U43" i="1"/>
  <c r="V59" i="1"/>
  <c r="V76" i="1"/>
  <c r="U61" i="1"/>
  <c r="U24" i="1"/>
  <c r="U64" i="1"/>
  <c r="V67" i="1"/>
  <c r="U28" i="1"/>
  <c r="U92" i="1"/>
  <c r="V85" i="1"/>
  <c r="V40" i="1"/>
  <c r="U72" i="1"/>
  <c r="V75" i="1"/>
  <c r="V13" i="1"/>
  <c r="U53" i="1"/>
  <c r="V93" i="1"/>
  <c r="V56" i="1"/>
  <c r="V96" i="1"/>
  <c r="J153" i="2" l="1"/>
  <c r="M41" i="2"/>
  <c r="O151" i="2"/>
  <c r="P151" i="2" s="1"/>
  <c r="N42" i="2"/>
  <c r="O42" i="2" s="1"/>
  <c r="P42" i="2" s="1"/>
  <c r="V13" i="2"/>
  <c r="T28" i="1"/>
  <c r="S5" i="1"/>
  <c r="T80" i="1"/>
  <c r="T56" i="1"/>
  <c r="T44" i="1"/>
  <c r="T32" i="1"/>
  <c r="T8" i="1"/>
  <c r="S96" i="1"/>
  <c r="S88" i="1"/>
  <c r="S80" i="1"/>
  <c r="S72" i="1"/>
  <c r="S60" i="1"/>
  <c r="S52" i="1"/>
  <c r="S44" i="1"/>
  <c r="S36" i="1"/>
  <c r="S24" i="1"/>
  <c r="S16" i="1"/>
  <c r="S8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100" i="1"/>
  <c r="T76" i="1"/>
  <c r="T52" i="1"/>
  <c r="T48" i="1"/>
  <c r="T36" i="1"/>
  <c r="T16" i="1"/>
  <c r="S100" i="1"/>
  <c r="S92" i="1"/>
  <c r="S84" i="1"/>
  <c r="S76" i="1"/>
  <c r="S68" i="1"/>
  <c r="S56" i="1"/>
  <c r="S48" i="1"/>
  <c r="S40" i="1"/>
  <c r="S32" i="1"/>
  <c r="S28" i="1"/>
  <c r="S20" i="1"/>
  <c r="S12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T84" i="1"/>
  <c r="T68" i="1"/>
  <c r="T40" i="1"/>
  <c r="T12" i="1"/>
  <c r="S64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88" i="1"/>
  <c r="T64" i="1"/>
  <c r="T24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T96" i="1"/>
  <c r="T72" i="1"/>
  <c r="T20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92" i="1"/>
  <c r="T60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4" i="1"/>
  <c r="T4" i="1"/>
  <c r="E59" i="1"/>
  <c r="E75" i="1"/>
  <c r="E91" i="1"/>
  <c r="E51" i="1"/>
  <c r="E67" i="1"/>
  <c r="E43" i="1"/>
  <c r="E35" i="1"/>
  <c r="E83" i="1"/>
  <c r="E99" i="1"/>
  <c r="E68" i="1"/>
  <c r="E101" i="1"/>
  <c r="E84" i="1"/>
  <c r="E78" i="1"/>
  <c r="E92" i="1"/>
  <c r="E37" i="1"/>
  <c r="E69" i="1"/>
  <c r="E30" i="1"/>
  <c r="E62" i="1"/>
  <c r="E102" i="1"/>
  <c r="E39" i="1"/>
  <c r="E55" i="1"/>
  <c r="E71" i="1"/>
  <c r="E79" i="1"/>
  <c r="E87" i="1"/>
  <c r="E95" i="1"/>
  <c r="E103" i="1"/>
  <c r="E36" i="1"/>
  <c r="E60" i="1"/>
  <c r="E53" i="1"/>
  <c r="E85" i="1"/>
  <c r="E54" i="1"/>
  <c r="E94" i="1"/>
  <c r="E47" i="1"/>
  <c r="E63" i="1"/>
  <c r="E32" i="1"/>
  <c r="E40" i="1"/>
  <c r="E48" i="1"/>
  <c r="E56" i="1"/>
  <c r="E64" i="1"/>
  <c r="E72" i="1"/>
  <c r="E80" i="1"/>
  <c r="E88" i="1"/>
  <c r="E96" i="1"/>
  <c r="E52" i="1"/>
  <c r="E100" i="1"/>
  <c r="E61" i="1"/>
  <c r="E93" i="1"/>
  <c r="E46" i="1"/>
  <c r="E86" i="1"/>
  <c r="E31" i="1"/>
  <c r="E41" i="1"/>
  <c r="E57" i="1"/>
  <c r="E73" i="1"/>
  <c r="E81" i="1"/>
  <c r="E97" i="1"/>
  <c r="E44" i="1"/>
  <c r="E76" i="1"/>
  <c r="E45" i="1"/>
  <c r="E77" i="1"/>
  <c r="E38" i="1"/>
  <c r="E70" i="1"/>
  <c r="E33" i="1"/>
  <c r="E49" i="1"/>
  <c r="E65" i="1"/>
  <c r="E89" i="1"/>
  <c r="E34" i="1"/>
  <c r="E42" i="1"/>
  <c r="E50" i="1"/>
  <c r="E58" i="1"/>
  <c r="E66" i="1"/>
  <c r="E74" i="1"/>
  <c r="E82" i="1"/>
  <c r="E90" i="1"/>
  <c r="E98" i="1"/>
  <c r="F5" i="2"/>
  <c r="F6" i="2"/>
  <c r="H7" i="1"/>
  <c r="H6" i="1"/>
  <c r="E25" i="1"/>
  <c r="V43" i="1"/>
  <c r="V5" i="1"/>
  <c r="U56" i="1"/>
  <c r="V84" i="1"/>
  <c r="U80" i="1"/>
  <c r="U36" i="1"/>
  <c r="U100" i="1"/>
  <c r="U19" i="1"/>
  <c r="U44" i="1"/>
  <c r="V41" i="1"/>
  <c r="V8" i="1"/>
  <c r="V72" i="1"/>
  <c r="U16" i="1"/>
  <c r="U59" i="1"/>
  <c r="V83" i="1"/>
  <c r="V48" i="1"/>
  <c r="V52" i="1"/>
  <c r="U60" i="1"/>
  <c r="U96" i="1"/>
  <c r="U89" i="1"/>
  <c r="V35" i="1"/>
  <c r="V27" i="1"/>
  <c r="U65" i="1"/>
  <c r="U40" i="1"/>
  <c r="V20" i="1"/>
  <c r="U68" i="1"/>
  <c r="V28" i="1"/>
  <c r="V49" i="1"/>
  <c r="U11" i="1"/>
  <c r="V51" i="1"/>
  <c r="U91" i="1"/>
  <c r="U67" i="1"/>
  <c r="V88" i="1"/>
  <c r="U75" i="1"/>
  <c r="J7" i="1" l="1"/>
  <c r="J6" i="1"/>
  <c r="F10" i="2"/>
  <c r="F11" i="2" s="1"/>
  <c r="F12" i="2" s="1"/>
  <c r="F13" i="2" s="1"/>
  <c r="E29" i="1"/>
  <c r="E18" i="1"/>
  <c r="E6" i="1"/>
  <c r="E9" i="1"/>
  <c r="E16" i="1"/>
  <c r="E10" i="1"/>
  <c r="E24" i="1"/>
  <c r="E8" i="1"/>
  <c r="E17" i="1"/>
  <c r="E5" i="1"/>
  <c r="E26" i="1"/>
  <c r="E22" i="1"/>
  <c r="E7" i="1"/>
  <c r="E28" i="1"/>
  <c r="E13" i="1"/>
  <c r="E23" i="1"/>
  <c r="E4" i="1"/>
  <c r="E20" i="1"/>
  <c r="E19" i="1"/>
  <c r="E11" i="1"/>
  <c r="E21" i="1"/>
  <c r="E15" i="1"/>
  <c r="E12" i="1"/>
  <c r="E27" i="1"/>
  <c r="E14" i="1"/>
  <c r="D7" i="1"/>
  <c r="D4" i="1"/>
  <c r="D69" i="1"/>
  <c r="D31" i="1"/>
  <c r="D103" i="1"/>
  <c r="D102" i="1"/>
  <c r="D20" i="1"/>
  <c r="D87" i="1"/>
  <c r="D12" i="1"/>
  <c r="D86" i="1"/>
  <c r="D11" i="1"/>
  <c r="D53" i="1"/>
  <c r="D92" i="1"/>
  <c r="D28" i="1"/>
  <c r="D8" i="1"/>
  <c r="D95" i="1"/>
  <c r="D61" i="1"/>
  <c r="D17" i="1"/>
  <c r="D44" i="1"/>
  <c r="D94" i="1"/>
  <c r="D36" i="1"/>
  <c r="D71" i="1"/>
  <c r="D14" i="1"/>
  <c r="D70" i="1"/>
  <c r="D101" i="1"/>
  <c r="D37" i="1"/>
  <c r="D76" i="1"/>
  <c r="D5" i="1"/>
  <c r="D30" i="1"/>
  <c r="D100" i="1"/>
  <c r="D79" i="1"/>
  <c r="D38" i="1"/>
  <c r="D78" i="1"/>
  <c r="D9" i="1"/>
  <c r="D45" i="1"/>
  <c r="D84" i="1"/>
  <c r="D63" i="1"/>
  <c r="D22" i="1"/>
  <c r="D62" i="1"/>
  <c r="D93" i="1"/>
  <c r="D29" i="1"/>
  <c r="D68" i="1"/>
  <c r="D83" i="1"/>
  <c r="D96" i="1"/>
  <c r="D40" i="1"/>
  <c r="D32" i="1"/>
  <c r="D16" i="1"/>
  <c r="D75" i="1"/>
  <c r="D80" i="1"/>
  <c r="D91" i="1"/>
  <c r="D72" i="1"/>
  <c r="D99" i="1"/>
  <c r="D67" i="1"/>
  <c r="D59" i="1"/>
  <c r="D51" i="1"/>
  <c r="D43" i="1"/>
  <c r="D35" i="1"/>
  <c r="D27" i="1"/>
  <c r="D88" i="1"/>
  <c r="D48" i="1"/>
  <c r="D24" i="1"/>
  <c r="D98" i="1"/>
  <c r="D90" i="1"/>
  <c r="D82" i="1"/>
  <c r="D74" i="1"/>
  <c r="D66" i="1"/>
  <c r="D58" i="1"/>
  <c r="D50" i="1"/>
  <c r="D42" i="1"/>
  <c r="D34" i="1"/>
  <c r="D26" i="1"/>
  <c r="D18" i="1"/>
  <c r="D64" i="1"/>
  <c r="D97" i="1"/>
  <c r="D89" i="1"/>
  <c r="D81" i="1"/>
  <c r="D73" i="1"/>
  <c r="D65" i="1"/>
  <c r="D57" i="1"/>
  <c r="D49" i="1"/>
  <c r="D41" i="1"/>
  <c r="D33" i="1"/>
  <c r="D25" i="1"/>
  <c r="D56" i="1"/>
  <c r="D55" i="1"/>
  <c r="D85" i="1"/>
  <c r="D19" i="1"/>
  <c r="D6" i="1"/>
  <c r="D23" i="1"/>
  <c r="D47" i="1"/>
  <c r="D54" i="1"/>
  <c r="D60" i="1"/>
  <c r="D13" i="1"/>
  <c r="D39" i="1"/>
  <c r="D21" i="1"/>
  <c r="D46" i="1"/>
  <c r="D77" i="1"/>
  <c r="D10" i="1"/>
  <c r="D52" i="1"/>
  <c r="D15" i="1"/>
  <c r="I8" i="1"/>
  <c r="H8" i="1" l="1"/>
</calcChain>
</file>

<file path=xl/sharedStrings.xml><?xml version="1.0" encoding="utf-8"?>
<sst xmlns="http://schemas.openxmlformats.org/spreadsheetml/2006/main" count="119" uniqueCount="83">
  <si>
    <t>id</t>
  </si>
  <si>
    <t>(y-mean_pop)^2</t>
  </si>
  <si>
    <t>(y-mean_est_n)^2</t>
  </si>
  <si>
    <t>sample size</t>
  </si>
  <si>
    <t>head</t>
  </si>
  <si>
    <t>tail</t>
  </si>
  <si>
    <t>H0: My coin is no different from a normal coint, i. e. p(tail) = 0,5</t>
  </si>
  <si>
    <t>p(tail)</t>
  </si>
  <si>
    <t># of heads</t>
  </si>
  <si>
    <t># of tails</t>
  </si>
  <si>
    <t>1 - p(tail)</t>
  </si>
  <si>
    <t>Min</t>
  </si>
  <si>
    <t>p-value</t>
  </si>
  <si>
    <t>hht</t>
  </si>
  <si>
    <t>htt</t>
  </si>
  <si>
    <t>hth</t>
  </si>
  <si>
    <t>hhh</t>
  </si>
  <si>
    <t>ttt</t>
  </si>
  <si>
    <t>tth</t>
  </si>
  <si>
    <t>tht</t>
  </si>
  <si>
    <t>3t</t>
  </si>
  <si>
    <t>thh</t>
  </si>
  <si>
    <t>2t1h</t>
  </si>
  <si>
    <t>1t2h</t>
  </si>
  <si>
    <t>3h</t>
  </si>
  <si>
    <t>zastoupení</t>
  </si>
  <si>
    <t>Pst</t>
  </si>
  <si>
    <t>height</t>
  </si>
  <si>
    <t>mu</t>
  </si>
  <si>
    <t>s</t>
  </si>
  <si>
    <t>randnum</t>
  </si>
  <si>
    <t>vzdalenost</t>
  </si>
  <si>
    <t>výška</t>
  </si>
  <si>
    <t>vpravo</t>
  </si>
  <si>
    <t>vlevo</t>
  </si>
  <si>
    <t>Dan</t>
  </si>
  <si>
    <t>Ondra</t>
  </si>
  <si>
    <t>Vitek</t>
  </si>
  <si>
    <t>H0: Výška osoby pochází z N(m,s), kde N(m,s) je rozdělení výšky brazilských žen.</t>
  </si>
  <si>
    <t>alfa</t>
  </si>
  <si>
    <t>závěr</t>
  </si>
  <si>
    <t>dolní mez</t>
  </si>
  <si>
    <t>horní mez</t>
  </si>
  <si>
    <t>pravděpodobnost mého intervalu</t>
  </si>
  <si>
    <t>proč nesedí na SQ?</t>
  </si>
  <si>
    <t>P hodnota intervalu v normálním rozdělení.</t>
  </si>
  <si>
    <t>H0: Výška osoby (tentokrát nikoli číslo, ale interval) pochází z normálního rozdělení s danými parametry</t>
  </si>
  <si>
    <t>(tohle jen tak pro ilustraci jak to rozdělení asi vypadá)</t>
  </si>
  <si>
    <t>y_rand</t>
  </si>
  <si>
    <t>pop</t>
  </si>
  <si>
    <t>est</t>
  </si>
  <si>
    <t>odchylka</t>
  </si>
  <si>
    <t>mean</t>
  </si>
  <si>
    <t>variance</t>
  </si>
  <si>
    <t>kontrola</t>
  </si>
  <si>
    <t>c_pomoc</t>
  </si>
  <si>
    <t>d_pomoc</t>
  </si>
  <si>
    <t>e_pomoc</t>
  </si>
  <si>
    <t>pop_mean</t>
  </si>
  <si>
    <t>pop_variance</t>
  </si>
  <si>
    <t>est_mean</t>
  </si>
  <si>
    <t>est_variance</t>
  </si>
  <si>
    <t>A) COIN FLIP</t>
  </si>
  <si>
    <t>B) BRAZILIAN WOMEN 1</t>
  </si>
  <si>
    <t>B) BRAZILIAN WOMEN 2</t>
  </si>
  <si>
    <t>Days</t>
  </si>
  <si>
    <t>x</t>
  </si>
  <si>
    <t>* rozdělení: mu jsme odhadli z SQ, sigmu jsme vyjádřili řešitelem</t>
  </si>
  <si>
    <t xml:space="preserve"> = počet dní, za kolik se člověk uzdravil</t>
  </si>
  <si>
    <t>H0:</t>
  </si>
  <si>
    <t>alfa:</t>
  </si>
  <si>
    <t>the new drug has no effect (either positive or negative)</t>
  </si>
  <si>
    <t>the new drug does not have positive effect</t>
  </si>
  <si>
    <t>p-value:</t>
  </si>
  <si>
    <t>result:</t>
  </si>
  <si>
    <t>x:</t>
  </si>
  <si>
    <t>A) two-tailed p-value 1</t>
  </si>
  <si>
    <t>A) two-tailed p-value 2</t>
  </si>
  <si>
    <t>B) one-tailed p-value 2</t>
  </si>
  <si>
    <t>B) one-tailed p-value 1</t>
  </si>
  <si>
    <t>We are testing what effect has our "superdrug" on peaple with some specific illness.</t>
  </si>
  <si>
    <t>f(x)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</si>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</sst>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8" formatCode="0.000"/>
    <numFmt numFmtId="171" formatCode="0.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sz val="11"/>
      <color rgb="FF474747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quotePrefix="1"/>
    <xf numFmtId="9" fontId="0" fillId="0" borderId="0" xfId="1" applyFont="1"/>
    <xf numFmtId="0" fontId="6" fillId="0" borderId="0" xfId="0" quotePrefix="1" applyFont="1"/>
    <xf numFmtId="0" fontId="0" fillId="3" borderId="0" xfId="0" applyFill="1"/>
    <xf numFmtId="0" fontId="0" fillId="2" borderId="1" xfId="2" applyFont="1"/>
    <xf numFmtId="0" fontId="0" fillId="0" borderId="0" xfId="0" applyFill="1"/>
    <xf numFmtId="0" fontId="2" fillId="0" borderId="0" xfId="0" applyFont="1" applyAlignment="1"/>
    <xf numFmtId="0" fontId="7" fillId="0" borderId="0" xfId="0" applyFont="1"/>
    <xf numFmtId="165" fontId="0" fillId="0" borderId="0" xfId="0" applyNumberFormat="1"/>
    <xf numFmtId="165" fontId="5" fillId="0" borderId="0" xfId="0" applyNumberFormat="1" applyFont="1"/>
    <xf numFmtId="0" fontId="3" fillId="0" borderId="0" xfId="1" applyNumberFormat="1" applyFont="1"/>
    <xf numFmtId="0" fontId="8" fillId="0" borderId="0" xfId="0" applyFont="1"/>
    <xf numFmtId="168" fontId="0" fillId="0" borderId="0" xfId="0" applyNumberFormat="1"/>
    <xf numFmtId="2" fontId="0" fillId="0" borderId="0" xfId="0" applyNumberFormat="1"/>
    <xf numFmtId="0" fontId="9" fillId="0" borderId="0" xfId="0" applyFont="1"/>
    <xf numFmtId="171" fontId="0" fillId="0" borderId="0" xfId="0" applyNumberFormat="1"/>
  </cellXfs>
  <cellStyles count="3">
    <cellStyle name="Normální" xfId="0" builtinId="0"/>
    <cellStyle name="Poznámka" xfId="2" builtinId="10"/>
    <cellStyle name="Procenta" xfId="1" builtinId="5"/>
  </cellStyles>
  <dxfs count="3">
    <dxf>
      <numFmt numFmtId="171" formatCode="0.0E+00"/>
    </dxf>
    <dxf>
      <numFmt numFmtId="171" formatCode="0.0E+00"/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Population</a:t>
            </a:r>
            <a:r>
              <a:rPr lang="cs-CZ" baseline="0"/>
              <a:t> vs estimated variance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pop_est_params!$T$3</c:f>
              <c:strCache>
                <c:ptCount val="1"/>
                <c:pt idx="0">
                  <c:v>pop_variance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pop_est_params!$T$4:$T$103</c:f>
              <c:numCache>
                <c:formatCode>0.0</c:formatCode>
                <c:ptCount val="100"/>
                <c:pt idx="0">
                  <c:v>332.87789999999995</c:v>
                </c:pt>
                <c:pt idx="1">
                  <c:v>332.87789999999995</c:v>
                </c:pt>
                <c:pt idx="2">
                  <c:v>332.87789999999995</c:v>
                </c:pt>
                <c:pt idx="3">
                  <c:v>332.87789999999995</c:v>
                </c:pt>
                <c:pt idx="4">
                  <c:v>332.87789999999995</c:v>
                </c:pt>
                <c:pt idx="5">
                  <c:v>332.87789999999995</c:v>
                </c:pt>
                <c:pt idx="6">
                  <c:v>332.87789999999995</c:v>
                </c:pt>
                <c:pt idx="7">
                  <c:v>332.87789999999995</c:v>
                </c:pt>
                <c:pt idx="8">
                  <c:v>332.87789999999995</c:v>
                </c:pt>
                <c:pt idx="9">
                  <c:v>332.87789999999995</c:v>
                </c:pt>
                <c:pt idx="10">
                  <c:v>332.87789999999995</c:v>
                </c:pt>
                <c:pt idx="11">
                  <c:v>332.87789999999995</c:v>
                </c:pt>
                <c:pt idx="12">
                  <c:v>332.87789999999995</c:v>
                </c:pt>
                <c:pt idx="13">
                  <c:v>332.87789999999995</c:v>
                </c:pt>
                <c:pt idx="14">
                  <c:v>332.87789999999995</c:v>
                </c:pt>
                <c:pt idx="15">
                  <c:v>332.87789999999995</c:v>
                </c:pt>
                <c:pt idx="16">
                  <c:v>332.87789999999995</c:v>
                </c:pt>
                <c:pt idx="17">
                  <c:v>332.87789999999995</c:v>
                </c:pt>
                <c:pt idx="18">
                  <c:v>332.87789999999995</c:v>
                </c:pt>
                <c:pt idx="19">
                  <c:v>332.87789999999995</c:v>
                </c:pt>
                <c:pt idx="20">
                  <c:v>332.87789999999995</c:v>
                </c:pt>
                <c:pt idx="21">
                  <c:v>332.87789999999995</c:v>
                </c:pt>
                <c:pt idx="22">
                  <c:v>332.87789999999995</c:v>
                </c:pt>
                <c:pt idx="23">
                  <c:v>332.87789999999995</c:v>
                </c:pt>
                <c:pt idx="24">
                  <c:v>332.87789999999995</c:v>
                </c:pt>
                <c:pt idx="25">
                  <c:v>332.87789999999995</c:v>
                </c:pt>
                <c:pt idx="26">
                  <c:v>332.87789999999995</c:v>
                </c:pt>
                <c:pt idx="27">
                  <c:v>332.87789999999995</c:v>
                </c:pt>
                <c:pt idx="28">
                  <c:v>332.87789999999995</c:v>
                </c:pt>
                <c:pt idx="29">
                  <c:v>332.87789999999995</c:v>
                </c:pt>
                <c:pt idx="30">
                  <c:v>332.87789999999995</c:v>
                </c:pt>
                <c:pt idx="31">
                  <c:v>332.87789999999995</c:v>
                </c:pt>
                <c:pt idx="32">
                  <c:v>332.87789999999995</c:v>
                </c:pt>
                <c:pt idx="33">
                  <c:v>332.87789999999995</c:v>
                </c:pt>
                <c:pt idx="34">
                  <c:v>332.87789999999995</c:v>
                </c:pt>
                <c:pt idx="35">
                  <c:v>332.87789999999995</c:v>
                </c:pt>
                <c:pt idx="36">
                  <c:v>332.87789999999995</c:v>
                </c:pt>
                <c:pt idx="37">
                  <c:v>332.87789999999995</c:v>
                </c:pt>
                <c:pt idx="38">
                  <c:v>332.87789999999995</c:v>
                </c:pt>
                <c:pt idx="39">
                  <c:v>332.87789999999995</c:v>
                </c:pt>
                <c:pt idx="40">
                  <c:v>332.87789999999995</c:v>
                </c:pt>
                <c:pt idx="41">
                  <c:v>332.87789999999995</c:v>
                </c:pt>
                <c:pt idx="42">
                  <c:v>332.87789999999995</c:v>
                </c:pt>
                <c:pt idx="43">
                  <c:v>332.87789999999995</c:v>
                </c:pt>
                <c:pt idx="44">
                  <c:v>332.87789999999995</c:v>
                </c:pt>
                <c:pt idx="45">
                  <c:v>332.87789999999995</c:v>
                </c:pt>
                <c:pt idx="46">
                  <c:v>332.87789999999995</c:v>
                </c:pt>
                <c:pt idx="47">
                  <c:v>332.87789999999995</c:v>
                </c:pt>
                <c:pt idx="48">
                  <c:v>332.87789999999995</c:v>
                </c:pt>
                <c:pt idx="49">
                  <c:v>332.87789999999995</c:v>
                </c:pt>
                <c:pt idx="50">
                  <c:v>332.87789999999995</c:v>
                </c:pt>
                <c:pt idx="51">
                  <c:v>332.87789999999995</c:v>
                </c:pt>
                <c:pt idx="52">
                  <c:v>332.87789999999995</c:v>
                </c:pt>
                <c:pt idx="53">
                  <c:v>332.87789999999995</c:v>
                </c:pt>
                <c:pt idx="54">
                  <c:v>332.87789999999995</c:v>
                </c:pt>
                <c:pt idx="55">
                  <c:v>332.87789999999995</c:v>
                </c:pt>
                <c:pt idx="56">
                  <c:v>332.87789999999995</c:v>
                </c:pt>
                <c:pt idx="57">
                  <c:v>332.87789999999995</c:v>
                </c:pt>
                <c:pt idx="58">
                  <c:v>332.87789999999995</c:v>
                </c:pt>
                <c:pt idx="59">
                  <c:v>332.87789999999995</c:v>
                </c:pt>
                <c:pt idx="60">
                  <c:v>332.87789999999995</c:v>
                </c:pt>
                <c:pt idx="61">
                  <c:v>332.87789999999995</c:v>
                </c:pt>
                <c:pt idx="62">
                  <c:v>332.87789999999995</c:v>
                </c:pt>
                <c:pt idx="63">
                  <c:v>332.87789999999995</c:v>
                </c:pt>
                <c:pt idx="64">
                  <c:v>332.87789999999995</c:v>
                </c:pt>
                <c:pt idx="65">
                  <c:v>332.87789999999995</c:v>
                </c:pt>
                <c:pt idx="66">
                  <c:v>332.87789999999995</c:v>
                </c:pt>
                <c:pt idx="67">
                  <c:v>332.87789999999995</c:v>
                </c:pt>
                <c:pt idx="68">
                  <c:v>332.87789999999995</c:v>
                </c:pt>
                <c:pt idx="69">
                  <c:v>332.87789999999995</c:v>
                </c:pt>
                <c:pt idx="70">
                  <c:v>332.87789999999995</c:v>
                </c:pt>
                <c:pt idx="71">
                  <c:v>332.87789999999995</c:v>
                </c:pt>
                <c:pt idx="72">
                  <c:v>332.87789999999995</c:v>
                </c:pt>
                <c:pt idx="73">
                  <c:v>332.87789999999995</c:v>
                </c:pt>
                <c:pt idx="74">
                  <c:v>332.87789999999995</c:v>
                </c:pt>
                <c:pt idx="75">
                  <c:v>332.87789999999995</c:v>
                </c:pt>
                <c:pt idx="76">
                  <c:v>332.87789999999995</c:v>
                </c:pt>
                <c:pt idx="77">
                  <c:v>332.87789999999995</c:v>
                </c:pt>
                <c:pt idx="78">
                  <c:v>332.87789999999995</c:v>
                </c:pt>
                <c:pt idx="79">
                  <c:v>332.87789999999995</c:v>
                </c:pt>
                <c:pt idx="80">
                  <c:v>332.87789999999995</c:v>
                </c:pt>
                <c:pt idx="81">
                  <c:v>332.87789999999995</c:v>
                </c:pt>
                <c:pt idx="82">
                  <c:v>332.87789999999995</c:v>
                </c:pt>
                <c:pt idx="83">
                  <c:v>332.87789999999995</c:v>
                </c:pt>
                <c:pt idx="84">
                  <c:v>332.87789999999995</c:v>
                </c:pt>
                <c:pt idx="85">
                  <c:v>332.87789999999995</c:v>
                </c:pt>
                <c:pt idx="86">
                  <c:v>332.87789999999995</c:v>
                </c:pt>
                <c:pt idx="87">
                  <c:v>332.87789999999995</c:v>
                </c:pt>
                <c:pt idx="88">
                  <c:v>332.87789999999995</c:v>
                </c:pt>
                <c:pt idx="89">
                  <c:v>332.87789999999995</c:v>
                </c:pt>
                <c:pt idx="90">
                  <c:v>332.87789999999995</c:v>
                </c:pt>
                <c:pt idx="91">
                  <c:v>332.87789999999995</c:v>
                </c:pt>
                <c:pt idx="92">
                  <c:v>332.87789999999995</c:v>
                </c:pt>
                <c:pt idx="93">
                  <c:v>332.87789999999995</c:v>
                </c:pt>
                <c:pt idx="94">
                  <c:v>332.87789999999995</c:v>
                </c:pt>
                <c:pt idx="95">
                  <c:v>332.87789999999995</c:v>
                </c:pt>
                <c:pt idx="96">
                  <c:v>332.87789999999995</c:v>
                </c:pt>
                <c:pt idx="97">
                  <c:v>332.87789999999995</c:v>
                </c:pt>
                <c:pt idx="98">
                  <c:v>332.87789999999995</c:v>
                </c:pt>
                <c:pt idx="99">
                  <c:v>332.87789999999995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250-9617-B971E372CFAA}"/>
            </c:ext>
          </c:extLst>
        </c:ser>
        <c:ser>
          <c:idx val="3"/>
          <c:order val="1"/>
          <c:tx>
            <c:strRef>
              <c:f>pop_est_params!$V$3</c:f>
              <c:strCache>
                <c:ptCount val="1"/>
                <c:pt idx="0">
                  <c:v>est_variance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pop_est_params!$V$4:$V$103</c:f>
              <c:numCache>
                <c:formatCode>0.0</c:formatCode>
                <c:ptCount val="100"/>
                <c:pt idx="1">
                  <c:v>84.5</c:v>
                </c:pt>
                <c:pt idx="2">
                  <c:v>144.33333333333331</c:v>
                </c:pt>
                <c:pt idx="3">
                  <c:v>224.66666666666666</c:v>
                </c:pt>
                <c:pt idx="4">
                  <c:v>314.3</c:v>
                </c:pt>
                <c:pt idx="5">
                  <c:v>286.96666666666664</c:v>
                </c:pt>
                <c:pt idx="6">
                  <c:v>320.28571428571428</c:v>
                </c:pt>
                <c:pt idx="7">
                  <c:v>331.92857142857144</c:v>
                </c:pt>
                <c:pt idx="8">
                  <c:v>372.94444444444525</c:v>
                </c:pt>
                <c:pt idx="9">
                  <c:v>357.82222222222481</c:v>
                </c:pt>
                <c:pt idx="10">
                  <c:v>418.65454545454702</c:v>
                </c:pt>
                <c:pt idx="11">
                  <c:v>458.81060606060782</c:v>
                </c:pt>
                <c:pt idx="12">
                  <c:v>421.75641025641136</c:v>
                </c:pt>
                <c:pt idx="13">
                  <c:v>393.4560439560446</c:v>
                </c:pt>
                <c:pt idx="14">
                  <c:v>389.60000000000167</c:v>
                </c:pt>
                <c:pt idx="15">
                  <c:v>393.32916666666665</c:v>
                </c:pt>
                <c:pt idx="16">
                  <c:v>373.98529411765048</c:v>
                </c:pt>
                <c:pt idx="17">
                  <c:v>354.80065359477203</c:v>
                </c:pt>
                <c:pt idx="18">
                  <c:v>338.22807017543687</c:v>
                </c:pt>
                <c:pt idx="19">
                  <c:v>366.37894736841861</c:v>
                </c:pt>
                <c:pt idx="20">
                  <c:v>349.89047619047341</c:v>
                </c:pt>
                <c:pt idx="21">
                  <c:v>336.06926406926402</c:v>
                </c:pt>
                <c:pt idx="22">
                  <c:v>356.22134387351849</c:v>
                </c:pt>
                <c:pt idx="23">
                  <c:v>350.49275362319008</c:v>
                </c:pt>
                <c:pt idx="24">
                  <c:v>337.17333333333471</c:v>
                </c:pt>
                <c:pt idx="25">
                  <c:v>330.63384615384507</c:v>
                </c:pt>
                <c:pt idx="26">
                  <c:v>322.4615384615384</c:v>
                </c:pt>
                <c:pt idx="27">
                  <c:v>311.66534391534384</c:v>
                </c:pt>
                <c:pt idx="28">
                  <c:v>330.47044334975573</c:v>
                </c:pt>
                <c:pt idx="29">
                  <c:v>320.97586206896551</c:v>
                </c:pt>
                <c:pt idx="30">
                  <c:v>311.55698924731172</c:v>
                </c:pt>
                <c:pt idx="31">
                  <c:v>301.77016129032256</c:v>
                </c:pt>
                <c:pt idx="32">
                  <c:v>319.27272727272737</c:v>
                </c:pt>
                <c:pt idx="33">
                  <c:v>313.21568627450984</c:v>
                </c:pt>
                <c:pt idx="34">
                  <c:v>307.61008403361348</c:v>
                </c:pt>
                <c:pt idx="35">
                  <c:v>323.67857142857144</c:v>
                </c:pt>
                <c:pt idx="36">
                  <c:v>314.80480480480492</c:v>
                </c:pt>
                <c:pt idx="37">
                  <c:v>312.1963015647226</c:v>
                </c:pt>
                <c:pt idx="38">
                  <c:v>304.30904183535768</c:v>
                </c:pt>
                <c:pt idx="39">
                  <c:v>321.3326923076923</c:v>
                </c:pt>
                <c:pt idx="40">
                  <c:v>331.44390243902455</c:v>
                </c:pt>
                <c:pt idx="41">
                  <c:v>326.04006968641124</c:v>
                </c:pt>
                <c:pt idx="42">
                  <c:v>319.63565891472871</c:v>
                </c:pt>
                <c:pt idx="43">
                  <c:v>323.67230443974631</c:v>
                </c:pt>
                <c:pt idx="44">
                  <c:v>319.49191919191918</c:v>
                </c:pt>
                <c:pt idx="45">
                  <c:v>316.24396135265704</c:v>
                </c:pt>
                <c:pt idx="46">
                  <c:v>321.60222016651244</c:v>
                </c:pt>
                <c:pt idx="47">
                  <c:v>319.74423758865248</c:v>
                </c:pt>
                <c:pt idx="48">
                  <c:v>321.12755102040813</c:v>
                </c:pt>
                <c:pt idx="49">
                  <c:v>323.86285714285719</c:v>
                </c:pt>
                <c:pt idx="50">
                  <c:v>327.86666666666673</c:v>
                </c:pt>
                <c:pt idx="51">
                  <c:v>322.56825037707398</c:v>
                </c:pt>
                <c:pt idx="52">
                  <c:v>318.43759071117569</c:v>
                </c:pt>
                <c:pt idx="53">
                  <c:v>313.699860237596</c:v>
                </c:pt>
                <c:pt idx="54">
                  <c:v>311.5205387205387</c:v>
                </c:pt>
                <c:pt idx="55">
                  <c:v>305.91915584415585</c:v>
                </c:pt>
                <c:pt idx="56">
                  <c:v>316.41541353383457</c:v>
                </c:pt>
                <c:pt idx="57">
                  <c:v>316.84936479128851</c:v>
                </c:pt>
                <c:pt idx="58">
                  <c:v>316.46522501461129</c:v>
                </c:pt>
                <c:pt idx="59">
                  <c:v>312.45649717514129</c:v>
                </c:pt>
                <c:pt idx="60">
                  <c:v>313.25027322404361</c:v>
                </c:pt>
                <c:pt idx="61">
                  <c:v>309.4743521946059</c:v>
                </c:pt>
                <c:pt idx="62">
                  <c:v>314.42908346134152</c:v>
                </c:pt>
                <c:pt idx="63">
                  <c:v>320.52281746031747</c:v>
                </c:pt>
                <c:pt idx="64">
                  <c:v>316.98653846153849</c:v>
                </c:pt>
                <c:pt idx="65">
                  <c:v>315.6888111888112</c:v>
                </c:pt>
                <c:pt idx="66">
                  <c:v>324.21664405246486</c:v>
                </c:pt>
                <c:pt idx="67">
                  <c:v>321.35030728709393</c:v>
                </c:pt>
                <c:pt idx="68">
                  <c:v>317.07715260017051</c:v>
                </c:pt>
                <c:pt idx="69">
                  <c:v>313.08405797101454</c:v>
                </c:pt>
                <c:pt idx="70">
                  <c:v>310.77706237424547</c:v>
                </c:pt>
                <c:pt idx="71">
                  <c:v>314.92468701095447</c:v>
                </c:pt>
                <c:pt idx="72">
                  <c:v>318.72678843226794</c:v>
                </c:pt>
                <c:pt idx="73">
                  <c:v>314.49018881895603</c:v>
                </c:pt>
                <c:pt idx="74">
                  <c:v>310.24036036036034</c:v>
                </c:pt>
                <c:pt idx="75">
                  <c:v>309.44982456140343</c:v>
                </c:pt>
                <c:pt idx="76">
                  <c:v>309.93745727956275</c:v>
                </c:pt>
                <c:pt idx="77">
                  <c:v>318.63869463869463</c:v>
                </c:pt>
                <c:pt idx="78">
                  <c:v>326.79876663420976</c:v>
                </c:pt>
                <c:pt idx="79">
                  <c:v>330.03781645569615</c:v>
                </c:pt>
                <c:pt idx="80">
                  <c:v>327.14382716049391</c:v>
                </c:pt>
                <c:pt idx="81">
                  <c:v>327.1160794941282</c:v>
                </c:pt>
                <c:pt idx="82">
                  <c:v>330.11607405230671</c:v>
                </c:pt>
                <c:pt idx="83">
                  <c:v>328.08777969018939</c:v>
                </c:pt>
                <c:pt idx="84">
                  <c:v>333.83389355742304</c:v>
                </c:pt>
                <c:pt idx="85">
                  <c:v>329.92626538987679</c:v>
                </c:pt>
                <c:pt idx="86">
                  <c:v>326.09569633787754</c:v>
                </c:pt>
                <c:pt idx="87">
                  <c:v>327.69905956112854</c:v>
                </c:pt>
                <c:pt idx="88">
                  <c:v>333.13074565883556</c:v>
                </c:pt>
                <c:pt idx="89">
                  <c:v>339.23845193507884</c:v>
                </c:pt>
                <c:pt idx="90">
                  <c:v>338.09035409035471</c:v>
                </c:pt>
                <c:pt idx="91">
                  <c:v>335.40312947921637</c:v>
                </c:pt>
                <c:pt idx="92">
                  <c:v>332.97007947639088</c:v>
                </c:pt>
                <c:pt idx="93">
                  <c:v>338.644360558225</c:v>
                </c:pt>
                <c:pt idx="94">
                  <c:v>336.60358342665069</c:v>
                </c:pt>
                <c:pt idx="95">
                  <c:v>335.70953947368423</c:v>
                </c:pt>
                <c:pt idx="96">
                  <c:v>332.29231099656357</c:v>
                </c:pt>
                <c:pt idx="97">
                  <c:v>331.39869556069851</c:v>
                </c:pt>
                <c:pt idx="98">
                  <c:v>334.63265306122463</c:v>
                </c:pt>
                <c:pt idx="99">
                  <c:v>336.24030303030298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8-4250-9617-B971E372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157856"/>
        <c:axId val="853159296"/>
      </c:lineChart>
      <c:catAx>
        <c:axId val="8531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3159296"/>
        <c:crosses val="autoZero"/>
        <c:auto val="1"/>
        <c:lblAlgn val="ctr"/>
        <c:lblOffset val="100"/>
        <c:noMultiLvlLbl val="0"/>
      </c:catAx>
      <c:valAx>
        <c:axId val="8531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31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Population vs estimated</a:t>
            </a:r>
            <a:r>
              <a:rPr lang="cs-CZ" baseline="0"/>
              <a:t> mean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pop_est_params!$S$3</c:f>
              <c:strCache>
                <c:ptCount val="1"/>
                <c:pt idx="0">
                  <c:v>pop_mean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pop_est_params!$S$4:$S$103</c:f>
              <c:numCache>
                <c:formatCode>0.0</c:formatCode>
                <c:ptCount val="100"/>
                <c:pt idx="0">
                  <c:v>181.89</c:v>
                </c:pt>
                <c:pt idx="1">
                  <c:v>181.89</c:v>
                </c:pt>
                <c:pt idx="2">
                  <c:v>181.89</c:v>
                </c:pt>
                <c:pt idx="3">
                  <c:v>181.89</c:v>
                </c:pt>
                <c:pt idx="4">
                  <c:v>181.89</c:v>
                </c:pt>
                <c:pt idx="5">
                  <c:v>181.89</c:v>
                </c:pt>
                <c:pt idx="6">
                  <c:v>181.89</c:v>
                </c:pt>
                <c:pt idx="7">
                  <c:v>181.89</c:v>
                </c:pt>
                <c:pt idx="8">
                  <c:v>181.89</c:v>
                </c:pt>
                <c:pt idx="9">
                  <c:v>181.89</c:v>
                </c:pt>
                <c:pt idx="10">
                  <c:v>181.89</c:v>
                </c:pt>
                <c:pt idx="11">
                  <c:v>181.89</c:v>
                </c:pt>
                <c:pt idx="12">
                  <c:v>181.89</c:v>
                </c:pt>
                <c:pt idx="13">
                  <c:v>181.89</c:v>
                </c:pt>
                <c:pt idx="14">
                  <c:v>181.89</c:v>
                </c:pt>
                <c:pt idx="15">
                  <c:v>181.89</c:v>
                </c:pt>
                <c:pt idx="16">
                  <c:v>181.89</c:v>
                </c:pt>
                <c:pt idx="17">
                  <c:v>181.89</c:v>
                </c:pt>
                <c:pt idx="18">
                  <c:v>181.89</c:v>
                </c:pt>
                <c:pt idx="19">
                  <c:v>181.89</c:v>
                </c:pt>
                <c:pt idx="20">
                  <c:v>181.89</c:v>
                </c:pt>
                <c:pt idx="21">
                  <c:v>181.89</c:v>
                </c:pt>
                <c:pt idx="22">
                  <c:v>181.89</c:v>
                </c:pt>
                <c:pt idx="23">
                  <c:v>181.89</c:v>
                </c:pt>
                <c:pt idx="24">
                  <c:v>181.89</c:v>
                </c:pt>
                <c:pt idx="25">
                  <c:v>181.89</c:v>
                </c:pt>
                <c:pt idx="26">
                  <c:v>181.89</c:v>
                </c:pt>
                <c:pt idx="27">
                  <c:v>181.89</c:v>
                </c:pt>
                <c:pt idx="28">
                  <c:v>181.89</c:v>
                </c:pt>
                <c:pt idx="29">
                  <c:v>181.89</c:v>
                </c:pt>
                <c:pt idx="30">
                  <c:v>181.89</c:v>
                </c:pt>
                <c:pt idx="31">
                  <c:v>181.89</c:v>
                </c:pt>
                <c:pt idx="32">
                  <c:v>181.89</c:v>
                </c:pt>
                <c:pt idx="33">
                  <c:v>181.89</c:v>
                </c:pt>
                <c:pt idx="34">
                  <c:v>181.89</c:v>
                </c:pt>
                <c:pt idx="35">
                  <c:v>181.89</c:v>
                </c:pt>
                <c:pt idx="36">
                  <c:v>181.89</c:v>
                </c:pt>
                <c:pt idx="37">
                  <c:v>181.89</c:v>
                </c:pt>
                <c:pt idx="38">
                  <c:v>181.89</c:v>
                </c:pt>
                <c:pt idx="39">
                  <c:v>181.89</c:v>
                </c:pt>
                <c:pt idx="40">
                  <c:v>181.89</c:v>
                </c:pt>
                <c:pt idx="41">
                  <c:v>181.89</c:v>
                </c:pt>
                <c:pt idx="42">
                  <c:v>181.89</c:v>
                </c:pt>
                <c:pt idx="43">
                  <c:v>181.89</c:v>
                </c:pt>
                <c:pt idx="44">
                  <c:v>181.89</c:v>
                </c:pt>
                <c:pt idx="45">
                  <c:v>181.89</c:v>
                </c:pt>
                <c:pt idx="46">
                  <c:v>181.89</c:v>
                </c:pt>
                <c:pt idx="47">
                  <c:v>181.89</c:v>
                </c:pt>
                <c:pt idx="48">
                  <c:v>181.89</c:v>
                </c:pt>
                <c:pt idx="49">
                  <c:v>181.89</c:v>
                </c:pt>
                <c:pt idx="50">
                  <c:v>181.89</c:v>
                </c:pt>
                <c:pt idx="51">
                  <c:v>181.89</c:v>
                </c:pt>
                <c:pt idx="52">
                  <c:v>181.89</c:v>
                </c:pt>
                <c:pt idx="53">
                  <c:v>181.89</c:v>
                </c:pt>
                <c:pt idx="54">
                  <c:v>181.89</c:v>
                </c:pt>
                <c:pt idx="55">
                  <c:v>181.89</c:v>
                </c:pt>
                <c:pt idx="56">
                  <c:v>181.89</c:v>
                </c:pt>
                <c:pt idx="57">
                  <c:v>181.89</c:v>
                </c:pt>
                <c:pt idx="58">
                  <c:v>181.89</c:v>
                </c:pt>
                <c:pt idx="59">
                  <c:v>181.89</c:v>
                </c:pt>
                <c:pt idx="60">
                  <c:v>181.89</c:v>
                </c:pt>
                <c:pt idx="61">
                  <c:v>181.89</c:v>
                </c:pt>
                <c:pt idx="62">
                  <c:v>181.89</c:v>
                </c:pt>
                <c:pt idx="63">
                  <c:v>181.89</c:v>
                </c:pt>
                <c:pt idx="64">
                  <c:v>181.89</c:v>
                </c:pt>
                <c:pt idx="65">
                  <c:v>181.89</c:v>
                </c:pt>
                <c:pt idx="66">
                  <c:v>181.89</c:v>
                </c:pt>
                <c:pt idx="67">
                  <c:v>181.89</c:v>
                </c:pt>
                <c:pt idx="68">
                  <c:v>181.89</c:v>
                </c:pt>
                <c:pt idx="69">
                  <c:v>181.89</c:v>
                </c:pt>
                <c:pt idx="70">
                  <c:v>181.89</c:v>
                </c:pt>
                <c:pt idx="71">
                  <c:v>181.89</c:v>
                </c:pt>
                <c:pt idx="72">
                  <c:v>181.89</c:v>
                </c:pt>
                <c:pt idx="73">
                  <c:v>181.89</c:v>
                </c:pt>
                <c:pt idx="74">
                  <c:v>181.89</c:v>
                </c:pt>
                <c:pt idx="75">
                  <c:v>181.89</c:v>
                </c:pt>
                <c:pt idx="76">
                  <c:v>181.89</c:v>
                </c:pt>
                <c:pt idx="77">
                  <c:v>181.89</c:v>
                </c:pt>
                <c:pt idx="78">
                  <c:v>181.89</c:v>
                </c:pt>
                <c:pt idx="79">
                  <c:v>181.89</c:v>
                </c:pt>
                <c:pt idx="80">
                  <c:v>181.89</c:v>
                </c:pt>
                <c:pt idx="81">
                  <c:v>181.89</c:v>
                </c:pt>
                <c:pt idx="82">
                  <c:v>181.89</c:v>
                </c:pt>
                <c:pt idx="83">
                  <c:v>181.89</c:v>
                </c:pt>
                <c:pt idx="84">
                  <c:v>181.89</c:v>
                </c:pt>
                <c:pt idx="85">
                  <c:v>181.89</c:v>
                </c:pt>
                <c:pt idx="86">
                  <c:v>181.89</c:v>
                </c:pt>
                <c:pt idx="87">
                  <c:v>181.89</c:v>
                </c:pt>
                <c:pt idx="88">
                  <c:v>181.89</c:v>
                </c:pt>
                <c:pt idx="89">
                  <c:v>181.89</c:v>
                </c:pt>
                <c:pt idx="90">
                  <c:v>181.89</c:v>
                </c:pt>
                <c:pt idx="91">
                  <c:v>181.89</c:v>
                </c:pt>
                <c:pt idx="92">
                  <c:v>181.89</c:v>
                </c:pt>
                <c:pt idx="93">
                  <c:v>181.89</c:v>
                </c:pt>
                <c:pt idx="94">
                  <c:v>181.89</c:v>
                </c:pt>
                <c:pt idx="95">
                  <c:v>181.89</c:v>
                </c:pt>
                <c:pt idx="96">
                  <c:v>181.89</c:v>
                </c:pt>
                <c:pt idx="97">
                  <c:v>181.89</c:v>
                </c:pt>
                <c:pt idx="98">
                  <c:v>181.89</c:v>
                </c:pt>
                <c:pt idx="99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1-47AC-9FB5-1FFD68BCA8AB}"/>
            </c:ext>
          </c:extLst>
        </c:ser>
        <c:ser>
          <c:idx val="2"/>
          <c:order val="1"/>
          <c:tx>
            <c:strRef>
              <c:f>pop_est_params!$U$3</c:f>
              <c:strCache>
                <c:ptCount val="1"/>
                <c:pt idx="0">
                  <c:v>est_mean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pop_est_params!$U$4:$U$103</c:f>
              <c:numCache>
                <c:formatCode>0.0</c:formatCode>
                <c:ptCount val="100"/>
                <c:pt idx="0">
                  <c:v>174</c:v>
                </c:pt>
                <c:pt idx="1">
                  <c:v>180.5</c:v>
                </c:pt>
                <c:pt idx="2">
                  <c:v>174.66666666666666</c:v>
                </c:pt>
                <c:pt idx="3">
                  <c:v>169</c:v>
                </c:pt>
                <c:pt idx="4">
                  <c:v>174.4</c:v>
                </c:pt>
                <c:pt idx="5">
                  <c:v>176.83333333333334</c:v>
                </c:pt>
                <c:pt idx="6">
                  <c:v>173.42857142857142</c:v>
                </c:pt>
                <c:pt idx="7">
                  <c:v>170.75</c:v>
                </c:pt>
                <c:pt idx="8">
                  <c:v>173.77777777777777</c:v>
                </c:pt>
                <c:pt idx="9">
                  <c:v>175.4</c:v>
                </c:pt>
                <c:pt idx="10">
                  <c:v>178.36363636363637</c:v>
                </c:pt>
                <c:pt idx="11">
                  <c:v>180.91666666666666</c:v>
                </c:pt>
                <c:pt idx="12">
                  <c:v>180.61538461538461</c:v>
                </c:pt>
                <c:pt idx="13">
                  <c:v>180.07142857142858</c:v>
                </c:pt>
                <c:pt idx="14">
                  <c:v>178.8</c:v>
                </c:pt>
                <c:pt idx="15">
                  <c:v>177.4375</c:v>
                </c:pt>
                <c:pt idx="16">
                  <c:v>176.88235294117646</c:v>
                </c:pt>
                <c:pt idx="17">
                  <c:v>177.27777777777777</c:v>
                </c:pt>
                <c:pt idx="18">
                  <c:v>177.68421052631578</c:v>
                </c:pt>
                <c:pt idx="19">
                  <c:v>179.2</c:v>
                </c:pt>
                <c:pt idx="20">
                  <c:v>178.9047619047619</c:v>
                </c:pt>
                <c:pt idx="21">
                  <c:v>178.54545454545453</c:v>
                </c:pt>
                <c:pt idx="22">
                  <c:v>177.30434782608697</c:v>
                </c:pt>
                <c:pt idx="23">
                  <c:v>176.66666666666666</c:v>
                </c:pt>
                <c:pt idx="24">
                  <c:v>176.44</c:v>
                </c:pt>
                <c:pt idx="25">
                  <c:v>175.92307692307693</c:v>
                </c:pt>
                <c:pt idx="26">
                  <c:v>176.33333333333334</c:v>
                </c:pt>
                <c:pt idx="27">
                  <c:v>176.53571428571428</c:v>
                </c:pt>
                <c:pt idx="28">
                  <c:v>177.55172413793105</c:v>
                </c:pt>
                <c:pt idx="29">
                  <c:v>177.3</c:v>
                </c:pt>
                <c:pt idx="30">
                  <c:v>177.09677419354838</c:v>
                </c:pt>
                <c:pt idx="31">
                  <c:v>177.1875</c:v>
                </c:pt>
                <c:pt idx="32">
                  <c:v>178.09090909090909</c:v>
                </c:pt>
                <c:pt idx="33">
                  <c:v>177.76470588235293</c:v>
                </c:pt>
                <c:pt idx="34">
                  <c:v>178.08571428571429</c:v>
                </c:pt>
                <c:pt idx="35">
                  <c:v>178.91666666666666</c:v>
                </c:pt>
                <c:pt idx="36">
                  <c:v>178.97297297297297</c:v>
                </c:pt>
                <c:pt idx="37">
                  <c:v>178.57894736842104</c:v>
                </c:pt>
                <c:pt idx="38">
                  <c:v>178.48717948717947</c:v>
                </c:pt>
                <c:pt idx="39">
                  <c:v>179.27500000000001</c:v>
                </c:pt>
                <c:pt idx="40">
                  <c:v>178.60975609756099</c:v>
                </c:pt>
                <c:pt idx="41">
                  <c:v>178.35714285714286</c:v>
                </c:pt>
                <c:pt idx="42">
                  <c:v>178.53488372093022</c:v>
                </c:pt>
                <c:pt idx="43">
                  <c:v>179.04545454545453</c:v>
                </c:pt>
                <c:pt idx="44">
                  <c:v>179.3111111111111</c:v>
                </c:pt>
                <c:pt idx="45">
                  <c:v>179.02173913043478</c:v>
                </c:pt>
                <c:pt idx="46">
                  <c:v>179.53191489361703</c:v>
                </c:pt>
                <c:pt idx="47">
                  <c:v>179.85416666666666</c:v>
                </c:pt>
                <c:pt idx="48">
                  <c:v>179.44897959183675</c:v>
                </c:pt>
                <c:pt idx="49">
                  <c:v>179.88</c:v>
                </c:pt>
                <c:pt idx="50">
                  <c:v>180.33333333333334</c:v>
                </c:pt>
                <c:pt idx="51">
                  <c:v>180.48076923076923</c:v>
                </c:pt>
                <c:pt idx="52">
                  <c:v>180.28301886792454</c:v>
                </c:pt>
                <c:pt idx="53">
                  <c:v>180.12962962962962</c:v>
                </c:pt>
                <c:pt idx="54">
                  <c:v>179.87272727272727</c:v>
                </c:pt>
                <c:pt idx="55">
                  <c:v>179.83928571428572</c:v>
                </c:pt>
                <c:pt idx="56">
                  <c:v>180.36842105263159</c:v>
                </c:pt>
                <c:pt idx="57">
                  <c:v>180.68965517241378</c:v>
                </c:pt>
                <c:pt idx="58">
                  <c:v>180.98305084745763</c:v>
                </c:pt>
                <c:pt idx="59">
                  <c:v>181.13333333333333</c:v>
                </c:pt>
                <c:pt idx="60">
                  <c:v>180.81967213114754</c:v>
                </c:pt>
                <c:pt idx="61">
                  <c:v>180.96774193548387</c:v>
                </c:pt>
                <c:pt idx="62">
                  <c:v>181.36507936507937</c:v>
                </c:pt>
                <c:pt idx="63">
                  <c:v>181.78125</c:v>
                </c:pt>
                <c:pt idx="64">
                  <c:v>181.63076923076923</c:v>
                </c:pt>
                <c:pt idx="65">
                  <c:v>181.86363636363637</c:v>
                </c:pt>
                <c:pt idx="66">
                  <c:v>181.41791044776119</c:v>
                </c:pt>
                <c:pt idx="67">
                  <c:v>181.58823529411765</c:v>
                </c:pt>
                <c:pt idx="68">
                  <c:v>181.50724637681159</c:v>
                </c:pt>
                <c:pt idx="69">
                  <c:v>181.6</c:v>
                </c:pt>
                <c:pt idx="70">
                  <c:v>181.77464788732394</c:v>
                </c:pt>
                <c:pt idx="71">
                  <c:v>181.43055555555554</c:v>
                </c:pt>
                <c:pt idx="72">
                  <c:v>181.0958904109589</c:v>
                </c:pt>
                <c:pt idx="73">
                  <c:v>181.05405405405406</c:v>
                </c:pt>
                <c:pt idx="74">
                  <c:v>181.05333333333334</c:v>
                </c:pt>
                <c:pt idx="75">
                  <c:v>181.26315789473685</c:v>
                </c:pt>
                <c:pt idx="76">
                  <c:v>181.50649350649351</c:v>
                </c:pt>
                <c:pt idx="77">
                  <c:v>181.10256410256412</c:v>
                </c:pt>
                <c:pt idx="78">
                  <c:v>180.70886075949366</c:v>
                </c:pt>
                <c:pt idx="79">
                  <c:v>181.01249999999999</c:v>
                </c:pt>
                <c:pt idx="80">
                  <c:v>181.1358024691358</c:v>
                </c:pt>
                <c:pt idx="81">
                  <c:v>180.91463414634146</c:v>
                </c:pt>
                <c:pt idx="82">
                  <c:v>181.20481927710844</c:v>
                </c:pt>
                <c:pt idx="83">
                  <c:v>181.35714285714286</c:v>
                </c:pt>
                <c:pt idx="84">
                  <c:v>181.69411764705882</c:v>
                </c:pt>
                <c:pt idx="85">
                  <c:v>181.7093023255814</c:v>
                </c:pt>
                <c:pt idx="86">
                  <c:v>181.70114942528735</c:v>
                </c:pt>
                <c:pt idx="87">
                  <c:v>181.45454545454547</c:v>
                </c:pt>
                <c:pt idx="88">
                  <c:v>181.77528089887642</c:v>
                </c:pt>
                <c:pt idx="89">
                  <c:v>181.44444444444446</c:v>
                </c:pt>
                <c:pt idx="90">
                  <c:v>181.27472527472528</c:v>
                </c:pt>
                <c:pt idx="91">
                  <c:v>181.38043478260869</c:v>
                </c:pt>
                <c:pt idx="92">
                  <c:v>181.49462365591398</c:v>
                </c:pt>
                <c:pt idx="93">
                  <c:v>181.18085106382978</c:v>
                </c:pt>
                <c:pt idx="94">
                  <c:v>181.05263157894737</c:v>
                </c:pt>
                <c:pt idx="95">
                  <c:v>181.21875</c:v>
                </c:pt>
                <c:pt idx="96">
                  <c:v>181.24742268041237</c:v>
                </c:pt>
                <c:pt idx="97">
                  <c:v>181.40816326530611</c:v>
                </c:pt>
                <c:pt idx="98">
                  <c:v>181.66666666666666</c:v>
                </c:pt>
                <c:pt idx="99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1-47AC-9FB5-1FFD68BC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976"/>
        <c:axId val="1076325616"/>
      </c:lineChart>
      <c:catAx>
        <c:axId val="10763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6325616"/>
        <c:crosses val="autoZero"/>
        <c:auto val="1"/>
        <c:lblAlgn val="ctr"/>
        <c:lblOffset val="100"/>
        <c:noMultiLvlLbl val="0"/>
      </c:catAx>
      <c:valAx>
        <c:axId val="10763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63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'p_values (one_sided)'!$AA$3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'p_values (one_sided)'!$Z$4:$Z$44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'p_values (one_sided)'!$AA$4:$AA$44</c:f>
              <c:numCache>
                <c:formatCode>0.0E+00</c:formatCode>
                <c:ptCount val="41"/>
                <c:pt idx="0">
                  <c:v>7.776865568809661E-5</c:v>
                </c:pt>
                <c:pt idx="1">
                  <c:v>1.6317642822199048E-4</c:v>
                </c:pt>
                <c:pt idx="2">
                  <c:v>3.2961349182094956E-4</c:v>
                </c:pt>
                <c:pt idx="3">
                  <c:v>6.4098411090111602E-4</c:v>
                </c:pt>
                <c:pt idx="4">
                  <c:v>1.2000083687450803E-3</c:v>
                </c:pt>
                <c:pt idx="5">
                  <c:v>2.1627982629424908E-3</c:v>
                </c:pt>
                <c:pt idx="6">
                  <c:v>3.7526881515698935E-3</c:v>
                </c:pt>
                <c:pt idx="7">
                  <c:v>6.268500525369358E-3</c:v>
                </c:pt>
                <c:pt idx="8">
                  <c:v>1.0080442200188645E-2</c:v>
                </c:pt>
                <c:pt idx="9">
                  <c:v>1.5605950591266201E-2</c:v>
                </c:pt>
                <c:pt idx="10">
                  <c:v>2.3259244180780812E-2</c:v>
                </c:pt>
                <c:pt idx="11">
                  <c:v>3.337303432178991E-2</c:v>
                </c:pt>
                <c:pt idx="12">
                  <c:v>4.6098895360625496E-2</c:v>
                </c:pt>
                <c:pt idx="13">
                  <c:v>6.1302765806963672E-2</c:v>
                </c:pt>
                <c:pt idx="14">
                  <c:v>7.8480967087979095E-2</c:v>
                </c:pt>
                <c:pt idx="15">
                  <c:v>9.6726027001100959E-2</c:v>
                </c:pt>
                <c:pt idx="16">
                  <c:v>0.11476701332293211</c:v>
                </c:pt>
                <c:pt idx="17">
                  <c:v>0.13109482151259683</c:v>
                </c:pt>
                <c:pt idx="18">
                  <c:v>0.14416130997585511</c:v>
                </c:pt>
                <c:pt idx="19">
                  <c:v>0.15261830647052027</c:v>
                </c:pt>
                <c:pt idx="20">
                  <c:v>0.15554615023040652</c:v>
                </c:pt>
                <c:pt idx="21">
                  <c:v>0.15261830647052027</c:v>
                </c:pt>
                <c:pt idx="22">
                  <c:v>0.14416130997585511</c:v>
                </c:pt>
                <c:pt idx="23">
                  <c:v>0.13109482151259683</c:v>
                </c:pt>
                <c:pt idx="24">
                  <c:v>0.11476701332293211</c:v>
                </c:pt>
                <c:pt idx="25">
                  <c:v>9.6726027001100959E-2</c:v>
                </c:pt>
                <c:pt idx="26">
                  <c:v>7.8480967087979095E-2</c:v>
                </c:pt>
                <c:pt idx="27">
                  <c:v>6.1302765806963672E-2</c:v>
                </c:pt>
                <c:pt idx="28">
                  <c:v>4.6098895360625496E-2</c:v>
                </c:pt>
                <c:pt idx="29">
                  <c:v>3.337303432178991E-2</c:v>
                </c:pt>
                <c:pt idx="30">
                  <c:v>2.3259244180780812E-2</c:v>
                </c:pt>
                <c:pt idx="31">
                  <c:v>1.5605950591266201E-2</c:v>
                </c:pt>
                <c:pt idx="32">
                  <c:v>1.0080442200188645E-2</c:v>
                </c:pt>
                <c:pt idx="33">
                  <c:v>6.268500525369358E-3</c:v>
                </c:pt>
                <c:pt idx="34">
                  <c:v>3.7526881515698935E-3</c:v>
                </c:pt>
                <c:pt idx="35">
                  <c:v>2.1627982629424908E-3</c:v>
                </c:pt>
                <c:pt idx="36">
                  <c:v>1.2000083687450803E-3</c:v>
                </c:pt>
                <c:pt idx="37">
                  <c:v>6.4098411090111602E-4</c:v>
                </c:pt>
                <c:pt idx="38">
                  <c:v>3.2961349182094956E-4</c:v>
                </c:pt>
                <c:pt idx="39">
                  <c:v>1.6317642822199048E-4</c:v>
                </c:pt>
                <c:pt idx="40">
                  <c:v>7.776865568809661E-5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7-45D5-9B97-7E354EAF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65576"/>
        <c:axId val="860773136"/>
      </c:lineChart>
      <c:lineChart>
        <c:grouping val="standard"/>
        <c:varyColors val="0"/>
        <c:ser>
          <c:idx val="1"/>
          <c:order val="1"/>
          <c:tx>
            <c:strRef>
              <c:f>'p_values (one_sided)'!$AB$3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'p_values (one_sided)'!$Y$4:$Z$44</c:f>
              <c:multiLvlStrCache>
                <c:ptCount val="41"/>
                <c:lvl>
                  <c:pt idx="0">
                    <c:v>0</c:v>
                  </c:pt>
                  <c:pt idx="1">
                    <c:v>0,5</c:v>
                  </c:pt>
                  <c:pt idx="2">
                    <c:v>1</c:v>
                  </c:pt>
                  <c:pt idx="3">
                    <c:v>1,5</c:v>
                  </c:pt>
                  <c:pt idx="4">
                    <c:v>2</c:v>
                  </c:pt>
                  <c:pt idx="5">
                    <c:v>2,5</c:v>
                  </c:pt>
                  <c:pt idx="6">
                    <c:v>3</c:v>
                  </c:pt>
                  <c:pt idx="7">
                    <c:v>3,5</c:v>
                  </c:pt>
                  <c:pt idx="8">
                    <c:v>4</c:v>
                  </c:pt>
                  <c:pt idx="9">
                    <c:v>4,5</c:v>
                  </c:pt>
                  <c:pt idx="10">
                    <c:v>5</c:v>
                  </c:pt>
                  <c:pt idx="11">
                    <c:v>5,5</c:v>
                  </c:pt>
                  <c:pt idx="12">
                    <c:v>6</c:v>
                  </c:pt>
                  <c:pt idx="13">
                    <c:v>6,5</c:v>
                  </c:pt>
                  <c:pt idx="14">
                    <c:v>7</c:v>
                  </c:pt>
                  <c:pt idx="15">
                    <c:v>7,5</c:v>
                  </c:pt>
                  <c:pt idx="16">
                    <c:v>8</c:v>
                  </c:pt>
                  <c:pt idx="17">
                    <c:v>8,5</c:v>
                  </c:pt>
                  <c:pt idx="18">
                    <c:v>9</c:v>
                  </c:pt>
                  <c:pt idx="19">
                    <c:v>9,5</c:v>
                  </c:pt>
                  <c:pt idx="20">
                    <c:v>10</c:v>
                  </c:pt>
                  <c:pt idx="21">
                    <c:v>10,5</c:v>
                  </c:pt>
                  <c:pt idx="22">
                    <c:v>11</c:v>
                  </c:pt>
                  <c:pt idx="23">
                    <c:v>11,5</c:v>
                  </c:pt>
                  <c:pt idx="24">
                    <c:v>12</c:v>
                  </c:pt>
                  <c:pt idx="25">
                    <c:v>12,5</c:v>
                  </c:pt>
                  <c:pt idx="26">
                    <c:v>13</c:v>
                  </c:pt>
                  <c:pt idx="27">
                    <c:v>13,5</c:v>
                  </c:pt>
                  <c:pt idx="28">
                    <c:v>14</c:v>
                  </c:pt>
                  <c:pt idx="29">
                    <c:v>14,5</c:v>
                  </c:pt>
                  <c:pt idx="30">
                    <c:v>15</c:v>
                  </c:pt>
                  <c:pt idx="31">
                    <c:v>15,5</c:v>
                  </c:pt>
                  <c:pt idx="32">
                    <c:v>16</c:v>
                  </c:pt>
                  <c:pt idx="33">
                    <c:v>16,5</c:v>
                  </c:pt>
                  <c:pt idx="34">
                    <c:v>17</c:v>
                  </c:pt>
                  <c:pt idx="35">
                    <c:v>17,5</c:v>
                  </c:pt>
                  <c:pt idx="36">
                    <c:v>18</c:v>
                  </c:pt>
                  <c:pt idx="37">
                    <c:v>18,5</c:v>
                  </c:pt>
                  <c:pt idx="38">
                    <c:v>19</c:v>
                  </c:pt>
                  <c:pt idx="39">
                    <c:v>19,5</c:v>
                  </c:pt>
                  <c:pt idx="40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</c:lvl>
              </c:multiLvlStrCache>
            </c:multiLvlStrRef>
          </c:cat>
          <c:val>
            <c:numRef>
              <c:f>'p_values (one_sided)'!$AB$4:$AB$44</c:f>
              <c:numCache>
                <c:formatCode>0.0E+00</c:formatCode>
                <c:ptCount val="41"/>
                <c:pt idx="0">
                  <c:v>4.8302610908026158E-5</c:v>
                </c:pt>
                <c:pt idx="1">
                  <c:v>1.0610660265223942E-4</c:v>
                </c:pt>
                <c:pt idx="2">
                  <c:v>2.2484046350085371E-4</c:v>
                </c:pt>
                <c:pt idx="3">
                  <c:v>4.5966151048301484E-4</c:v>
                </c:pt>
                <c:pt idx="4">
                  <c:v>9.0680329049299356E-4</c:v>
                </c:pt>
                <c:pt idx="5">
                  <c:v>1.7265872332250171E-3</c:v>
                </c:pt>
                <c:pt idx="6">
                  <c:v>3.1736907711270037E-3</c:v>
                </c:pt>
                <c:pt idx="7">
                  <c:v>5.6331858325539066E-3</c:v>
                </c:pt>
                <c:pt idx="8">
                  <c:v>9.6579325894632275E-3</c:v>
                </c:pt>
                <c:pt idx="9">
                  <c:v>1.599922111731707E-2</c:v>
                </c:pt>
                <c:pt idx="10">
                  <c:v>2.5618951683261424E-2</c:v>
                </c:pt>
                <c:pt idx="11">
                  <c:v>3.9669550174807576E-2</c:v>
                </c:pt>
                <c:pt idx="12">
                  <c:v>5.9428931127331878E-2</c:v>
                </c:pt>
                <c:pt idx="13">
                  <c:v>8.618353390985567E-2</c:v>
                </c:pt>
                <c:pt idx="14">
                  <c:v>0.12106304613856995</c:v>
                </c:pt>
                <c:pt idx="15">
                  <c:v>0.16484438847501925</c:v>
                </c:pt>
                <c:pt idx="16">
                  <c:v>0.21775643536240288</c:v>
                </c:pt>
                <c:pt idx="17">
                  <c:v>0.2793261171394833</c:v>
                </c:pt>
                <c:pt idx="18">
                  <c:v>0.34830658609454079</c:v>
                </c:pt>
                <c:pt idx="19">
                  <c:v>0.42271675420830496</c:v>
                </c:pt>
                <c:pt idx="20">
                  <c:v>0.5</c:v>
                </c:pt>
                <c:pt idx="21">
                  <c:v>0.57728324579169499</c:v>
                </c:pt>
                <c:pt idx="22">
                  <c:v>0.65169341390545921</c:v>
                </c:pt>
                <c:pt idx="23">
                  <c:v>0.7206738828605167</c:v>
                </c:pt>
                <c:pt idx="24">
                  <c:v>0.78224356463759714</c:v>
                </c:pt>
                <c:pt idx="25">
                  <c:v>0.83515561152498075</c:v>
                </c:pt>
                <c:pt idx="26">
                  <c:v>0.87893695386143</c:v>
                </c:pt>
                <c:pt idx="27">
                  <c:v>0.91381646609014433</c:v>
                </c:pt>
                <c:pt idx="28">
                  <c:v>0.94057106887266817</c:v>
                </c:pt>
                <c:pt idx="29">
                  <c:v>0.96033044982519244</c:v>
                </c:pt>
                <c:pt idx="30">
                  <c:v>0.97438104831673855</c:v>
                </c:pt>
                <c:pt idx="31">
                  <c:v>0.98400077888268289</c:v>
                </c:pt>
                <c:pt idx="32">
                  <c:v>0.99034206741053676</c:v>
                </c:pt>
                <c:pt idx="33">
                  <c:v>0.9943668141674461</c:v>
                </c:pt>
                <c:pt idx="34">
                  <c:v>0.99682630922887294</c:v>
                </c:pt>
                <c:pt idx="35">
                  <c:v>0.99827341276677495</c:v>
                </c:pt>
                <c:pt idx="36">
                  <c:v>0.99909319670950703</c:v>
                </c:pt>
                <c:pt idx="37">
                  <c:v>0.99954033848951696</c:v>
                </c:pt>
                <c:pt idx="38">
                  <c:v>0.99977515953649909</c:v>
                </c:pt>
                <c:pt idx="39">
                  <c:v>0.9998938933973478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7-45D5-9B97-7E354EAF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655120"/>
        <c:axId val="878660880"/>
      </c:lineChart>
      <c:catAx>
        <c:axId val="8607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0773136"/>
        <c:crosses val="autoZero"/>
        <c:auto val="1"/>
        <c:lblAlgn val="ctr"/>
        <c:lblOffset val="100"/>
        <c:noMultiLvlLbl val="0"/>
      </c:catAx>
      <c:valAx>
        <c:axId val="860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0765576"/>
        <c:crosses val="autoZero"/>
        <c:crossBetween val="between"/>
      </c:valAx>
      <c:valAx>
        <c:axId val="878660880"/>
        <c:scaling>
          <c:orientation val="minMax"/>
          <c:max val="1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8655120"/>
        <c:crosses val="max"/>
        <c:crossBetween val="between"/>
      </c:valAx>
      <c:catAx>
        <c:axId val="87865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66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sloupeček 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D</a:t>
          </a:r>
        </a:p>
      </cx:txPr>
    </cx:title>
    <cx:plotArea>
      <cx:plotAreaRegion>
        <cx:series layoutId="clusteredColumn" uniqueId="{36BCC46F-338C-44EC-9845-002B942C77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sloupeček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C</a:t>
          </a:r>
        </a:p>
      </cx:txPr>
    </cx:title>
    <cx:plotArea>
      <cx:plotAreaRegion>
        <cx:series layoutId="clusteredColumn" uniqueId="{D6BEB5FC-2DC2-4373-B625-37867ED6E3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sloupeček 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D</a:t>
          </a:r>
        </a:p>
      </cx:txPr>
    </cx:title>
    <cx:plotArea>
      <cx:plotAreaRegion>
        <cx:series layoutId="clusteredColumn" uniqueId="{36BCC46F-338C-44EC-9845-002B942C77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sloupeček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C</a:t>
          </a:r>
        </a:p>
      </cx:txPr>
    </cx:title>
    <cx:plotArea>
      <cx:plotAreaRegion>
        <cx:series layoutId="clusteredColumn" uniqueId="{D6BEB5FC-2DC2-4373-B625-37867ED6E3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2.jpe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212480</xdr:colOff>
      <xdr:row>12</xdr:row>
      <xdr:rowOff>73269</xdr:rowOff>
    </xdr:from>
    <xdr:to>
      <xdr:col>12</xdr:col>
      <xdr:colOff>326047</xdr:colOff>
      <xdr:row>29</xdr:row>
      <xdr:rowOff>16119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722D67-0A34-9BB2-6EB0-5BF50FB3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197828</xdr:colOff>
      <xdr:row>29</xdr:row>
      <xdr:rowOff>131884</xdr:rowOff>
    </xdr:from>
    <xdr:to>
      <xdr:col>12</xdr:col>
      <xdr:colOff>293077</xdr:colOff>
      <xdr:row>44</xdr:row>
      <xdr:rowOff>95249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776E885-039C-4386-8D68-A6596F8F1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428624</xdr:colOff>
      <xdr:row>42</xdr:row>
      <xdr:rowOff>152400</xdr:rowOff>
    </xdr:from>
    <xdr:to>
      <xdr:col>24</xdr:col>
      <xdr:colOff>457199</xdr:colOff>
      <xdr:row>63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E50DE684-F595-4648-9A42-A4F8D1F50E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49" y="8953500"/>
              <a:ext cx="6829425" cy="3919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63</xdr:row>
      <xdr:rowOff>76200</xdr:rowOff>
    </xdr:from>
    <xdr:to>
      <xdr:col>15</xdr:col>
      <xdr:colOff>266700</xdr:colOff>
      <xdr:row>77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3">
              <a:extLst>
                <a:ext uri="{FF2B5EF4-FFF2-40B4-BE49-F238E27FC236}">
                  <a16:creationId xmlns:a16="http://schemas.microsoft.com/office/drawing/2014/main" id="{73FC6A99-866B-4008-B5AA-3AB59F1C88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12877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oneCellAnchor>
    <xdr:from>
      <xdr:col>26</xdr:col>
      <xdr:colOff>0</xdr:colOff>
      <xdr:row>41</xdr:row>
      <xdr:rowOff>0</xdr:rowOff>
    </xdr:from>
    <xdr:ext cx="7420112" cy="7929652"/>
    <xdr:pic>
      <xdr:nvPicPr>
        <xdr:cNvPr id="4" name="Obrázek 3">
          <a:extLst>
            <a:ext uri="{FF2B5EF4-FFF2-40B4-BE49-F238E27FC236}">
              <a16:creationId xmlns:a16="http://schemas.microsoft.com/office/drawing/2014/main" id="{145B535B-C4F2-4186-B6AD-A57D90C3D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78100" y="1143000"/>
          <a:ext cx="7420112" cy="7929652"/>
        </a:xfrm>
        <a:prstGeom prst="rect">
          <a:avLst/>
        </a:prstGeom>
      </xdr:spPr>
    </xdr:pic>
    <xdr:clientData/>
  </xdr:oneCellAnchor>
  <xdr:twoCellAnchor>
    <xdr:from>
      <xdr:col>13</xdr:col>
      <xdr:colOff>428624</xdr:colOff>
      <xdr:row>152</xdr:row>
      <xdr:rowOff>152400</xdr:rowOff>
    </xdr:from>
    <xdr:to>
      <xdr:col>24</xdr:col>
      <xdr:colOff>457199</xdr:colOff>
      <xdr:row>173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D324407E-104D-4FD9-8279-28FCA5814D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49" y="30308550"/>
              <a:ext cx="6829425" cy="3919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173</xdr:row>
      <xdr:rowOff>76200</xdr:rowOff>
    </xdr:from>
    <xdr:to>
      <xdr:col>15</xdr:col>
      <xdr:colOff>266700</xdr:colOff>
      <xdr:row>187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 3">
              <a:extLst>
                <a:ext uri="{FF2B5EF4-FFF2-40B4-BE49-F238E27FC236}">
                  <a16:creationId xmlns:a16="http://schemas.microsoft.com/office/drawing/2014/main" id="{9E92997E-AE7F-479F-B9A2-343DCB2B2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34232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oneCellAnchor>
    <xdr:from>
      <xdr:col>28</xdr:col>
      <xdr:colOff>552450</xdr:colOff>
      <xdr:row>149</xdr:row>
      <xdr:rowOff>38100</xdr:rowOff>
    </xdr:from>
    <xdr:ext cx="20637212" cy="5372100"/>
    <xdr:pic>
      <xdr:nvPicPr>
        <xdr:cNvPr id="7" name="Obrázek 6">
          <a:extLst>
            <a:ext uri="{FF2B5EF4-FFF2-40B4-BE49-F238E27FC236}">
              <a16:creationId xmlns:a16="http://schemas.microsoft.com/office/drawing/2014/main" id="{0C169FD5-B6CB-4F3A-B553-4A0F239B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0" y="800100"/>
          <a:ext cx="20637212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371475</xdr:colOff>
      <xdr:row>2</xdr:row>
      <xdr:rowOff>61912</xdr:rowOff>
    </xdr:from>
    <xdr:to>
      <xdr:col>36</xdr:col>
      <xdr:colOff>66675</xdr:colOff>
      <xdr:row>16</xdr:row>
      <xdr:rowOff>33337</xdr:rowOff>
    </xdr:to>
    <xdr:graphicFrame macro="">
      <xdr:nvGraphicFramePr>
        <xdr:cNvPr id="31" name="Graf 4">
          <a:extLst>
            <a:ext uri="{FF2B5EF4-FFF2-40B4-BE49-F238E27FC236}">
              <a16:creationId xmlns:a16="http://schemas.microsoft.com/office/drawing/2014/main" id="{4809F569-0485-AC3A-65B3-9E68A83A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61243-6220-424F-B0B9-559349000719}" name="Tabulka1" displayName="Tabulka1" ref="Y3:AB44" totalsRowShown="0">
  <autoFilter ref="Y3:AB44" xr:uid="{03C61243-6220-424F-B0B9-559349000719}"/>
  <tableColumns count="4">
    <tableColumn id="1" xr3:uid="{449CF418-236A-4329-B0BF-643C9787E685}" name="id"/>
    <tableColumn id="2" xr3:uid="{177458A1-A0E7-4239-B173-118EB52073CA}" name="x"/>
    <tableColumn id="3" xr3:uid="{100BBEDA-C464-4B31-B94A-F9250B0180A4}" name="f(x)" dataDxfId="1">
      <calculatedColumnFormula>_xlfn.NORM.DIST(Tabulka1[[#This Row],[x]],$H$3,$H$4,0)</calculatedColumnFormula>
    </tableColumn>
    <tableColumn id="4" xr3:uid="{E778F809-A9B3-4752-AFE3-ABFDE52C4F28}" name="DF" dataDxfId="0">
      <calculatedColumnFormula>_xlfn.NORM.DIST(Tabulka1[[#This Row],[x]],$H$3,$H$4,1)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03"/>
  <sheetViews>
    <sheetView zoomScale="85" zoomScaleNormal="85" workbookViewId="0">
      <selection activeCell="L9" sqref="L9"/>
    </sheetView>
  </sheetViews>
  <sheetFormatPr defaultRowHeight="15" x14ac:dyDescent="0.25"/>
  <cols>
    <col min="1" max="1" width="5.140625" customWidth="1"/>
    <col min="2" max="2" width="5.7109375" customWidth="1"/>
    <col min="4" max="5" width="17.28515625" bestFit="1" customWidth="1"/>
    <col min="6" max="6" width="17.28515625" customWidth="1"/>
    <col min="7" max="7" width="16.85546875" bestFit="1" customWidth="1"/>
    <col min="19" max="19" width="10.42578125" bestFit="1" customWidth="1"/>
    <col min="20" max="20" width="12.85546875" bestFit="1" customWidth="1"/>
    <col min="21" max="21" width="9.7109375" bestFit="1" customWidth="1"/>
    <col min="22" max="22" width="16.28515625" bestFit="1" customWidth="1"/>
  </cols>
  <sheetData>
    <row r="2" spans="2:22" x14ac:dyDescent="0.25">
      <c r="G2" s="2" t="s">
        <v>3</v>
      </c>
      <c r="H2">
        <v>50</v>
      </c>
      <c r="K2" s="1" t="str">
        <f>"C"&amp;(H2+3)</f>
        <v>C53</v>
      </c>
      <c r="L2" s="1" t="str">
        <f>"D"&amp;(H2+3)</f>
        <v>D53</v>
      </c>
      <c r="M2" s="1" t="str">
        <f>"E"&amp;(H2+3)</f>
        <v>E53</v>
      </c>
    </row>
    <row r="3" spans="2:22" x14ac:dyDescent="0.25">
      <c r="B3" s="2" t="s">
        <v>0</v>
      </c>
      <c r="C3" s="2" t="s">
        <v>48</v>
      </c>
      <c r="D3" s="4" t="s">
        <v>1</v>
      </c>
      <c r="E3" s="4" t="s">
        <v>2</v>
      </c>
      <c r="F3" s="4"/>
      <c r="O3" s="2" t="s">
        <v>3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</row>
    <row r="4" spans="2:22" x14ac:dyDescent="0.25">
      <c r="B4" s="12">
        <v>1</v>
      </c>
      <c r="C4" s="12">
        <f t="shared" ref="C4:C9" ca="1" si="0">RANDBETWEEN(150,210)</f>
        <v>174</v>
      </c>
      <c r="D4" s="1">
        <f t="shared" ref="D4:D35" ca="1" si="1">(C4-$H$6)^2</f>
        <v>62.252099999999785</v>
      </c>
      <c r="E4" s="1">
        <f t="shared" ref="E4:E29" ca="1" si="2">(C4-$I$6)^2</f>
        <v>34.574399999999947</v>
      </c>
      <c r="F4" s="1"/>
      <c r="O4">
        <v>1</v>
      </c>
      <c r="P4" s="1" t="str">
        <f>"C"&amp;(O4+3)</f>
        <v>C4</v>
      </c>
      <c r="Q4" s="1" t="str">
        <f>"D"&amp;(O4+3)</f>
        <v>D4</v>
      </c>
      <c r="R4" s="1" t="str">
        <f>"E"&amp;(O4+3)</f>
        <v>E4</v>
      </c>
      <c r="S4" s="15">
        <f ca="1">AVERAGE($C$4:$C$103)</f>
        <v>181.89</v>
      </c>
      <c r="T4" s="15">
        <f ca="1">_xlfn.VAR.P($C$4:$C$103)</f>
        <v>332.87789999999995</v>
      </c>
      <c r="U4" s="15">
        <f ca="1">AVERAGE($C$4:INDIRECT(P4))</f>
        <v>174</v>
      </c>
      <c r="V4" s="15"/>
    </row>
    <row r="5" spans="2:22" x14ac:dyDescent="0.25">
      <c r="B5" s="12">
        <v>2</v>
      </c>
      <c r="C5" s="12">
        <f t="shared" ca="1" si="0"/>
        <v>187</v>
      </c>
      <c r="D5" s="1">
        <f t="shared" ca="1" si="1"/>
        <v>26.11210000000014</v>
      </c>
      <c r="E5" s="1">
        <f t="shared" ca="1" si="2"/>
        <v>50.694400000000066</v>
      </c>
      <c r="F5" s="1"/>
      <c r="H5" s="13" t="s">
        <v>49</v>
      </c>
      <c r="I5" s="13" t="s">
        <v>50</v>
      </c>
      <c r="J5" t="s">
        <v>51</v>
      </c>
      <c r="K5" s="6"/>
      <c r="O5">
        <v>2</v>
      </c>
      <c r="P5" s="1" t="str">
        <f t="shared" ref="P5:P68" si="3">"C"&amp;(O5+3)</f>
        <v>C5</v>
      </c>
      <c r="Q5" s="1" t="str">
        <f t="shared" ref="Q5:Q68" si="4">"D"&amp;(O5+3)</f>
        <v>D5</v>
      </c>
      <c r="R5" s="1" t="str">
        <f t="shared" ref="R5:R68" si="5">"E"&amp;(O5+3)</f>
        <v>E5</v>
      </c>
      <c r="S5" s="15">
        <f t="shared" ref="S5:S68" ca="1" si="6">AVERAGE($C$4:$C$103)</f>
        <v>181.89</v>
      </c>
      <c r="T5" s="15">
        <f t="shared" ref="T5:T68" ca="1" si="7">_xlfn.VAR.P($C$4:$C$103)</f>
        <v>332.87789999999995</v>
      </c>
      <c r="U5" s="15">
        <f ca="1">AVERAGE($C$4:INDIRECT(P5))</f>
        <v>180.5</v>
      </c>
      <c r="V5" s="15">
        <f ca="1">IFERROR(_xlfn.VAR.S($C$4:INDIRECT(P5)),0)</f>
        <v>84.5</v>
      </c>
    </row>
    <row r="6" spans="2:22" x14ac:dyDescent="0.25">
      <c r="B6" s="12">
        <v>3</v>
      </c>
      <c r="C6" s="12">
        <f t="shared" ca="1" si="0"/>
        <v>163</v>
      </c>
      <c r="D6" s="1">
        <f t="shared" ca="1" si="1"/>
        <v>356.83209999999946</v>
      </c>
      <c r="E6" s="1">
        <f t="shared" ca="1" si="2"/>
        <v>284.93439999999987</v>
      </c>
      <c r="F6" s="1"/>
      <c r="G6" s="2" t="s">
        <v>52</v>
      </c>
      <c r="H6" s="15">
        <f ca="1">AVERAGE(C4:C103)</f>
        <v>181.89</v>
      </c>
      <c r="I6" s="16">
        <f ca="1">AVERAGE(C4:INDIRECT(K2))</f>
        <v>179.88</v>
      </c>
      <c r="J6" s="3">
        <f ca="1">1-I6/H6</f>
        <v>1.1050634999175246E-2</v>
      </c>
      <c r="O6">
        <v>3</v>
      </c>
      <c r="P6" s="1" t="str">
        <f t="shared" si="3"/>
        <v>C6</v>
      </c>
      <c r="Q6" s="1" t="str">
        <f t="shared" si="4"/>
        <v>D6</v>
      </c>
      <c r="R6" s="1" t="str">
        <f t="shared" si="5"/>
        <v>E6</v>
      </c>
      <c r="S6" s="15">
        <f t="shared" ca="1" si="6"/>
        <v>181.89</v>
      </c>
      <c r="T6" s="15">
        <f t="shared" ca="1" si="7"/>
        <v>332.87789999999995</v>
      </c>
      <c r="U6" s="15">
        <f ca="1">AVERAGE($C$4:INDIRECT(P6))</f>
        <v>174.66666666666666</v>
      </c>
      <c r="V6" s="15">
        <f ca="1">IFERROR(_xlfn.VAR.S($C$4:INDIRECT(P6)),0)</f>
        <v>144.33333333333331</v>
      </c>
    </row>
    <row r="7" spans="2:22" x14ac:dyDescent="0.25">
      <c r="B7" s="12">
        <v>4</v>
      </c>
      <c r="C7" s="12">
        <f t="shared" ca="1" si="0"/>
        <v>152</v>
      </c>
      <c r="D7" s="1">
        <f t="shared" ca="1" si="1"/>
        <v>893.41209999999921</v>
      </c>
      <c r="E7" s="1">
        <f t="shared" ca="1" si="2"/>
        <v>777.29439999999977</v>
      </c>
      <c r="F7" s="1"/>
      <c r="G7" s="14" t="s">
        <v>53</v>
      </c>
      <c r="H7" s="5">
        <f ca="1">_xlfn.VAR.P(C4:C103)</f>
        <v>332.87789999999995</v>
      </c>
      <c r="I7">
        <f ca="1">_xlfn.VAR.S(C4:INDIRECT(K2))</f>
        <v>323.86285714285719</v>
      </c>
      <c r="J7" s="3">
        <f ca="1">1-I7/H7</f>
        <v>2.7082130886858957E-2</v>
      </c>
      <c r="O7">
        <v>4</v>
      </c>
      <c r="P7" s="1" t="str">
        <f t="shared" si="3"/>
        <v>C7</v>
      </c>
      <c r="Q7" s="1" t="str">
        <f t="shared" si="4"/>
        <v>D7</v>
      </c>
      <c r="R7" s="1" t="str">
        <f t="shared" si="5"/>
        <v>E7</v>
      </c>
      <c r="S7" s="15">
        <f t="shared" ca="1" si="6"/>
        <v>181.89</v>
      </c>
      <c r="T7" s="15">
        <f t="shared" ca="1" si="7"/>
        <v>332.87789999999995</v>
      </c>
      <c r="U7" s="15">
        <f ca="1">AVERAGE($C$4:INDIRECT(P7))</f>
        <v>169</v>
      </c>
      <c r="V7" s="15">
        <f ca="1">IFERROR(_xlfn.VAR.S($C$4:INDIRECT(P7)),0)</f>
        <v>224.66666666666666</v>
      </c>
    </row>
    <row r="8" spans="2:22" x14ac:dyDescent="0.25">
      <c r="B8" s="12">
        <v>5</v>
      </c>
      <c r="C8" s="12">
        <f t="shared" ca="1" si="0"/>
        <v>196</v>
      </c>
      <c r="D8" s="1">
        <f t="shared" ca="1" si="1"/>
        <v>199.09210000000039</v>
      </c>
      <c r="E8" s="1">
        <f t="shared" ca="1" si="2"/>
        <v>259.85440000000017</v>
      </c>
      <c r="F8" s="1"/>
      <c r="G8" s="1" t="s">
        <v>54</v>
      </c>
      <c r="H8" s="1">
        <f ca="1">(1/COUNT(C4:C103)) * SUM(D4:D103)</f>
        <v>332.87789999999995</v>
      </c>
      <c r="I8" s="1">
        <f ca="1">(1/
(COUNT(C4:INDIRECT(K2))
  -1))
*
SUM(E4:INDIRECT(M2))</f>
        <v>323.86285714285719</v>
      </c>
      <c r="O8">
        <v>5</v>
      </c>
      <c r="P8" s="1" t="str">
        <f t="shared" si="3"/>
        <v>C8</v>
      </c>
      <c r="Q8" s="1" t="str">
        <f t="shared" si="4"/>
        <v>D8</v>
      </c>
      <c r="R8" s="1" t="str">
        <f t="shared" si="5"/>
        <v>E8</v>
      </c>
      <c r="S8" s="15">
        <f t="shared" ca="1" si="6"/>
        <v>181.89</v>
      </c>
      <c r="T8" s="15">
        <f t="shared" ca="1" si="7"/>
        <v>332.87789999999995</v>
      </c>
      <c r="U8" s="15">
        <f ca="1">AVERAGE($C$4:INDIRECT(P8))</f>
        <v>174.4</v>
      </c>
      <c r="V8" s="15">
        <f ca="1">IFERROR(_xlfn.VAR.S($C$4:INDIRECT(P8)),0)</f>
        <v>314.3</v>
      </c>
    </row>
    <row r="9" spans="2:22" x14ac:dyDescent="0.25">
      <c r="B9" s="12">
        <v>6</v>
      </c>
      <c r="C9" s="12">
        <f t="shared" ca="1" si="0"/>
        <v>189</v>
      </c>
      <c r="D9" s="1">
        <f t="shared" ca="1" si="1"/>
        <v>50.552100000000195</v>
      </c>
      <c r="E9" s="1">
        <f t="shared" ca="1" si="2"/>
        <v>83.174400000000077</v>
      </c>
      <c r="F9" s="1"/>
      <c r="O9">
        <v>6</v>
      </c>
      <c r="P9" s="1" t="str">
        <f t="shared" si="3"/>
        <v>C9</v>
      </c>
      <c r="Q9" s="1" t="str">
        <f t="shared" si="4"/>
        <v>D9</v>
      </c>
      <c r="R9" s="1" t="str">
        <f t="shared" si="5"/>
        <v>E9</v>
      </c>
      <c r="S9" s="15">
        <f t="shared" ca="1" si="6"/>
        <v>181.89</v>
      </c>
      <c r="T9" s="15">
        <f t="shared" ca="1" si="7"/>
        <v>332.87789999999995</v>
      </c>
      <c r="U9" s="15">
        <f ca="1">AVERAGE($C$4:INDIRECT(P9))</f>
        <v>176.83333333333334</v>
      </c>
      <c r="V9" s="15">
        <f ca="1">IFERROR(_xlfn.VAR.S($C$4:INDIRECT(P9)),0)</f>
        <v>286.96666666666664</v>
      </c>
    </row>
    <row r="10" spans="2:22" x14ac:dyDescent="0.25">
      <c r="B10" s="12">
        <v>7</v>
      </c>
      <c r="C10" s="12">
        <f t="shared" ref="C10:C68" ca="1" si="8">RANDBETWEEN(150,210)</f>
        <v>153</v>
      </c>
      <c r="D10" s="1">
        <f t="shared" ca="1" si="1"/>
        <v>834.63209999999924</v>
      </c>
      <c r="E10" s="1">
        <f t="shared" ca="1" si="2"/>
        <v>722.53439999999978</v>
      </c>
      <c r="F10" s="1"/>
      <c r="O10">
        <v>7</v>
      </c>
      <c r="P10" s="1" t="str">
        <f t="shared" si="3"/>
        <v>C10</v>
      </c>
      <c r="Q10" s="1" t="str">
        <f t="shared" si="4"/>
        <v>D10</v>
      </c>
      <c r="R10" s="1" t="str">
        <f t="shared" si="5"/>
        <v>E10</v>
      </c>
      <c r="S10" s="15">
        <f t="shared" ca="1" si="6"/>
        <v>181.89</v>
      </c>
      <c r="T10" s="15">
        <f t="shared" ca="1" si="7"/>
        <v>332.87789999999995</v>
      </c>
      <c r="U10" s="15">
        <f ca="1">AVERAGE($C$4:INDIRECT(P10))</f>
        <v>173.42857142857142</v>
      </c>
      <c r="V10" s="15">
        <f ca="1">IFERROR(_xlfn.VAR.S($C$4:INDIRECT(P10)),0)</f>
        <v>320.28571428571428</v>
      </c>
    </row>
    <row r="11" spans="2:22" x14ac:dyDescent="0.25">
      <c r="B11" s="12">
        <v>8</v>
      </c>
      <c r="C11" s="12">
        <f t="shared" ca="1" si="8"/>
        <v>152</v>
      </c>
      <c r="D11" s="1">
        <f t="shared" ca="1" si="1"/>
        <v>893.41209999999921</v>
      </c>
      <c r="E11" s="1">
        <f t="shared" ca="1" si="2"/>
        <v>777.29439999999977</v>
      </c>
      <c r="F11" s="1"/>
      <c r="G11" s="2"/>
      <c r="I11" s="17"/>
      <c r="O11">
        <v>8</v>
      </c>
      <c r="P11" s="1" t="str">
        <f t="shared" si="3"/>
        <v>C11</v>
      </c>
      <c r="Q11" s="1" t="str">
        <f t="shared" si="4"/>
        <v>D11</v>
      </c>
      <c r="R11" s="1" t="str">
        <f t="shared" si="5"/>
        <v>E11</v>
      </c>
      <c r="S11" s="15">
        <f t="shared" ca="1" si="6"/>
        <v>181.89</v>
      </c>
      <c r="T11" s="15">
        <f t="shared" ca="1" si="7"/>
        <v>332.87789999999995</v>
      </c>
      <c r="U11" s="15">
        <f ca="1">AVERAGE($C$4:INDIRECT(P11))</f>
        <v>170.75</v>
      </c>
      <c r="V11" s="15">
        <f ca="1">IFERROR(_xlfn.VAR.S($C$4:INDIRECT(P11)),0)</f>
        <v>331.92857142857144</v>
      </c>
    </row>
    <row r="12" spans="2:22" x14ac:dyDescent="0.25">
      <c r="B12" s="12">
        <v>9</v>
      </c>
      <c r="C12" s="12">
        <f t="shared" ca="1" si="8"/>
        <v>198</v>
      </c>
      <c r="D12" s="1">
        <f t="shared" ca="1" si="1"/>
        <v>259.53210000000041</v>
      </c>
      <c r="E12" s="1">
        <f t="shared" ca="1" si="2"/>
        <v>328.33440000000019</v>
      </c>
      <c r="F12" s="1"/>
      <c r="O12">
        <v>9</v>
      </c>
      <c r="P12" s="1" t="str">
        <f t="shared" si="3"/>
        <v>C12</v>
      </c>
      <c r="Q12" s="1" t="str">
        <f t="shared" si="4"/>
        <v>D12</v>
      </c>
      <c r="R12" s="1" t="str">
        <f t="shared" si="5"/>
        <v>E12</v>
      </c>
      <c r="S12" s="15">
        <f t="shared" ca="1" si="6"/>
        <v>181.89</v>
      </c>
      <c r="T12" s="15">
        <f t="shared" ca="1" si="7"/>
        <v>332.87789999999995</v>
      </c>
      <c r="U12" s="15">
        <f ca="1">AVERAGE($C$4:INDIRECT(P12))</f>
        <v>173.77777777777777</v>
      </c>
      <c r="V12" s="15">
        <f ca="1">IFERROR(_xlfn.VAR.S($C$4:INDIRECT(P12)),0)</f>
        <v>372.94444444444525</v>
      </c>
    </row>
    <row r="13" spans="2:22" x14ac:dyDescent="0.25">
      <c r="B13" s="12">
        <v>10</v>
      </c>
      <c r="C13" s="12">
        <f t="shared" ca="1" si="8"/>
        <v>190</v>
      </c>
      <c r="D13" s="1">
        <f t="shared" ca="1" si="1"/>
        <v>65.772100000000222</v>
      </c>
      <c r="E13" s="1">
        <f t="shared" ca="1" si="2"/>
        <v>102.41440000000009</v>
      </c>
      <c r="F13" s="1"/>
      <c r="O13">
        <v>10</v>
      </c>
      <c r="P13" s="1" t="str">
        <f t="shared" si="3"/>
        <v>C13</v>
      </c>
      <c r="Q13" s="1" t="str">
        <f t="shared" si="4"/>
        <v>D13</v>
      </c>
      <c r="R13" s="1" t="str">
        <f t="shared" si="5"/>
        <v>E13</v>
      </c>
      <c r="S13" s="15">
        <f t="shared" ca="1" si="6"/>
        <v>181.89</v>
      </c>
      <c r="T13" s="15">
        <f t="shared" ca="1" si="7"/>
        <v>332.87789999999995</v>
      </c>
      <c r="U13" s="15">
        <f ca="1">AVERAGE($C$4:INDIRECT(P13))</f>
        <v>175.4</v>
      </c>
      <c r="V13" s="15">
        <f ca="1">IFERROR(_xlfn.VAR.S($C$4:INDIRECT(P13)),0)</f>
        <v>357.82222222222481</v>
      </c>
    </row>
    <row r="14" spans="2:22" x14ac:dyDescent="0.25">
      <c r="B14" s="12">
        <v>11</v>
      </c>
      <c r="C14" s="12">
        <f t="shared" ca="1" si="8"/>
        <v>208</v>
      </c>
      <c r="D14" s="1">
        <f t="shared" ca="1" si="1"/>
        <v>681.73210000000074</v>
      </c>
      <c r="E14" s="1">
        <f t="shared" ca="1" si="2"/>
        <v>790.73440000000028</v>
      </c>
      <c r="F14" s="1"/>
      <c r="O14">
        <v>11</v>
      </c>
      <c r="P14" s="1" t="str">
        <f t="shared" si="3"/>
        <v>C14</v>
      </c>
      <c r="Q14" s="1" t="str">
        <f t="shared" si="4"/>
        <v>D14</v>
      </c>
      <c r="R14" s="1" t="str">
        <f t="shared" si="5"/>
        <v>E14</v>
      </c>
      <c r="S14" s="15">
        <f t="shared" ca="1" si="6"/>
        <v>181.89</v>
      </c>
      <c r="T14" s="15">
        <f t="shared" ca="1" si="7"/>
        <v>332.87789999999995</v>
      </c>
      <c r="U14" s="15">
        <f ca="1">AVERAGE($C$4:INDIRECT(P14))</f>
        <v>178.36363636363637</v>
      </c>
      <c r="V14" s="15">
        <f ca="1">IFERROR(_xlfn.VAR.S($C$4:INDIRECT(P14)),0)</f>
        <v>418.65454545454702</v>
      </c>
    </row>
    <row r="15" spans="2:22" x14ac:dyDescent="0.25">
      <c r="B15" s="12">
        <v>12</v>
      </c>
      <c r="C15" s="12">
        <f t="shared" ca="1" si="8"/>
        <v>209</v>
      </c>
      <c r="D15" s="1">
        <f t="shared" ca="1" si="1"/>
        <v>734.95210000000077</v>
      </c>
      <c r="E15" s="1">
        <f t="shared" ca="1" si="2"/>
        <v>847.97440000000029</v>
      </c>
      <c r="F15" s="1"/>
      <c r="O15">
        <v>12</v>
      </c>
      <c r="P15" s="1" t="str">
        <f t="shared" si="3"/>
        <v>C15</v>
      </c>
      <c r="Q15" s="1" t="str">
        <f t="shared" si="4"/>
        <v>D15</v>
      </c>
      <c r="R15" s="1" t="str">
        <f t="shared" si="5"/>
        <v>E15</v>
      </c>
      <c r="S15" s="15">
        <f t="shared" ca="1" si="6"/>
        <v>181.89</v>
      </c>
      <c r="T15" s="15">
        <f t="shared" ca="1" si="7"/>
        <v>332.87789999999995</v>
      </c>
      <c r="U15" s="15">
        <f ca="1">AVERAGE($C$4:INDIRECT(P15))</f>
        <v>180.91666666666666</v>
      </c>
      <c r="V15" s="15">
        <f ca="1">IFERROR(_xlfn.VAR.S($C$4:INDIRECT(P15)),0)</f>
        <v>458.81060606060782</v>
      </c>
    </row>
    <row r="16" spans="2:22" x14ac:dyDescent="0.25">
      <c r="B16" s="12">
        <v>13</v>
      </c>
      <c r="C16" s="12">
        <f t="shared" ca="1" si="8"/>
        <v>177</v>
      </c>
      <c r="D16" s="1">
        <f t="shared" ca="1" si="1"/>
        <v>23.912099999999867</v>
      </c>
      <c r="E16" s="1">
        <f t="shared" ca="1" si="2"/>
        <v>8.2943999999999747</v>
      </c>
      <c r="F16" s="1"/>
      <c r="O16">
        <v>13</v>
      </c>
      <c r="P16" s="1" t="str">
        <f t="shared" si="3"/>
        <v>C16</v>
      </c>
      <c r="Q16" s="1" t="str">
        <f t="shared" si="4"/>
        <v>D16</v>
      </c>
      <c r="R16" s="1" t="str">
        <f t="shared" si="5"/>
        <v>E16</v>
      </c>
      <c r="S16" s="15">
        <f t="shared" ca="1" si="6"/>
        <v>181.89</v>
      </c>
      <c r="T16" s="15">
        <f t="shared" ca="1" si="7"/>
        <v>332.87789999999995</v>
      </c>
      <c r="U16" s="15">
        <f ca="1">AVERAGE($C$4:INDIRECT(P16))</f>
        <v>180.61538461538461</v>
      </c>
      <c r="V16" s="15">
        <f ca="1">IFERROR(_xlfn.VAR.S($C$4:INDIRECT(P16)),0)</f>
        <v>421.75641025641136</v>
      </c>
    </row>
    <row r="17" spans="2:22" x14ac:dyDescent="0.25">
      <c r="B17" s="12">
        <v>14</v>
      </c>
      <c r="C17" s="12">
        <f t="shared" ca="1" si="8"/>
        <v>173</v>
      </c>
      <c r="D17" s="1">
        <f t="shared" ca="1" si="1"/>
        <v>79.032099999999758</v>
      </c>
      <c r="E17" s="1">
        <f t="shared" ca="1" si="2"/>
        <v>47.334399999999938</v>
      </c>
      <c r="F17" s="1"/>
      <c r="O17">
        <v>14</v>
      </c>
      <c r="P17" s="1" t="str">
        <f t="shared" si="3"/>
        <v>C17</v>
      </c>
      <c r="Q17" s="1" t="str">
        <f t="shared" si="4"/>
        <v>D17</v>
      </c>
      <c r="R17" s="1" t="str">
        <f t="shared" si="5"/>
        <v>E17</v>
      </c>
      <c r="S17" s="15">
        <f t="shared" ca="1" si="6"/>
        <v>181.89</v>
      </c>
      <c r="T17" s="15">
        <f t="shared" ca="1" si="7"/>
        <v>332.87789999999995</v>
      </c>
      <c r="U17" s="15">
        <f ca="1">AVERAGE($C$4:INDIRECT(P17))</f>
        <v>180.07142857142858</v>
      </c>
      <c r="V17" s="15">
        <f ca="1">IFERROR(_xlfn.VAR.S($C$4:INDIRECT(P17)),0)</f>
        <v>393.4560439560446</v>
      </c>
    </row>
    <row r="18" spans="2:22" x14ac:dyDescent="0.25">
      <c r="B18" s="12">
        <v>15</v>
      </c>
      <c r="C18" s="12">
        <f ca="1">RANDBETWEEN(150,210)</f>
        <v>161</v>
      </c>
      <c r="D18" s="1">
        <f t="shared" ca="1" si="1"/>
        <v>436.3920999999994</v>
      </c>
      <c r="E18" s="1">
        <f t="shared" ca="1" si="2"/>
        <v>356.45439999999985</v>
      </c>
      <c r="F18" s="1"/>
      <c r="O18">
        <v>15</v>
      </c>
      <c r="P18" s="1" t="str">
        <f t="shared" si="3"/>
        <v>C18</v>
      </c>
      <c r="Q18" s="1" t="str">
        <f t="shared" si="4"/>
        <v>D18</v>
      </c>
      <c r="R18" s="1" t="str">
        <f t="shared" si="5"/>
        <v>E18</v>
      </c>
      <c r="S18" s="15">
        <f t="shared" ca="1" si="6"/>
        <v>181.89</v>
      </c>
      <c r="T18" s="15">
        <f t="shared" ca="1" si="7"/>
        <v>332.87789999999995</v>
      </c>
      <c r="U18" s="15">
        <f ca="1">AVERAGE($C$4:INDIRECT(P18))</f>
        <v>178.8</v>
      </c>
      <c r="V18" s="15">
        <f ca="1">IFERROR(_xlfn.VAR.S($C$4:INDIRECT(P18)),0)</f>
        <v>389.60000000000167</v>
      </c>
    </row>
    <row r="19" spans="2:22" x14ac:dyDescent="0.25">
      <c r="B19" s="12">
        <v>16</v>
      </c>
      <c r="C19" s="12">
        <f t="shared" ca="1" si="8"/>
        <v>157</v>
      </c>
      <c r="D19" s="1">
        <f t="shared" ca="1" si="1"/>
        <v>619.51209999999935</v>
      </c>
      <c r="E19" s="1">
        <f t="shared" ca="1" si="2"/>
        <v>523.49439999999981</v>
      </c>
      <c r="F19" s="1"/>
      <c r="O19">
        <v>16</v>
      </c>
      <c r="P19" s="1" t="str">
        <f t="shared" si="3"/>
        <v>C19</v>
      </c>
      <c r="Q19" s="1" t="str">
        <f t="shared" si="4"/>
        <v>D19</v>
      </c>
      <c r="R19" s="1" t="str">
        <f t="shared" si="5"/>
        <v>E19</v>
      </c>
      <c r="S19" s="15">
        <f t="shared" ca="1" si="6"/>
        <v>181.89</v>
      </c>
      <c r="T19" s="15">
        <f t="shared" ca="1" si="7"/>
        <v>332.87789999999995</v>
      </c>
      <c r="U19" s="15">
        <f ca="1">AVERAGE($C$4:INDIRECT(P19))</f>
        <v>177.4375</v>
      </c>
      <c r="V19" s="15">
        <f ca="1">IFERROR(_xlfn.VAR.S($C$4:INDIRECT(P19)),0)</f>
        <v>393.32916666666665</v>
      </c>
    </row>
    <row r="20" spans="2:22" x14ac:dyDescent="0.25">
      <c r="B20" s="12">
        <v>17</v>
      </c>
      <c r="C20" s="12">
        <f t="shared" ca="1" si="8"/>
        <v>168</v>
      </c>
      <c r="D20" s="1">
        <f t="shared" ca="1" si="1"/>
        <v>192.93209999999962</v>
      </c>
      <c r="E20" s="1">
        <f t="shared" ca="1" si="2"/>
        <v>141.13439999999989</v>
      </c>
      <c r="F20" s="1"/>
      <c r="O20">
        <v>17</v>
      </c>
      <c r="P20" s="1" t="str">
        <f t="shared" si="3"/>
        <v>C20</v>
      </c>
      <c r="Q20" s="1" t="str">
        <f t="shared" si="4"/>
        <v>D20</v>
      </c>
      <c r="R20" s="1" t="str">
        <f t="shared" si="5"/>
        <v>E20</v>
      </c>
      <c r="S20" s="15">
        <f t="shared" ca="1" si="6"/>
        <v>181.89</v>
      </c>
      <c r="T20" s="15">
        <f t="shared" ca="1" si="7"/>
        <v>332.87789999999995</v>
      </c>
      <c r="U20" s="15">
        <f ca="1">AVERAGE($C$4:INDIRECT(P20))</f>
        <v>176.88235294117646</v>
      </c>
      <c r="V20" s="15">
        <f ca="1">IFERROR(_xlfn.VAR.S($C$4:INDIRECT(P20)),0)</f>
        <v>373.98529411765048</v>
      </c>
    </row>
    <row r="21" spans="2:22" x14ac:dyDescent="0.25">
      <c r="B21" s="12">
        <v>18</v>
      </c>
      <c r="C21" s="12">
        <f ca="1">RANDBETWEEN(150,210)</f>
        <v>184</v>
      </c>
      <c r="D21" s="1">
        <f t="shared" ca="1" si="1"/>
        <v>4.4521000000000575</v>
      </c>
      <c r="E21" s="1">
        <f t="shared" ca="1" si="2"/>
        <v>16.974400000000038</v>
      </c>
      <c r="F21" s="1"/>
      <c r="O21">
        <v>18</v>
      </c>
      <c r="P21" s="1" t="str">
        <f t="shared" si="3"/>
        <v>C21</v>
      </c>
      <c r="Q21" s="1" t="str">
        <f t="shared" si="4"/>
        <v>D21</v>
      </c>
      <c r="R21" s="1" t="str">
        <f t="shared" si="5"/>
        <v>E21</v>
      </c>
      <c r="S21" s="15">
        <f t="shared" ca="1" si="6"/>
        <v>181.89</v>
      </c>
      <c r="T21" s="15">
        <f t="shared" ca="1" si="7"/>
        <v>332.87789999999995</v>
      </c>
      <c r="U21" s="15">
        <f ca="1">AVERAGE($C$4:INDIRECT(P21))</f>
        <v>177.27777777777777</v>
      </c>
      <c r="V21" s="15">
        <f ca="1">IFERROR(_xlfn.VAR.S($C$4:INDIRECT(P21)),0)</f>
        <v>354.80065359477203</v>
      </c>
    </row>
    <row r="22" spans="2:22" x14ac:dyDescent="0.25">
      <c r="B22" s="12">
        <v>19</v>
      </c>
      <c r="C22" s="12">
        <f ca="1">RANDBETWEEN(150,210)</f>
        <v>185</v>
      </c>
      <c r="D22" s="1">
        <f t="shared" ca="1" si="1"/>
        <v>9.6721000000000856</v>
      </c>
      <c r="E22" s="1">
        <f t="shared" ca="1" si="2"/>
        <v>26.214400000000047</v>
      </c>
      <c r="F22" s="1"/>
      <c r="O22">
        <v>19</v>
      </c>
      <c r="P22" s="1" t="str">
        <f t="shared" si="3"/>
        <v>C22</v>
      </c>
      <c r="Q22" s="1" t="str">
        <f t="shared" si="4"/>
        <v>D22</v>
      </c>
      <c r="R22" s="1" t="str">
        <f t="shared" si="5"/>
        <v>E22</v>
      </c>
      <c r="S22" s="15">
        <f t="shared" ca="1" si="6"/>
        <v>181.89</v>
      </c>
      <c r="T22" s="15">
        <f t="shared" ca="1" si="7"/>
        <v>332.87789999999995</v>
      </c>
      <c r="U22" s="15">
        <f ca="1">AVERAGE($C$4:INDIRECT(P22))</f>
        <v>177.68421052631578</v>
      </c>
      <c r="V22" s="15">
        <f ca="1">IFERROR(_xlfn.VAR.S($C$4:INDIRECT(P22)),0)</f>
        <v>338.22807017543687</v>
      </c>
    </row>
    <row r="23" spans="2:22" x14ac:dyDescent="0.25">
      <c r="B23" s="12">
        <v>20</v>
      </c>
      <c r="C23" s="12">
        <f t="shared" ca="1" si="8"/>
        <v>208</v>
      </c>
      <c r="D23" s="1">
        <f t="shared" ca="1" si="1"/>
        <v>681.73210000000074</v>
      </c>
      <c r="E23" s="1">
        <f t="shared" ca="1" si="2"/>
        <v>790.73440000000028</v>
      </c>
      <c r="F23" s="1"/>
      <c r="O23">
        <v>20</v>
      </c>
      <c r="P23" s="1" t="str">
        <f t="shared" si="3"/>
        <v>C23</v>
      </c>
      <c r="Q23" s="1" t="str">
        <f t="shared" si="4"/>
        <v>D23</v>
      </c>
      <c r="R23" s="1" t="str">
        <f t="shared" si="5"/>
        <v>E23</v>
      </c>
      <c r="S23" s="15">
        <f t="shared" ca="1" si="6"/>
        <v>181.89</v>
      </c>
      <c r="T23" s="15">
        <f t="shared" ca="1" si="7"/>
        <v>332.87789999999995</v>
      </c>
      <c r="U23" s="15">
        <f ca="1">AVERAGE($C$4:INDIRECT(P23))</f>
        <v>179.2</v>
      </c>
      <c r="V23" s="15">
        <f ca="1">IFERROR(_xlfn.VAR.S($C$4:INDIRECT(P23)),0)</f>
        <v>366.37894736841861</v>
      </c>
    </row>
    <row r="24" spans="2:22" x14ac:dyDescent="0.25">
      <c r="B24" s="12">
        <v>21</v>
      </c>
      <c r="C24" s="12">
        <f t="shared" ca="1" si="8"/>
        <v>173</v>
      </c>
      <c r="D24" s="1">
        <f t="shared" ca="1" si="1"/>
        <v>79.032099999999758</v>
      </c>
      <c r="E24" s="1">
        <f t="shared" ca="1" si="2"/>
        <v>47.334399999999938</v>
      </c>
      <c r="F24" s="1"/>
      <c r="O24">
        <v>21</v>
      </c>
      <c r="P24" s="1" t="str">
        <f t="shared" si="3"/>
        <v>C24</v>
      </c>
      <c r="Q24" s="1" t="str">
        <f t="shared" si="4"/>
        <v>D24</v>
      </c>
      <c r="R24" s="1" t="str">
        <f t="shared" si="5"/>
        <v>E24</v>
      </c>
      <c r="S24" s="15">
        <f t="shared" ca="1" si="6"/>
        <v>181.89</v>
      </c>
      <c r="T24" s="15">
        <f t="shared" ca="1" si="7"/>
        <v>332.87789999999995</v>
      </c>
      <c r="U24" s="15">
        <f ca="1">AVERAGE($C$4:INDIRECT(P24))</f>
        <v>178.9047619047619</v>
      </c>
      <c r="V24" s="15">
        <f ca="1">IFERROR(_xlfn.VAR.S($C$4:INDIRECT(P24)),0)</f>
        <v>349.89047619047341</v>
      </c>
    </row>
    <row r="25" spans="2:22" x14ac:dyDescent="0.25">
      <c r="B25" s="12">
        <v>22</v>
      </c>
      <c r="C25" s="12">
        <f t="shared" ca="1" si="8"/>
        <v>171</v>
      </c>
      <c r="D25" s="1">
        <f t="shared" ca="1" si="1"/>
        <v>118.5920999999997</v>
      </c>
      <c r="E25" s="1">
        <f t="shared" ca="1" si="2"/>
        <v>78.854399999999913</v>
      </c>
      <c r="F25" s="1"/>
      <c r="O25">
        <v>22</v>
      </c>
      <c r="P25" s="1" t="str">
        <f t="shared" si="3"/>
        <v>C25</v>
      </c>
      <c r="Q25" s="1" t="str">
        <f t="shared" si="4"/>
        <v>D25</v>
      </c>
      <c r="R25" s="1" t="str">
        <f t="shared" si="5"/>
        <v>E25</v>
      </c>
      <c r="S25" s="15">
        <f t="shared" ca="1" si="6"/>
        <v>181.89</v>
      </c>
      <c r="T25" s="15">
        <f t="shared" ca="1" si="7"/>
        <v>332.87789999999995</v>
      </c>
      <c r="U25" s="15">
        <f ca="1">AVERAGE($C$4:INDIRECT(P25))</f>
        <v>178.54545454545453</v>
      </c>
      <c r="V25" s="15">
        <f ca="1">IFERROR(_xlfn.VAR.S($C$4:INDIRECT(P25)),0)</f>
        <v>336.06926406926402</v>
      </c>
    </row>
    <row r="26" spans="2:22" x14ac:dyDescent="0.25">
      <c r="B26" s="12">
        <v>23</v>
      </c>
      <c r="C26" s="12">
        <f t="shared" ca="1" si="8"/>
        <v>150</v>
      </c>
      <c r="D26" s="1">
        <f t="shared" ca="1" si="1"/>
        <v>1016.9720999999992</v>
      </c>
      <c r="E26" s="1">
        <f t="shared" ca="1" si="2"/>
        <v>892.81439999999975</v>
      </c>
      <c r="F26" s="1"/>
      <c r="O26">
        <v>23</v>
      </c>
      <c r="P26" s="1" t="str">
        <f t="shared" si="3"/>
        <v>C26</v>
      </c>
      <c r="Q26" s="1" t="str">
        <f t="shared" si="4"/>
        <v>D26</v>
      </c>
      <c r="R26" s="1" t="str">
        <f t="shared" si="5"/>
        <v>E26</v>
      </c>
      <c r="S26" s="15">
        <f t="shared" ca="1" si="6"/>
        <v>181.89</v>
      </c>
      <c r="T26" s="15">
        <f t="shared" ca="1" si="7"/>
        <v>332.87789999999995</v>
      </c>
      <c r="U26" s="15">
        <f ca="1">AVERAGE($C$4:INDIRECT(P26))</f>
        <v>177.30434782608697</v>
      </c>
      <c r="V26" s="15">
        <f ca="1">IFERROR(_xlfn.VAR.S($C$4:INDIRECT(P26)),0)</f>
        <v>356.22134387351849</v>
      </c>
    </row>
    <row r="27" spans="2:22" x14ac:dyDescent="0.25">
      <c r="B27" s="12">
        <v>24</v>
      </c>
      <c r="C27" s="12">
        <f t="shared" ca="1" si="8"/>
        <v>162</v>
      </c>
      <c r="D27" s="1">
        <f t="shared" ca="1" si="1"/>
        <v>395.61209999999943</v>
      </c>
      <c r="E27" s="1">
        <f t="shared" ca="1" si="2"/>
        <v>319.69439999999986</v>
      </c>
      <c r="F27" s="1"/>
      <c r="O27">
        <v>24</v>
      </c>
      <c r="P27" s="1" t="str">
        <f t="shared" si="3"/>
        <v>C27</v>
      </c>
      <c r="Q27" s="1" t="str">
        <f t="shared" si="4"/>
        <v>D27</v>
      </c>
      <c r="R27" s="1" t="str">
        <f t="shared" si="5"/>
        <v>E27</v>
      </c>
      <c r="S27" s="15">
        <f t="shared" ca="1" si="6"/>
        <v>181.89</v>
      </c>
      <c r="T27" s="15">
        <f t="shared" ca="1" si="7"/>
        <v>332.87789999999995</v>
      </c>
      <c r="U27" s="15">
        <f ca="1">AVERAGE($C$4:INDIRECT(P27))</f>
        <v>176.66666666666666</v>
      </c>
      <c r="V27" s="15">
        <f ca="1">IFERROR(_xlfn.VAR.S($C$4:INDIRECT(P27)),0)</f>
        <v>350.49275362319008</v>
      </c>
    </row>
    <row r="28" spans="2:22" x14ac:dyDescent="0.25">
      <c r="B28" s="12">
        <v>25</v>
      </c>
      <c r="C28" s="12">
        <f t="shared" ca="1" si="8"/>
        <v>171</v>
      </c>
      <c r="D28" s="1">
        <f t="shared" ca="1" si="1"/>
        <v>118.5920999999997</v>
      </c>
      <c r="E28" s="1">
        <f t="shared" ca="1" si="2"/>
        <v>78.854399999999913</v>
      </c>
      <c r="F28" s="1"/>
      <c r="O28">
        <v>25</v>
      </c>
      <c r="P28" s="1" t="str">
        <f t="shared" si="3"/>
        <v>C28</v>
      </c>
      <c r="Q28" s="1" t="str">
        <f t="shared" si="4"/>
        <v>D28</v>
      </c>
      <c r="R28" s="1" t="str">
        <f t="shared" si="5"/>
        <v>E28</v>
      </c>
      <c r="S28" s="15">
        <f t="shared" ca="1" si="6"/>
        <v>181.89</v>
      </c>
      <c r="T28" s="15">
        <f t="shared" ca="1" si="7"/>
        <v>332.87789999999995</v>
      </c>
      <c r="U28" s="15">
        <f ca="1">AVERAGE($C$4:INDIRECT(P28))</f>
        <v>176.44</v>
      </c>
      <c r="V28" s="15">
        <f ca="1">IFERROR(_xlfn.VAR.S($C$4:INDIRECT(P28)),0)</f>
        <v>337.17333333333471</v>
      </c>
    </row>
    <row r="29" spans="2:22" x14ac:dyDescent="0.25">
      <c r="B29" s="12">
        <v>26</v>
      </c>
      <c r="C29" s="12">
        <f t="shared" ca="1" si="8"/>
        <v>163</v>
      </c>
      <c r="D29" s="1">
        <f t="shared" ca="1" si="1"/>
        <v>356.83209999999946</v>
      </c>
      <c r="E29" s="1">
        <f t="shared" ca="1" si="2"/>
        <v>284.93439999999987</v>
      </c>
      <c r="F29" s="1"/>
      <c r="O29">
        <v>26</v>
      </c>
      <c r="P29" s="1" t="str">
        <f t="shared" si="3"/>
        <v>C29</v>
      </c>
      <c r="Q29" s="1" t="str">
        <f t="shared" si="4"/>
        <v>D29</v>
      </c>
      <c r="R29" s="1" t="str">
        <f t="shared" si="5"/>
        <v>E29</v>
      </c>
      <c r="S29" s="15">
        <f t="shared" ca="1" si="6"/>
        <v>181.89</v>
      </c>
      <c r="T29" s="15">
        <f t="shared" ca="1" si="7"/>
        <v>332.87789999999995</v>
      </c>
      <c r="U29" s="15">
        <f ca="1">AVERAGE($C$4:INDIRECT(P29))</f>
        <v>175.92307692307693</v>
      </c>
      <c r="V29" s="15">
        <f ca="1">IFERROR(_xlfn.VAR.S($C$4:INDIRECT(P29)),0)</f>
        <v>330.63384615384507</v>
      </c>
    </row>
    <row r="30" spans="2:22" x14ac:dyDescent="0.25">
      <c r="B30">
        <v>27</v>
      </c>
      <c r="C30">
        <f t="shared" ca="1" si="8"/>
        <v>187</v>
      </c>
      <c r="D30" s="1">
        <f t="shared" ca="1" si="1"/>
        <v>26.11210000000014</v>
      </c>
      <c r="E30" s="1">
        <f t="shared" ref="E30:E93" ca="1" si="9">(C30-$I$6)^2</f>
        <v>50.694400000000066</v>
      </c>
      <c r="F30" s="1"/>
      <c r="O30">
        <v>27</v>
      </c>
      <c r="P30" s="1" t="str">
        <f t="shared" si="3"/>
        <v>C30</v>
      </c>
      <c r="Q30" s="1" t="str">
        <f t="shared" si="4"/>
        <v>D30</v>
      </c>
      <c r="R30" s="1" t="str">
        <f t="shared" si="5"/>
        <v>E30</v>
      </c>
      <c r="S30" s="15">
        <f t="shared" ca="1" si="6"/>
        <v>181.89</v>
      </c>
      <c r="T30" s="15">
        <f t="shared" ca="1" si="7"/>
        <v>332.87789999999995</v>
      </c>
      <c r="U30" s="15">
        <f ca="1">AVERAGE($C$4:INDIRECT(P30))</f>
        <v>176.33333333333334</v>
      </c>
      <c r="V30" s="15">
        <f ca="1">IFERROR(_xlfn.VAR.S($C$4:INDIRECT(P30)),0)</f>
        <v>322.4615384615384</v>
      </c>
    </row>
    <row r="31" spans="2:22" x14ac:dyDescent="0.25">
      <c r="B31">
        <v>28</v>
      </c>
      <c r="C31">
        <f t="shared" ca="1" si="8"/>
        <v>182</v>
      </c>
      <c r="D31" s="1">
        <f t="shared" ca="1" si="1"/>
        <v>1.2100000000003001E-2</v>
      </c>
      <c r="E31" s="1">
        <f t="shared" ca="1" si="9"/>
        <v>4.4944000000000193</v>
      </c>
      <c r="F31" s="1"/>
      <c r="O31">
        <v>28</v>
      </c>
      <c r="P31" s="1" t="str">
        <f t="shared" si="3"/>
        <v>C31</v>
      </c>
      <c r="Q31" s="1" t="str">
        <f t="shared" si="4"/>
        <v>D31</v>
      </c>
      <c r="R31" s="1" t="str">
        <f t="shared" si="5"/>
        <v>E31</v>
      </c>
      <c r="S31" s="15">
        <f t="shared" ca="1" si="6"/>
        <v>181.89</v>
      </c>
      <c r="T31" s="15">
        <f t="shared" ca="1" si="7"/>
        <v>332.87789999999995</v>
      </c>
      <c r="U31" s="15">
        <f ca="1">AVERAGE($C$4:INDIRECT(P31))</f>
        <v>176.53571428571428</v>
      </c>
      <c r="V31" s="15">
        <f ca="1">IFERROR(_xlfn.VAR.S($C$4:INDIRECT(P31)),0)</f>
        <v>311.66534391534384</v>
      </c>
    </row>
    <row r="32" spans="2:22" x14ac:dyDescent="0.25">
      <c r="B32">
        <v>29</v>
      </c>
      <c r="C32">
        <f t="shared" ca="1" si="8"/>
        <v>206</v>
      </c>
      <c r="D32" s="1">
        <f t="shared" ca="1" si="1"/>
        <v>581.29210000000069</v>
      </c>
      <c r="E32" s="1">
        <f t="shared" ca="1" si="9"/>
        <v>682.25440000000026</v>
      </c>
      <c r="F32" s="1"/>
      <c r="O32">
        <v>29</v>
      </c>
      <c r="P32" s="1" t="str">
        <f t="shared" si="3"/>
        <v>C32</v>
      </c>
      <c r="Q32" s="1" t="str">
        <f t="shared" si="4"/>
        <v>D32</v>
      </c>
      <c r="R32" s="1" t="str">
        <f t="shared" si="5"/>
        <v>E32</v>
      </c>
      <c r="S32" s="15">
        <f t="shared" ca="1" si="6"/>
        <v>181.89</v>
      </c>
      <c r="T32" s="15">
        <f t="shared" ca="1" si="7"/>
        <v>332.87789999999995</v>
      </c>
      <c r="U32" s="15">
        <f ca="1">AVERAGE($C$4:INDIRECT(P32))</f>
        <v>177.55172413793105</v>
      </c>
      <c r="V32" s="15">
        <f ca="1">IFERROR(_xlfn.VAR.S($C$4:INDIRECT(P32)),0)</f>
        <v>330.47044334975573</v>
      </c>
    </row>
    <row r="33" spans="2:22" x14ac:dyDescent="0.25">
      <c r="B33">
        <v>30</v>
      </c>
      <c r="C33">
        <f t="shared" ca="1" si="8"/>
        <v>170</v>
      </c>
      <c r="D33" s="1">
        <f t="shared" ca="1" si="1"/>
        <v>141.37209999999968</v>
      </c>
      <c r="E33" s="1">
        <f t="shared" ca="1" si="9"/>
        <v>97.614399999999904</v>
      </c>
      <c r="F33" s="1"/>
      <c r="O33">
        <v>30</v>
      </c>
      <c r="P33" s="1" t="str">
        <f t="shared" si="3"/>
        <v>C33</v>
      </c>
      <c r="Q33" s="1" t="str">
        <f t="shared" si="4"/>
        <v>D33</v>
      </c>
      <c r="R33" s="1" t="str">
        <f t="shared" si="5"/>
        <v>E33</v>
      </c>
      <c r="S33" s="15">
        <f t="shared" ca="1" si="6"/>
        <v>181.89</v>
      </c>
      <c r="T33" s="15">
        <f t="shared" ca="1" si="7"/>
        <v>332.87789999999995</v>
      </c>
      <c r="U33" s="15">
        <f ca="1">AVERAGE($C$4:INDIRECT(P33))</f>
        <v>177.3</v>
      </c>
      <c r="V33" s="15">
        <f ca="1">IFERROR(_xlfn.VAR.S($C$4:INDIRECT(P33)),0)</f>
        <v>320.97586206896551</v>
      </c>
    </row>
    <row r="34" spans="2:22" x14ac:dyDescent="0.25">
      <c r="B34">
        <v>31</v>
      </c>
      <c r="C34">
        <f t="shared" ca="1" si="8"/>
        <v>171</v>
      </c>
      <c r="D34" s="1">
        <f t="shared" ca="1" si="1"/>
        <v>118.5920999999997</v>
      </c>
      <c r="E34" s="1">
        <f t="shared" ca="1" si="9"/>
        <v>78.854399999999913</v>
      </c>
      <c r="F34" s="1"/>
      <c r="O34">
        <v>31</v>
      </c>
      <c r="P34" s="1" t="str">
        <f t="shared" si="3"/>
        <v>C34</v>
      </c>
      <c r="Q34" s="1" t="str">
        <f t="shared" si="4"/>
        <v>D34</v>
      </c>
      <c r="R34" s="1" t="str">
        <f t="shared" si="5"/>
        <v>E34</v>
      </c>
      <c r="S34" s="15">
        <f t="shared" ca="1" si="6"/>
        <v>181.89</v>
      </c>
      <c r="T34" s="15">
        <f t="shared" ca="1" si="7"/>
        <v>332.87789999999995</v>
      </c>
      <c r="U34" s="15">
        <f ca="1">AVERAGE($C$4:INDIRECT(P34))</f>
        <v>177.09677419354838</v>
      </c>
      <c r="V34" s="15">
        <f ca="1">IFERROR(_xlfn.VAR.S($C$4:INDIRECT(P34)),0)</f>
        <v>311.55698924731172</v>
      </c>
    </row>
    <row r="35" spans="2:22" x14ac:dyDescent="0.25">
      <c r="B35">
        <v>32</v>
      </c>
      <c r="C35">
        <f t="shared" ca="1" si="8"/>
        <v>180</v>
      </c>
      <c r="D35" s="1">
        <f t="shared" ca="1" si="1"/>
        <v>3.5720999999999483</v>
      </c>
      <c r="E35" s="1">
        <f t="shared" ca="1" si="9"/>
        <v>1.4400000000001091E-2</v>
      </c>
      <c r="F35" s="1"/>
      <c r="O35">
        <v>32</v>
      </c>
      <c r="P35" s="1" t="str">
        <f t="shared" si="3"/>
        <v>C35</v>
      </c>
      <c r="Q35" s="1" t="str">
        <f t="shared" si="4"/>
        <v>D35</v>
      </c>
      <c r="R35" s="1" t="str">
        <f t="shared" si="5"/>
        <v>E35</v>
      </c>
      <c r="S35" s="15">
        <f t="shared" ca="1" si="6"/>
        <v>181.89</v>
      </c>
      <c r="T35" s="15">
        <f t="shared" ca="1" si="7"/>
        <v>332.87789999999995</v>
      </c>
      <c r="U35" s="15">
        <f ca="1">AVERAGE($C$4:INDIRECT(P35))</f>
        <v>177.1875</v>
      </c>
      <c r="V35" s="15">
        <f ca="1">IFERROR(_xlfn.VAR.S($C$4:INDIRECT(P35)),0)</f>
        <v>301.77016129032256</v>
      </c>
    </row>
    <row r="36" spans="2:22" x14ac:dyDescent="0.25">
      <c r="B36">
        <v>33</v>
      </c>
      <c r="C36">
        <f t="shared" ca="1" si="8"/>
        <v>207</v>
      </c>
      <c r="D36" s="1">
        <f t="shared" ref="D36:D67" ca="1" si="10">(C36-$H$6)^2</f>
        <v>630.51210000000071</v>
      </c>
      <c r="E36" s="1">
        <f t="shared" ca="1" si="9"/>
        <v>735.49440000000027</v>
      </c>
      <c r="F36" s="1"/>
      <c r="O36">
        <v>33</v>
      </c>
      <c r="P36" s="1" t="str">
        <f t="shared" si="3"/>
        <v>C36</v>
      </c>
      <c r="Q36" s="1" t="str">
        <f t="shared" si="4"/>
        <v>D36</v>
      </c>
      <c r="R36" s="1" t="str">
        <f t="shared" si="5"/>
        <v>E36</v>
      </c>
      <c r="S36" s="15">
        <f t="shared" ca="1" si="6"/>
        <v>181.89</v>
      </c>
      <c r="T36" s="15">
        <f t="shared" ca="1" si="7"/>
        <v>332.87789999999995</v>
      </c>
      <c r="U36" s="15">
        <f ca="1">AVERAGE($C$4:INDIRECT(P36))</f>
        <v>178.09090909090909</v>
      </c>
      <c r="V36" s="15">
        <f ca="1">IFERROR(_xlfn.VAR.S($C$4:INDIRECT(P36)),0)</f>
        <v>319.27272727272737</v>
      </c>
    </row>
    <row r="37" spans="2:22" x14ac:dyDescent="0.25">
      <c r="B37">
        <v>34</v>
      </c>
      <c r="C37">
        <f t="shared" ca="1" si="8"/>
        <v>167</v>
      </c>
      <c r="D37" s="1">
        <f t="shared" ca="1" si="10"/>
        <v>221.71209999999959</v>
      </c>
      <c r="E37" s="1">
        <f t="shared" ca="1" si="9"/>
        <v>165.89439999999988</v>
      </c>
      <c r="F37" s="1"/>
      <c r="O37">
        <v>34</v>
      </c>
      <c r="P37" s="1" t="str">
        <f t="shared" si="3"/>
        <v>C37</v>
      </c>
      <c r="Q37" s="1" t="str">
        <f t="shared" si="4"/>
        <v>D37</v>
      </c>
      <c r="R37" s="1" t="str">
        <f t="shared" si="5"/>
        <v>E37</v>
      </c>
      <c r="S37" s="15">
        <f t="shared" ca="1" si="6"/>
        <v>181.89</v>
      </c>
      <c r="T37" s="15">
        <f t="shared" ca="1" si="7"/>
        <v>332.87789999999995</v>
      </c>
      <c r="U37" s="15">
        <f ca="1">AVERAGE($C$4:INDIRECT(P37))</f>
        <v>177.76470588235293</v>
      </c>
      <c r="V37" s="15">
        <f ca="1">IFERROR(_xlfn.VAR.S($C$4:INDIRECT(P37)),0)</f>
        <v>313.21568627450984</v>
      </c>
    </row>
    <row r="38" spans="2:22" x14ac:dyDescent="0.25">
      <c r="B38">
        <v>35</v>
      </c>
      <c r="C38">
        <f t="shared" ca="1" si="8"/>
        <v>189</v>
      </c>
      <c r="D38" s="1">
        <f t="shared" ca="1" si="10"/>
        <v>50.552100000000195</v>
      </c>
      <c r="E38" s="1">
        <f t="shared" ca="1" si="9"/>
        <v>83.174400000000077</v>
      </c>
      <c r="F38" s="1"/>
      <c r="O38">
        <v>35</v>
      </c>
      <c r="P38" s="1" t="str">
        <f t="shared" si="3"/>
        <v>C38</v>
      </c>
      <c r="Q38" s="1" t="str">
        <f t="shared" si="4"/>
        <v>D38</v>
      </c>
      <c r="R38" s="1" t="str">
        <f t="shared" si="5"/>
        <v>E38</v>
      </c>
      <c r="S38" s="15">
        <f t="shared" ca="1" si="6"/>
        <v>181.89</v>
      </c>
      <c r="T38" s="15">
        <f t="shared" ca="1" si="7"/>
        <v>332.87789999999995</v>
      </c>
      <c r="U38" s="15">
        <f ca="1">AVERAGE($C$4:INDIRECT(P38))</f>
        <v>178.08571428571429</v>
      </c>
      <c r="V38" s="15">
        <f ca="1">IFERROR(_xlfn.VAR.S($C$4:INDIRECT(P38)),0)</f>
        <v>307.61008403361348</v>
      </c>
    </row>
    <row r="39" spans="2:22" x14ac:dyDescent="0.25">
      <c r="B39">
        <v>36</v>
      </c>
      <c r="C39">
        <f t="shared" ca="1" si="8"/>
        <v>208</v>
      </c>
      <c r="D39" s="1">
        <f t="shared" ca="1" si="10"/>
        <v>681.73210000000074</v>
      </c>
      <c r="E39" s="1">
        <f t="shared" ca="1" si="9"/>
        <v>790.73440000000028</v>
      </c>
      <c r="F39" s="1"/>
      <c r="O39">
        <v>36</v>
      </c>
      <c r="P39" s="1" t="str">
        <f t="shared" si="3"/>
        <v>C39</v>
      </c>
      <c r="Q39" s="1" t="str">
        <f t="shared" si="4"/>
        <v>D39</v>
      </c>
      <c r="R39" s="1" t="str">
        <f t="shared" si="5"/>
        <v>E39</v>
      </c>
      <c r="S39" s="15">
        <f t="shared" ca="1" si="6"/>
        <v>181.89</v>
      </c>
      <c r="T39" s="15">
        <f t="shared" ca="1" si="7"/>
        <v>332.87789999999995</v>
      </c>
      <c r="U39" s="15">
        <f ca="1">AVERAGE($C$4:INDIRECT(P39))</f>
        <v>178.91666666666666</v>
      </c>
      <c r="V39" s="15">
        <f ca="1">IFERROR(_xlfn.VAR.S($C$4:INDIRECT(P39)),0)</f>
        <v>323.67857142857144</v>
      </c>
    </row>
    <row r="40" spans="2:22" x14ac:dyDescent="0.25">
      <c r="B40">
        <v>37</v>
      </c>
      <c r="C40">
        <f t="shared" ca="1" si="8"/>
        <v>181</v>
      </c>
      <c r="D40" s="1">
        <f t="shared" ca="1" si="10"/>
        <v>0.79209999999997571</v>
      </c>
      <c r="E40" s="1">
        <f t="shared" ca="1" si="9"/>
        <v>1.2544000000000102</v>
      </c>
      <c r="F40" s="1"/>
      <c r="O40">
        <v>37</v>
      </c>
      <c r="P40" s="1" t="str">
        <f t="shared" si="3"/>
        <v>C40</v>
      </c>
      <c r="Q40" s="1" t="str">
        <f t="shared" si="4"/>
        <v>D40</v>
      </c>
      <c r="R40" s="1" t="str">
        <f t="shared" si="5"/>
        <v>E40</v>
      </c>
      <c r="S40" s="15">
        <f t="shared" ca="1" si="6"/>
        <v>181.89</v>
      </c>
      <c r="T40" s="15">
        <f t="shared" ca="1" si="7"/>
        <v>332.87789999999995</v>
      </c>
      <c r="U40" s="15">
        <f ca="1">AVERAGE($C$4:INDIRECT(P40))</f>
        <v>178.97297297297297</v>
      </c>
      <c r="V40" s="15">
        <f ca="1">IFERROR(_xlfn.VAR.S($C$4:INDIRECT(P40)),0)</f>
        <v>314.80480480480492</v>
      </c>
    </row>
    <row r="41" spans="2:22" x14ac:dyDescent="0.25">
      <c r="B41">
        <v>38</v>
      </c>
      <c r="C41">
        <f t="shared" ca="1" si="8"/>
        <v>164</v>
      </c>
      <c r="D41" s="1">
        <f t="shared" ca="1" si="10"/>
        <v>320.05209999999948</v>
      </c>
      <c r="E41" s="1">
        <f t="shared" ca="1" si="9"/>
        <v>252.17439999999985</v>
      </c>
      <c r="F41" s="1"/>
      <c r="O41">
        <v>38</v>
      </c>
      <c r="P41" s="1" t="str">
        <f t="shared" si="3"/>
        <v>C41</v>
      </c>
      <c r="Q41" s="1" t="str">
        <f t="shared" si="4"/>
        <v>D41</v>
      </c>
      <c r="R41" s="1" t="str">
        <f t="shared" si="5"/>
        <v>E41</v>
      </c>
      <c r="S41" s="15">
        <f t="shared" ca="1" si="6"/>
        <v>181.89</v>
      </c>
      <c r="T41" s="15">
        <f t="shared" ca="1" si="7"/>
        <v>332.87789999999995</v>
      </c>
      <c r="U41" s="15">
        <f ca="1">AVERAGE($C$4:INDIRECT(P41))</f>
        <v>178.57894736842104</v>
      </c>
      <c r="V41" s="15">
        <f ca="1">IFERROR(_xlfn.VAR.S($C$4:INDIRECT(P41)),0)</f>
        <v>312.1963015647226</v>
      </c>
    </row>
    <row r="42" spans="2:22" x14ac:dyDescent="0.25">
      <c r="B42">
        <v>39</v>
      </c>
      <c r="C42">
        <f t="shared" ca="1" si="8"/>
        <v>175</v>
      </c>
      <c r="D42" s="1">
        <f t="shared" ca="1" si="10"/>
        <v>47.472099999999813</v>
      </c>
      <c r="E42" s="1">
        <f t="shared" ca="1" si="9"/>
        <v>23.814399999999956</v>
      </c>
      <c r="F42" s="1"/>
      <c r="O42">
        <v>39</v>
      </c>
      <c r="P42" s="1" t="str">
        <f t="shared" si="3"/>
        <v>C42</v>
      </c>
      <c r="Q42" s="1" t="str">
        <f t="shared" si="4"/>
        <v>D42</v>
      </c>
      <c r="R42" s="1" t="str">
        <f t="shared" si="5"/>
        <v>E42</v>
      </c>
      <c r="S42" s="15">
        <f t="shared" ca="1" si="6"/>
        <v>181.89</v>
      </c>
      <c r="T42" s="15">
        <f t="shared" ca="1" si="7"/>
        <v>332.87789999999995</v>
      </c>
      <c r="U42" s="15">
        <f ca="1">AVERAGE($C$4:INDIRECT(P42))</f>
        <v>178.48717948717947</v>
      </c>
      <c r="V42" s="15">
        <f ca="1">IFERROR(_xlfn.VAR.S($C$4:INDIRECT(P42)),0)</f>
        <v>304.30904183535768</v>
      </c>
    </row>
    <row r="43" spans="2:22" x14ac:dyDescent="0.25">
      <c r="B43">
        <v>40</v>
      </c>
      <c r="C43">
        <f t="shared" ca="1" si="8"/>
        <v>210</v>
      </c>
      <c r="D43" s="1">
        <f t="shared" ca="1" si="10"/>
        <v>790.1721000000008</v>
      </c>
      <c r="E43" s="1">
        <f t="shared" ca="1" si="9"/>
        <v>907.2144000000003</v>
      </c>
      <c r="F43" s="1"/>
      <c r="O43">
        <v>40</v>
      </c>
      <c r="P43" s="1" t="str">
        <f t="shared" si="3"/>
        <v>C43</v>
      </c>
      <c r="Q43" s="1" t="str">
        <f t="shared" si="4"/>
        <v>D43</v>
      </c>
      <c r="R43" s="1" t="str">
        <f t="shared" si="5"/>
        <v>E43</v>
      </c>
      <c r="S43" s="15">
        <f t="shared" ca="1" si="6"/>
        <v>181.89</v>
      </c>
      <c r="T43" s="15">
        <f t="shared" ca="1" si="7"/>
        <v>332.87789999999995</v>
      </c>
      <c r="U43" s="15">
        <f ca="1">AVERAGE($C$4:INDIRECT(P43))</f>
        <v>179.27500000000001</v>
      </c>
      <c r="V43" s="15">
        <f ca="1">IFERROR(_xlfn.VAR.S($C$4:INDIRECT(P43)),0)</f>
        <v>321.3326923076923</v>
      </c>
    </row>
    <row r="44" spans="2:22" x14ac:dyDescent="0.25">
      <c r="B44">
        <v>41</v>
      </c>
      <c r="C44">
        <f t="shared" ca="1" si="8"/>
        <v>152</v>
      </c>
      <c r="D44" s="1">
        <f t="shared" ca="1" si="10"/>
        <v>893.41209999999921</v>
      </c>
      <c r="E44" s="1">
        <f t="shared" ca="1" si="9"/>
        <v>777.29439999999977</v>
      </c>
      <c r="F44" s="1"/>
      <c r="O44">
        <v>41</v>
      </c>
      <c r="P44" s="1" t="str">
        <f t="shared" si="3"/>
        <v>C44</v>
      </c>
      <c r="Q44" s="1" t="str">
        <f t="shared" si="4"/>
        <v>D44</v>
      </c>
      <c r="R44" s="1" t="str">
        <f t="shared" si="5"/>
        <v>E44</v>
      </c>
      <c r="S44" s="15">
        <f t="shared" ca="1" si="6"/>
        <v>181.89</v>
      </c>
      <c r="T44" s="15">
        <f t="shared" ca="1" si="7"/>
        <v>332.87789999999995</v>
      </c>
      <c r="U44" s="15">
        <f ca="1">AVERAGE($C$4:INDIRECT(P44))</f>
        <v>178.60975609756099</v>
      </c>
      <c r="V44" s="15">
        <f ca="1">IFERROR(_xlfn.VAR.S($C$4:INDIRECT(P44)),0)</f>
        <v>331.44390243902455</v>
      </c>
    </row>
    <row r="45" spans="2:22" x14ac:dyDescent="0.25">
      <c r="B45">
        <v>42</v>
      </c>
      <c r="C45">
        <f t="shared" ca="1" si="8"/>
        <v>168</v>
      </c>
      <c r="D45" s="1">
        <f t="shared" ca="1" si="10"/>
        <v>192.93209999999962</v>
      </c>
      <c r="E45" s="1">
        <f t="shared" ca="1" si="9"/>
        <v>141.13439999999989</v>
      </c>
      <c r="F45" s="1"/>
      <c r="O45">
        <v>42</v>
      </c>
      <c r="P45" s="1" t="str">
        <f t="shared" si="3"/>
        <v>C45</v>
      </c>
      <c r="Q45" s="1" t="str">
        <f t="shared" si="4"/>
        <v>D45</v>
      </c>
      <c r="R45" s="1" t="str">
        <f t="shared" si="5"/>
        <v>E45</v>
      </c>
      <c r="S45" s="15">
        <f t="shared" ca="1" si="6"/>
        <v>181.89</v>
      </c>
      <c r="T45" s="15">
        <f t="shared" ca="1" si="7"/>
        <v>332.87789999999995</v>
      </c>
      <c r="U45" s="15">
        <f ca="1">AVERAGE($C$4:INDIRECT(P45))</f>
        <v>178.35714285714286</v>
      </c>
      <c r="V45" s="15">
        <f ca="1">IFERROR(_xlfn.VAR.S($C$4:INDIRECT(P45)),0)</f>
        <v>326.04006968641124</v>
      </c>
    </row>
    <row r="46" spans="2:22" x14ac:dyDescent="0.25">
      <c r="B46">
        <v>43</v>
      </c>
      <c r="C46">
        <f t="shared" ca="1" si="8"/>
        <v>186</v>
      </c>
      <c r="D46" s="1">
        <f t="shared" ca="1" si="10"/>
        <v>16.892100000000113</v>
      </c>
      <c r="E46" s="1">
        <f t="shared" ca="1" si="9"/>
        <v>37.454400000000057</v>
      </c>
      <c r="F46" s="1"/>
      <c r="O46">
        <v>43</v>
      </c>
      <c r="P46" s="1" t="str">
        <f t="shared" si="3"/>
        <v>C46</v>
      </c>
      <c r="Q46" s="1" t="str">
        <f t="shared" si="4"/>
        <v>D46</v>
      </c>
      <c r="R46" s="1" t="str">
        <f t="shared" si="5"/>
        <v>E46</v>
      </c>
      <c r="S46" s="15">
        <f t="shared" ca="1" si="6"/>
        <v>181.89</v>
      </c>
      <c r="T46" s="15">
        <f t="shared" ca="1" si="7"/>
        <v>332.87789999999995</v>
      </c>
      <c r="U46" s="15">
        <f ca="1">AVERAGE($C$4:INDIRECT(P46))</f>
        <v>178.53488372093022</v>
      </c>
      <c r="V46" s="15">
        <f ca="1">IFERROR(_xlfn.VAR.S($C$4:INDIRECT(P46)),0)</f>
        <v>319.63565891472871</v>
      </c>
    </row>
    <row r="47" spans="2:22" x14ac:dyDescent="0.25">
      <c r="B47">
        <v>44</v>
      </c>
      <c r="C47">
        <f t="shared" ca="1" si="8"/>
        <v>201</v>
      </c>
      <c r="D47" s="1">
        <f t="shared" ca="1" si="10"/>
        <v>365.19210000000049</v>
      </c>
      <c r="E47" s="1">
        <f t="shared" ca="1" si="9"/>
        <v>446.05440000000021</v>
      </c>
      <c r="F47" s="1"/>
      <c r="O47">
        <v>44</v>
      </c>
      <c r="P47" s="1" t="str">
        <f t="shared" si="3"/>
        <v>C47</v>
      </c>
      <c r="Q47" s="1" t="str">
        <f t="shared" si="4"/>
        <v>D47</v>
      </c>
      <c r="R47" s="1" t="str">
        <f t="shared" si="5"/>
        <v>E47</v>
      </c>
      <c r="S47" s="15">
        <f t="shared" ca="1" si="6"/>
        <v>181.89</v>
      </c>
      <c r="T47" s="15">
        <f t="shared" ca="1" si="7"/>
        <v>332.87789999999995</v>
      </c>
      <c r="U47" s="15">
        <f ca="1">AVERAGE($C$4:INDIRECT(P47))</f>
        <v>179.04545454545453</v>
      </c>
      <c r="V47" s="15">
        <f ca="1">IFERROR(_xlfn.VAR.S($C$4:INDIRECT(P47)),0)</f>
        <v>323.67230443974631</v>
      </c>
    </row>
    <row r="48" spans="2:22" x14ac:dyDescent="0.25">
      <c r="B48">
        <v>45</v>
      </c>
      <c r="C48">
        <f t="shared" ca="1" si="8"/>
        <v>191</v>
      </c>
      <c r="D48" s="1">
        <f t="shared" ca="1" si="10"/>
        <v>82.992100000000249</v>
      </c>
      <c r="E48" s="1">
        <f t="shared" ca="1" si="9"/>
        <v>123.65440000000009</v>
      </c>
      <c r="F48" s="1"/>
      <c r="O48">
        <v>45</v>
      </c>
      <c r="P48" s="1" t="str">
        <f t="shared" si="3"/>
        <v>C48</v>
      </c>
      <c r="Q48" s="1" t="str">
        <f t="shared" si="4"/>
        <v>D48</v>
      </c>
      <c r="R48" s="1" t="str">
        <f t="shared" si="5"/>
        <v>E48</v>
      </c>
      <c r="S48" s="15">
        <f t="shared" ca="1" si="6"/>
        <v>181.89</v>
      </c>
      <c r="T48" s="15">
        <f t="shared" ca="1" si="7"/>
        <v>332.87789999999995</v>
      </c>
      <c r="U48" s="15">
        <f ca="1">AVERAGE($C$4:INDIRECT(P48))</f>
        <v>179.3111111111111</v>
      </c>
      <c r="V48" s="15">
        <f ca="1">IFERROR(_xlfn.VAR.S($C$4:INDIRECT(P48)),0)</f>
        <v>319.49191919191918</v>
      </c>
    </row>
    <row r="49" spans="2:22" x14ac:dyDescent="0.25">
      <c r="B49">
        <v>46</v>
      </c>
      <c r="C49">
        <f t="shared" ca="1" si="8"/>
        <v>166</v>
      </c>
      <c r="D49" s="1">
        <f t="shared" ca="1" si="10"/>
        <v>252.49209999999957</v>
      </c>
      <c r="E49" s="1">
        <f t="shared" ca="1" si="9"/>
        <v>192.65439999999987</v>
      </c>
      <c r="F49" s="1"/>
      <c r="O49">
        <v>46</v>
      </c>
      <c r="P49" s="1" t="str">
        <f t="shared" si="3"/>
        <v>C49</v>
      </c>
      <c r="Q49" s="1" t="str">
        <f t="shared" si="4"/>
        <v>D49</v>
      </c>
      <c r="R49" s="1" t="str">
        <f t="shared" si="5"/>
        <v>E49</v>
      </c>
      <c r="S49" s="15">
        <f t="shared" ca="1" si="6"/>
        <v>181.89</v>
      </c>
      <c r="T49" s="15">
        <f t="shared" ca="1" si="7"/>
        <v>332.87789999999995</v>
      </c>
      <c r="U49" s="15">
        <f ca="1">AVERAGE($C$4:INDIRECT(P49))</f>
        <v>179.02173913043478</v>
      </c>
      <c r="V49" s="15">
        <f ca="1">IFERROR(_xlfn.VAR.S($C$4:INDIRECT(P49)),0)</f>
        <v>316.24396135265704</v>
      </c>
    </row>
    <row r="50" spans="2:22" x14ac:dyDescent="0.25">
      <c r="B50">
        <v>47</v>
      </c>
      <c r="C50">
        <f t="shared" ca="1" si="8"/>
        <v>203</v>
      </c>
      <c r="D50" s="1">
        <f t="shared" ca="1" si="10"/>
        <v>445.63210000000055</v>
      </c>
      <c r="E50" s="1">
        <f t="shared" ca="1" si="9"/>
        <v>534.53440000000023</v>
      </c>
      <c r="F50" s="1"/>
      <c r="O50">
        <v>47</v>
      </c>
      <c r="P50" s="1" t="str">
        <f t="shared" si="3"/>
        <v>C50</v>
      </c>
      <c r="Q50" s="1" t="str">
        <f t="shared" si="4"/>
        <v>D50</v>
      </c>
      <c r="R50" s="1" t="str">
        <f t="shared" si="5"/>
        <v>E50</v>
      </c>
      <c r="S50" s="15">
        <f t="shared" ca="1" si="6"/>
        <v>181.89</v>
      </c>
      <c r="T50" s="15">
        <f t="shared" ca="1" si="7"/>
        <v>332.87789999999995</v>
      </c>
      <c r="U50" s="15">
        <f ca="1">AVERAGE($C$4:INDIRECT(P50))</f>
        <v>179.53191489361703</v>
      </c>
      <c r="V50" s="15">
        <f ca="1">IFERROR(_xlfn.VAR.S($C$4:INDIRECT(P50)),0)</f>
        <v>321.60222016651244</v>
      </c>
    </row>
    <row r="51" spans="2:22" x14ac:dyDescent="0.25">
      <c r="B51">
        <v>48</v>
      </c>
      <c r="C51">
        <f t="shared" ca="1" si="8"/>
        <v>195</v>
      </c>
      <c r="D51" s="1">
        <f t="shared" ca="1" si="10"/>
        <v>171.87210000000036</v>
      </c>
      <c r="E51" s="1">
        <f t="shared" ca="1" si="9"/>
        <v>228.61440000000013</v>
      </c>
      <c r="F51" s="1"/>
      <c r="O51">
        <v>48</v>
      </c>
      <c r="P51" s="1" t="str">
        <f t="shared" si="3"/>
        <v>C51</v>
      </c>
      <c r="Q51" s="1" t="str">
        <f t="shared" si="4"/>
        <v>D51</v>
      </c>
      <c r="R51" s="1" t="str">
        <f t="shared" si="5"/>
        <v>E51</v>
      </c>
      <c r="S51" s="15">
        <f t="shared" ca="1" si="6"/>
        <v>181.89</v>
      </c>
      <c r="T51" s="15">
        <f t="shared" ca="1" si="7"/>
        <v>332.87789999999995</v>
      </c>
      <c r="U51" s="15">
        <f ca="1">AVERAGE($C$4:INDIRECT(P51))</f>
        <v>179.85416666666666</v>
      </c>
      <c r="V51" s="15">
        <f ca="1">IFERROR(_xlfn.VAR.S($C$4:INDIRECT(P51)),0)</f>
        <v>319.74423758865248</v>
      </c>
    </row>
    <row r="52" spans="2:22" x14ac:dyDescent="0.25">
      <c r="B52">
        <v>49</v>
      </c>
      <c r="C52">
        <f t="shared" ca="1" si="8"/>
        <v>160</v>
      </c>
      <c r="D52" s="1">
        <f t="shared" ca="1" si="10"/>
        <v>479.17209999999938</v>
      </c>
      <c r="E52" s="1">
        <f t="shared" ca="1" si="9"/>
        <v>395.21439999999984</v>
      </c>
      <c r="F52" s="1"/>
      <c r="O52">
        <v>49</v>
      </c>
      <c r="P52" s="1" t="str">
        <f t="shared" si="3"/>
        <v>C52</v>
      </c>
      <c r="Q52" s="1" t="str">
        <f t="shared" si="4"/>
        <v>D52</v>
      </c>
      <c r="R52" s="1" t="str">
        <f t="shared" si="5"/>
        <v>E52</v>
      </c>
      <c r="S52" s="15">
        <f t="shared" ca="1" si="6"/>
        <v>181.89</v>
      </c>
      <c r="T52" s="15">
        <f t="shared" ca="1" si="7"/>
        <v>332.87789999999995</v>
      </c>
      <c r="U52" s="15">
        <f ca="1">AVERAGE($C$4:INDIRECT(P52))</f>
        <v>179.44897959183675</v>
      </c>
      <c r="V52" s="15">
        <f ca="1">IFERROR(_xlfn.VAR.S($C$4:INDIRECT(P52)),0)</f>
        <v>321.12755102040813</v>
      </c>
    </row>
    <row r="53" spans="2:22" x14ac:dyDescent="0.25">
      <c r="B53">
        <v>50</v>
      </c>
      <c r="C53">
        <f t="shared" ca="1" si="8"/>
        <v>201</v>
      </c>
      <c r="D53" s="1">
        <f t="shared" ca="1" si="10"/>
        <v>365.19210000000049</v>
      </c>
      <c r="E53" s="1">
        <f t="shared" ca="1" si="9"/>
        <v>446.05440000000021</v>
      </c>
      <c r="F53" s="1"/>
      <c r="O53">
        <v>50</v>
      </c>
      <c r="P53" s="1" t="str">
        <f t="shared" si="3"/>
        <v>C53</v>
      </c>
      <c r="Q53" s="1" t="str">
        <f t="shared" si="4"/>
        <v>D53</v>
      </c>
      <c r="R53" s="1" t="str">
        <f t="shared" si="5"/>
        <v>E53</v>
      </c>
      <c r="S53" s="15">
        <f t="shared" ca="1" si="6"/>
        <v>181.89</v>
      </c>
      <c r="T53" s="15">
        <f t="shared" ca="1" si="7"/>
        <v>332.87789999999995</v>
      </c>
      <c r="U53" s="15">
        <f ca="1">AVERAGE($C$4:INDIRECT(P53))</f>
        <v>179.88</v>
      </c>
      <c r="V53" s="15">
        <f ca="1">IFERROR(_xlfn.VAR.S($C$4:INDIRECT(P53)),0)</f>
        <v>323.86285714285719</v>
      </c>
    </row>
    <row r="54" spans="2:22" x14ac:dyDescent="0.25">
      <c r="B54">
        <v>51</v>
      </c>
      <c r="C54">
        <f t="shared" ca="1" si="8"/>
        <v>203</v>
      </c>
      <c r="D54" s="1">
        <f t="shared" ca="1" si="10"/>
        <v>445.63210000000055</v>
      </c>
      <c r="E54" s="1">
        <f t="shared" ca="1" si="9"/>
        <v>534.53440000000023</v>
      </c>
      <c r="F54" s="1"/>
      <c r="O54">
        <v>51</v>
      </c>
      <c r="P54" s="1" t="str">
        <f t="shared" si="3"/>
        <v>C54</v>
      </c>
      <c r="Q54" s="1" t="str">
        <f t="shared" si="4"/>
        <v>D54</v>
      </c>
      <c r="R54" s="1" t="str">
        <f t="shared" si="5"/>
        <v>E54</v>
      </c>
      <c r="S54" s="15">
        <f t="shared" ca="1" si="6"/>
        <v>181.89</v>
      </c>
      <c r="T54" s="15">
        <f t="shared" ca="1" si="7"/>
        <v>332.87789999999995</v>
      </c>
      <c r="U54" s="15">
        <f ca="1">AVERAGE($C$4:INDIRECT(P54))</f>
        <v>180.33333333333334</v>
      </c>
      <c r="V54" s="15">
        <f ca="1">IFERROR(_xlfn.VAR.S($C$4:INDIRECT(P54)),0)</f>
        <v>327.86666666666673</v>
      </c>
    </row>
    <row r="55" spans="2:22" x14ac:dyDescent="0.25">
      <c r="B55">
        <v>52</v>
      </c>
      <c r="C55">
        <f t="shared" ca="1" si="8"/>
        <v>188</v>
      </c>
      <c r="D55" s="1">
        <f t="shared" ca="1" si="10"/>
        <v>37.332100000000167</v>
      </c>
      <c r="E55" s="1">
        <f t="shared" ca="1" si="9"/>
        <v>65.934400000000068</v>
      </c>
      <c r="F55" s="1"/>
      <c r="O55">
        <v>52</v>
      </c>
      <c r="P55" s="1" t="str">
        <f t="shared" si="3"/>
        <v>C55</v>
      </c>
      <c r="Q55" s="1" t="str">
        <f t="shared" si="4"/>
        <v>D55</v>
      </c>
      <c r="R55" s="1" t="str">
        <f t="shared" si="5"/>
        <v>E55</v>
      </c>
      <c r="S55" s="15">
        <f t="shared" ca="1" si="6"/>
        <v>181.89</v>
      </c>
      <c r="T55" s="15">
        <f t="shared" ca="1" si="7"/>
        <v>332.87789999999995</v>
      </c>
      <c r="U55" s="15">
        <f ca="1">AVERAGE($C$4:INDIRECT(P55))</f>
        <v>180.48076923076923</v>
      </c>
      <c r="V55" s="15">
        <f ca="1">IFERROR(_xlfn.VAR.S($C$4:INDIRECT(P55)),0)</f>
        <v>322.56825037707398</v>
      </c>
    </row>
    <row r="56" spans="2:22" x14ac:dyDescent="0.25">
      <c r="B56">
        <v>53</v>
      </c>
      <c r="C56">
        <f t="shared" ca="1" si="8"/>
        <v>170</v>
      </c>
      <c r="D56" s="1">
        <f t="shared" ca="1" si="10"/>
        <v>141.37209999999968</v>
      </c>
      <c r="E56" s="1">
        <f t="shared" ca="1" si="9"/>
        <v>97.614399999999904</v>
      </c>
      <c r="F56" s="1"/>
      <c r="O56">
        <v>53</v>
      </c>
      <c r="P56" s="1" t="str">
        <f t="shared" si="3"/>
        <v>C56</v>
      </c>
      <c r="Q56" s="1" t="str">
        <f t="shared" si="4"/>
        <v>D56</v>
      </c>
      <c r="R56" s="1" t="str">
        <f t="shared" si="5"/>
        <v>E56</v>
      </c>
      <c r="S56" s="15">
        <f t="shared" ca="1" si="6"/>
        <v>181.89</v>
      </c>
      <c r="T56" s="15">
        <f t="shared" ca="1" si="7"/>
        <v>332.87789999999995</v>
      </c>
      <c r="U56" s="15">
        <f ca="1">AVERAGE($C$4:INDIRECT(P56))</f>
        <v>180.28301886792454</v>
      </c>
      <c r="V56" s="15">
        <f ca="1">IFERROR(_xlfn.VAR.S($C$4:INDIRECT(P56)),0)</f>
        <v>318.43759071117569</v>
      </c>
    </row>
    <row r="57" spans="2:22" x14ac:dyDescent="0.25">
      <c r="B57">
        <v>54</v>
      </c>
      <c r="C57">
        <f t="shared" ca="1" si="8"/>
        <v>172</v>
      </c>
      <c r="D57" s="1">
        <f t="shared" ca="1" si="10"/>
        <v>97.812099999999731</v>
      </c>
      <c r="E57" s="1">
        <f t="shared" ca="1" si="9"/>
        <v>62.094399999999929</v>
      </c>
      <c r="F57" s="1"/>
      <c r="O57">
        <v>54</v>
      </c>
      <c r="P57" s="1" t="str">
        <f t="shared" si="3"/>
        <v>C57</v>
      </c>
      <c r="Q57" s="1" t="str">
        <f t="shared" si="4"/>
        <v>D57</v>
      </c>
      <c r="R57" s="1" t="str">
        <f t="shared" si="5"/>
        <v>E57</v>
      </c>
      <c r="S57" s="15">
        <f t="shared" ca="1" si="6"/>
        <v>181.89</v>
      </c>
      <c r="T57" s="15">
        <f t="shared" ca="1" si="7"/>
        <v>332.87789999999995</v>
      </c>
      <c r="U57" s="15">
        <f ca="1">AVERAGE($C$4:INDIRECT(P57))</f>
        <v>180.12962962962962</v>
      </c>
      <c r="V57" s="15">
        <f ca="1">IFERROR(_xlfn.VAR.S($C$4:INDIRECT(P57)),0)</f>
        <v>313.699860237596</v>
      </c>
    </row>
    <row r="58" spans="2:22" x14ac:dyDescent="0.25">
      <c r="B58">
        <v>55</v>
      </c>
      <c r="C58">
        <f t="shared" ca="1" si="8"/>
        <v>166</v>
      </c>
      <c r="D58" s="1">
        <f t="shared" ca="1" si="10"/>
        <v>252.49209999999957</v>
      </c>
      <c r="E58" s="1">
        <f t="shared" ca="1" si="9"/>
        <v>192.65439999999987</v>
      </c>
      <c r="F58" s="1"/>
      <c r="O58">
        <v>55</v>
      </c>
      <c r="P58" s="1" t="str">
        <f t="shared" si="3"/>
        <v>C58</v>
      </c>
      <c r="Q58" s="1" t="str">
        <f t="shared" si="4"/>
        <v>D58</v>
      </c>
      <c r="R58" s="1" t="str">
        <f t="shared" si="5"/>
        <v>E58</v>
      </c>
      <c r="S58" s="15">
        <f t="shared" ca="1" si="6"/>
        <v>181.89</v>
      </c>
      <c r="T58" s="15">
        <f t="shared" ca="1" si="7"/>
        <v>332.87789999999995</v>
      </c>
      <c r="U58" s="15">
        <f ca="1">AVERAGE($C$4:INDIRECT(P58))</f>
        <v>179.87272727272727</v>
      </c>
      <c r="V58" s="15">
        <f ca="1">IFERROR(_xlfn.VAR.S($C$4:INDIRECT(P58)),0)</f>
        <v>311.5205387205387</v>
      </c>
    </row>
    <row r="59" spans="2:22" x14ac:dyDescent="0.25">
      <c r="B59">
        <v>56</v>
      </c>
      <c r="C59">
        <f t="shared" ca="1" si="8"/>
        <v>178</v>
      </c>
      <c r="D59" s="1">
        <f t="shared" ca="1" si="10"/>
        <v>15.132099999999895</v>
      </c>
      <c r="E59" s="1">
        <f t="shared" ca="1" si="9"/>
        <v>3.5343999999999829</v>
      </c>
      <c r="F59" s="1"/>
      <c r="O59">
        <v>56</v>
      </c>
      <c r="P59" s="1" t="str">
        <f t="shared" si="3"/>
        <v>C59</v>
      </c>
      <c r="Q59" s="1" t="str">
        <f t="shared" si="4"/>
        <v>D59</v>
      </c>
      <c r="R59" s="1" t="str">
        <f t="shared" si="5"/>
        <v>E59</v>
      </c>
      <c r="S59" s="15">
        <f t="shared" ca="1" si="6"/>
        <v>181.89</v>
      </c>
      <c r="T59" s="15">
        <f t="shared" ca="1" si="7"/>
        <v>332.87789999999995</v>
      </c>
      <c r="U59" s="15">
        <f ca="1">AVERAGE($C$4:INDIRECT(P59))</f>
        <v>179.83928571428572</v>
      </c>
      <c r="V59" s="15">
        <f ca="1">IFERROR(_xlfn.VAR.S($C$4:INDIRECT(P59)),0)</f>
        <v>305.91915584415585</v>
      </c>
    </row>
    <row r="60" spans="2:22" x14ac:dyDescent="0.25">
      <c r="B60">
        <v>57</v>
      </c>
      <c r="C60">
        <f t="shared" ca="1" si="8"/>
        <v>210</v>
      </c>
      <c r="D60" s="1">
        <f t="shared" ca="1" si="10"/>
        <v>790.1721000000008</v>
      </c>
      <c r="E60" s="1">
        <f t="shared" ca="1" si="9"/>
        <v>907.2144000000003</v>
      </c>
      <c r="F60" s="1"/>
      <c r="O60">
        <v>57</v>
      </c>
      <c r="P60" s="1" t="str">
        <f t="shared" si="3"/>
        <v>C60</v>
      </c>
      <c r="Q60" s="1" t="str">
        <f t="shared" si="4"/>
        <v>D60</v>
      </c>
      <c r="R60" s="1" t="str">
        <f t="shared" si="5"/>
        <v>E60</v>
      </c>
      <c r="S60" s="15">
        <f t="shared" ca="1" si="6"/>
        <v>181.89</v>
      </c>
      <c r="T60" s="15">
        <f t="shared" ca="1" si="7"/>
        <v>332.87789999999995</v>
      </c>
      <c r="U60" s="15">
        <f ca="1">AVERAGE($C$4:INDIRECT(P60))</f>
        <v>180.36842105263159</v>
      </c>
      <c r="V60" s="15">
        <f ca="1">IFERROR(_xlfn.VAR.S($C$4:INDIRECT(P60)),0)</f>
        <v>316.41541353383457</v>
      </c>
    </row>
    <row r="61" spans="2:22" x14ac:dyDescent="0.25">
      <c r="B61">
        <v>58</v>
      </c>
      <c r="C61">
        <f t="shared" ca="1" si="8"/>
        <v>199</v>
      </c>
      <c r="D61" s="1">
        <f t="shared" ca="1" si="10"/>
        <v>292.75210000000044</v>
      </c>
      <c r="E61" s="1">
        <f t="shared" ca="1" si="9"/>
        <v>365.5744000000002</v>
      </c>
      <c r="F61" s="1"/>
      <c r="O61">
        <v>58</v>
      </c>
      <c r="P61" s="1" t="str">
        <f t="shared" si="3"/>
        <v>C61</v>
      </c>
      <c r="Q61" s="1" t="str">
        <f t="shared" si="4"/>
        <v>D61</v>
      </c>
      <c r="R61" s="1" t="str">
        <f t="shared" si="5"/>
        <v>E61</v>
      </c>
      <c r="S61" s="15">
        <f t="shared" ca="1" si="6"/>
        <v>181.89</v>
      </c>
      <c r="T61" s="15">
        <f t="shared" ca="1" si="7"/>
        <v>332.87789999999995</v>
      </c>
      <c r="U61" s="15">
        <f ca="1">AVERAGE($C$4:INDIRECT(P61))</f>
        <v>180.68965517241378</v>
      </c>
      <c r="V61" s="15">
        <f ca="1">IFERROR(_xlfn.VAR.S($C$4:INDIRECT(P61)),0)</f>
        <v>316.84936479128851</v>
      </c>
    </row>
    <row r="62" spans="2:22" x14ac:dyDescent="0.25">
      <c r="B62">
        <v>59</v>
      </c>
      <c r="C62">
        <f t="shared" ca="1" si="8"/>
        <v>198</v>
      </c>
      <c r="D62" s="1">
        <f t="shared" ca="1" si="10"/>
        <v>259.53210000000041</v>
      </c>
      <c r="E62" s="1">
        <f t="shared" ca="1" si="9"/>
        <v>328.33440000000019</v>
      </c>
      <c r="F62" s="1"/>
      <c r="O62">
        <v>59</v>
      </c>
      <c r="P62" s="1" t="str">
        <f t="shared" si="3"/>
        <v>C62</v>
      </c>
      <c r="Q62" s="1" t="str">
        <f t="shared" si="4"/>
        <v>D62</v>
      </c>
      <c r="R62" s="1" t="str">
        <f t="shared" si="5"/>
        <v>E62</v>
      </c>
      <c r="S62" s="15">
        <f t="shared" ca="1" si="6"/>
        <v>181.89</v>
      </c>
      <c r="T62" s="15">
        <f t="shared" ca="1" si="7"/>
        <v>332.87789999999995</v>
      </c>
      <c r="U62" s="15">
        <f ca="1">AVERAGE($C$4:INDIRECT(P62))</f>
        <v>180.98305084745763</v>
      </c>
      <c r="V62" s="15">
        <f ca="1">IFERROR(_xlfn.VAR.S($C$4:INDIRECT(P62)),0)</f>
        <v>316.46522501461129</v>
      </c>
    </row>
    <row r="63" spans="2:22" x14ac:dyDescent="0.25">
      <c r="B63">
        <v>60</v>
      </c>
      <c r="C63">
        <f t="shared" ca="1" si="8"/>
        <v>190</v>
      </c>
      <c r="D63" s="1">
        <f t="shared" ca="1" si="10"/>
        <v>65.772100000000222</v>
      </c>
      <c r="E63" s="1">
        <f t="shared" ca="1" si="9"/>
        <v>102.41440000000009</v>
      </c>
      <c r="F63" s="1"/>
      <c r="O63">
        <v>60</v>
      </c>
      <c r="P63" s="1" t="str">
        <f t="shared" si="3"/>
        <v>C63</v>
      </c>
      <c r="Q63" s="1" t="str">
        <f t="shared" si="4"/>
        <v>D63</v>
      </c>
      <c r="R63" s="1" t="str">
        <f t="shared" si="5"/>
        <v>E63</v>
      </c>
      <c r="S63" s="15">
        <f t="shared" ca="1" si="6"/>
        <v>181.89</v>
      </c>
      <c r="T63" s="15">
        <f t="shared" ca="1" si="7"/>
        <v>332.87789999999995</v>
      </c>
      <c r="U63" s="15">
        <f ca="1">AVERAGE($C$4:INDIRECT(P63))</f>
        <v>181.13333333333333</v>
      </c>
      <c r="V63" s="15">
        <f ca="1">IFERROR(_xlfn.VAR.S($C$4:INDIRECT(P63)),0)</f>
        <v>312.45649717514129</v>
      </c>
    </row>
    <row r="64" spans="2:22" x14ac:dyDescent="0.25">
      <c r="B64">
        <v>61</v>
      </c>
      <c r="C64">
        <f t="shared" ca="1" si="8"/>
        <v>162</v>
      </c>
      <c r="D64" s="1">
        <f t="shared" ca="1" si="10"/>
        <v>395.61209999999943</v>
      </c>
      <c r="E64" s="1">
        <f t="shared" ca="1" si="9"/>
        <v>319.69439999999986</v>
      </c>
      <c r="F64" s="1"/>
      <c r="O64">
        <v>61</v>
      </c>
      <c r="P64" s="1" t="str">
        <f t="shared" si="3"/>
        <v>C64</v>
      </c>
      <c r="Q64" s="1" t="str">
        <f t="shared" si="4"/>
        <v>D64</v>
      </c>
      <c r="R64" s="1" t="str">
        <f t="shared" si="5"/>
        <v>E64</v>
      </c>
      <c r="S64" s="15">
        <f t="shared" ca="1" si="6"/>
        <v>181.89</v>
      </c>
      <c r="T64" s="15">
        <f t="shared" ca="1" si="7"/>
        <v>332.87789999999995</v>
      </c>
      <c r="U64" s="15">
        <f ca="1">AVERAGE($C$4:INDIRECT(P64))</f>
        <v>180.81967213114754</v>
      </c>
      <c r="V64" s="15">
        <f ca="1">IFERROR(_xlfn.VAR.S($C$4:INDIRECT(P64)),0)</f>
        <v>313.25027322404361</v>
      </c>
    </row>
    <row r="65" spans="2:22" x14ac:dyDescent="0.25">
      <c r="B65">
        <v>62</v>
      </c>
      <c r="C65">
        <f t="shared" ca="1" si="8"/>
        <v>190</v>
      </c>
      <c r="D65" s="1">
        <f t="shared" ca="1" si="10"/>
        <v>65.772100000000222</v>
      </c>
      <c r="E65" s="1">
        <f t="shared" ca="1" si="9"/>
        <v>102.41440000000009</v>
      </c>
      <c r="F65" s="1"/>
      <c r="O65">
        <v>62</v>
      </c>
      <c r="P65" s="1" t="str">
        <f t="shared" si="3"/>
        <v>C65</v>
      </c>
      <c r="Q65" s="1" t="str">
        <f t="shared" si="4"/>
        <v>D65</v>
      </c>
      <c r="R65" s="1" t="str">
        <f t="shared" si="5"/>
        <v>E65</v>
      </c>
      <c r="S65" s="15">
        <f t="shared" ca="1" si="6"/>
        <v>181.89</v>
      </c>
      <c r="T65" s="15">
        <f t="shared" ca="1" si="7"/>
        <v>332.87789999999995</v>
      </c>
      <c r="U65" s="15">
        <f ca="1">AVERAGE($C$4:INDIRECT(P65))</f>
        <v>180.96774193548387</v>
      </c>
      <c r="V65" s="15">
        <f ca="1">IFERROR(_xlfn.VAR.S($C$4:INDIRECT(P65)),0)</f>
        <v>309.4743521946059</v>
      </c>
    </row>
    <row r="66" spans="2:22" x14ac:dyDescent="0.25">
      <c r="B66">
        <v>63</v>
      </c>
      <c r="C66">
        <f t="shared" ca="1" si="8"/>
        <v>206</v>
      </c>
      <c r="D66" s="1">
        <f t="shared" ca="1" si="10"/>
        <v>581.29210000000069</v>
      </c>
      <c r="E66" s="1">
        <f t="shared" ca="1" si="9"/>
        <v>682.25440000000026</v>
      </c>
      <c r="F66" s="1"/>
      <c r="O66">
        <v>63</v>
      </c>
      <c r="P66" s="1" t="str">
        <f t="shared" si="3"/>
        <v>C66</v>
      </c>
      <c r="Q66" s="1" t="str">
        <f t="shared" si="4"/>
        <v>D66</v>
      </c>
      <c r="R66" s="1" t="str">
        <f t="shared" si="5"/>
        <v>E66</v>
      </c>
      <c r="S66" s="15">
        <f t="shared" ca="1" si="6"/>
        <v>181.89</v>
      </c>
      <c r="T66" s="15">
        <f t="shared" ca="1" si="7"/>
        <v>332.87789999999995</v>
      </c>
      <c r="U66" s="15">
        <f ca="1">AVERAGE($C$4:INDIRECT(P66))</f>
        <v>181.36507936507937</v>
      </c>
      <c r="V66" s="15">
        <f ca="1">IFERROR(_xlfn.VAR.S($C$4:INDIRECT(P66)),0)</f>
        <v>314.42908346134152</v>
      </c>
    </row>
    <row r="67" spans="2:22" x14ac:dyDescent="0.25">
      <c r="B67">
        <v>64</v>
      </c>
      <c r="C67">
        <f t="shared" ca="1" si="8"/>
        <v>208</v>
      </c>
      <c r="D67" s="1">
        <f t="shared" ca="1" si="10"/>
        <v>681.73210000000074</v>
      </c>
      <c r="E67" s="1">
        <f t="shared" ca="1" si="9"/>
        <v>790.73440000000028</v>
      </c>
      <c r="F67" s="1"/>
      <c r="O67">
        <v>64</v>
      </c>
      <c r="P67" s="1" t="str">
        <f t="shared" si="3"/>
        <v>C67</v>
      </c>
      <c r="Q67" s="1" t="str">
        <f t="shared" si="4"/>
        <v>D67</v>
      </c>
      <c r="R67" s="1" t="str">
        <f t="shared" si="5"/>
        <v>E67</v>
      </c>
      <c r="S67" s="15">
        <f t="shared" ca="1" si="6"/>
        <v>181.89</v>
      </c>
      <c r="T67" s="15">
        <f t="shared" ca="1" si="7"/>
        <v>332.87789999999995</v>
      </c>
      <c r="U67" s="15">
        <f ca="1">AVERAGE($C$4:INDIRECT(P67))</f>
        <v>181.78125</v>
      </c>
      <c r="V67" s="15">
        <f ca="1">IFERROR(_xlfn.VAR.S($C$4:INDIRECT(P67)),0)</f>
        <v>320.52281746031747</v>
      </c>
    </row>
    <row r="68" spans="2:22" x14ac:dyDescent="0.25">
      <c r="B68">
        <v>65</v>
      </c>
      <c r="C68">
        <f t="shared" ca="1" si="8"/>
        <v>172</v>
      </c>
      <c r="D68" s="1">
        <f t="shared" ref="D68:D99" ca="1" si="11">(C68-$H$6)^2</f>
        <v>97.812099999999731</v>
      </c>
      <c r="E68" s="1">
        <f t="shared" ca="1" si="9"/>
        <v>62.094399999999929</v>
      </c>
      <c r="F68" s="1"/>
      <c r="O68">
        <v>65</v>
      </c>
      <c r="P68" s="1" t="str">
        <f t="shared" si="3"/>
        <v>C68</v>
      </c>
      <c r="Q68" s="1" t="str">
        <f t="shared" si="4"/>
        <v>D68</v>
      </c>
      <c r="R68" s="1" t="str">
        <f t="shared" si="5"/>
        <v>E68</v>
      </c>
      <c r="S68" s="15">
        <f t="shared" ca="1" si="6"/>
        <v>181.89</v>
      </c>
      <c r="T68" s="15">
        <f t="shared" ca="1" si="7"/>
        <v>332.87789999999995</v>
      </c>
      <c r="U68" s="15">
        <f ca="1">AVERAGE($C$4:INDIRECT(P68))</f>
        <v>181.63076923076923</v>
      </c>
      <c r="V68" s="15">
        <f ca="1">IFERROR(_xlfn.VAR.S($C$4:INDIRECT(P68)),0)</f>
        <v>316.98653846153849</v>
      </c>
    </row>
    <row r="69" spans="2:22" x14ac:dyDescent="0.25">
      <c r="B69">
        <v>66</v>
      </c>
      <c r="C69">
        <f t="shared" ref="C69:C103" ca="1" si="12">RANDBETWEEN(150,210)</f>
        <v>197</v>
      </c>
      <c r="D69" s="1">
        <f t="shared" ca="1" si="11"/>
        <v>228.31210000000041</v>
      </c>
      <c r="E69" s="1">
        <f t="shared" ca="1" si="9"/>
        <v>293.09440000000018</v>
      </c>
      <c r="F69" s="1"/>
      <c r="O69">
        <v>66</v>
      </c>
      <c r="P69" s="1" t="str">
        <f t="shared" ref="P69:P103" si="13">"C"&amp;(O69+3)</f>
        <v>C69</v>
      </c>
      <c r="Q69" s="1" t="str">
        <f t="shared" ref="Q69:Q103" si="14">"D"&amp;(O69+3)</f>
        <v>D69</v>
      </c>
      <c r="R69" s="1" t="str">
        <f t="shared" ref="R69:R103" si="15">"E"&amp;(O69+3)</f>
        <v>E69</v>
      </c>
      <c r="S69" s="15">
        <f t="shared" ref="S69:S103" ca="1" si="16">AVERAGE($C$4:$C$103)</f>
        <v>181.89</v>
      </c>
      <c r="T69" s="15">
        <f t="shared" ref="T69:T103" ca="1" si="17">_xlfn.VAR.P($C$4:$C$103)</f>
        <v>332.87789999999995</v>
      </c>
      <c r="U69" s="15">
        <f ca="1">AVERAGE($C$4:INDIRECT(P69))</f>
        <v>181.86363636363637</v>
      </c>
      <c r="V69" s="15">
        <f ca="1">IFERROR(_xlfn.VAR.S($C$4:INDIRECT(P69)),0)</f>
        <v>315.6888111888112</v>
      </c>
    </row>
    <row r="70" spans="2:22" x14ac:dyDescent="0.25">
      <c r="B70">
        <v>67</v>
      </c>
      <c r="C70">
        <f t="shared" ca="1" si="12"/>
        <v>152</v>
      </c>
      <c r="D70" s="1">
        <f t="shared" ca="1" si="11"/>
        <v>893.41209999999921</v>
      </c>
      <c r="E70" s="1">
        <f t="shared" ca="1" si="9"/>
        <v>777.29439999999977</v>
      </c>
      <c r="F70" s="1"/>
      <c r="O70">
        <v>67</v>
      </c>
      <c r="P70" s="1" t="str">
        <f t="shared" si="13"/>
        <v>C70</v>
      </c>
      <c r="Q70" s="1" t="str">
        <f t="shared" si="14"/>
        <v>D70</v>
      </c>
      <c r="R70" s="1" t="str">
        <f t="shared" si="15"/>
        <v>E70</v>
      </c>
      <c r="S70" s="15">
        <f t="shared" ca="1" si="16"/>
        <v>181.89</v>
      </c>
      <c r="T70" s="15">
        <f t="shared" ca="1" si="17"/>
        <v>332.87789999999995</v>
      </c>
      <c r="U70" s="15">
        <f ca="1">AVERAGE($C$4:INDIRECT(P70))</f>
        <v>181.41791044776119</v>
      </c>
      <c r="V70" s="15">
        <f ca="1">IFERROR(_xlfn.VAR.S($C$4:INDIRECT(P70)),0)</f>
        <v>324.21664405246486</v>
      </c>
    </row>
    <row r="71" spans="2:22" x14ac:dyDescent="0.25">
      <c r="B71">
        <v>68</v>
      </c>
      <c r="C71">
        <f t="shared" ca="1" si="12"/>
        <v>193</v>
      </c>
      <c r="D71" s="1">
        <f t="shared" ca="1" si="11"/>
        <v>123.4321000000003</v>
      </c>
      <c r="E71" s="1">
        <f t="shared" ca="1" si="9"/>
        <v>172.13440000000011</v>
      </c>
      <c r="F71" s="1"/>
      <c r="O71">
        <v>68</v>
      </c>
      <c r="P71" s="1" t="str">
        <f t="shared" si="13"/>
        <v>C71</v>
      </c>
      <c r="Q71" s="1" t="str">
        <f t="shared" si="14"/>
        <v>D71</v>
      </c>
      <c r="R71" s="1" t="str">
        <f t="shared" si="15"/>
        <v>E71</v>
      </c>
      <c r="S71" s="15">
        <f t="shared" ca="1" si="16"/>
        <v>181.89</v>
      </c>
      <c r="T71" s="15">
        <f t="shared" ca="1" si="17"/>
        <v>332.87789999999995</v>
      </c>
      <c r="U71" s="15">
        <f ca="1">AVERAGE($C$4:INDIRECT(P71))</f>
        <v>181.58823529411765</v>
      </c>
      <c r="V71" s="15">
        <f ca="1">IFERROR(_xlfn.VAR.S($C$4:INDIRECT(P71)),0)</f>
        <v>321.35030728709393</v>
      </c>
    </row>
    <row r="72" spans="2:22" x14ac:dyDescent="0.25">
      <c r="B72">
        <v>69</v>
      </c>
      <c r="C72">
        <f t="shared" ca="1" si="12"/>
        <v>176</v>
      </c>
      <c r="D72" s="1">
        <f t="shared" ca="1" si="11"/>
        <v>34.69209999999984</v>
      </c>
      <c r="E72" s="1">
        <f t="shared" ca="1" si="9"/>
        <v>15.054399999999966</v>
      </c>
      <c r="F72" s="1"/>
      <c r="O72">
        <v>69</v>
      </c>
      <c r="P72" s="1" t="str">
        <f t="shared" si="13"/>
        <v>C72</v>
      </c>
      <c r="Q72" s="1" t="str">
        <f t="shared" si="14"/>
        <v>D72</v>
      </c>
      <c r="R72" s="1" t="str">
        <f t="shared" si="15"/>
        <v>E72</v>
      </c>
      <c r="S72" s="15">
        <f t="shared" ca="1" si="16"/>
        <v>181.89</v>
      </c>
      <c r="T72" s="15">
        <f t="shared" ca="1" si="17"/>
        <v>332.87789999999995</v>
      </c>
      <c r="U72" s="15">
        <f ca="1">AVERAGE($C$4:INDIRECT(P72))</f>
        <v>181.50724637681159</v>
      </c>
      <c r="V72" s="15">
        <f ca="1">IFERROR(_xlfn.VAR.S($C$4:INDIRECT(P72)),0)</f>
        <v>317.07715260017051</v>
      </c>
    </row>
    <row r="73" spans="2:22" x14ac:dyDescent="0.25">
      <c r="B73">
        <v>70</v>
      </c>
      <c r="C73">
        <f t="shared" ca="1" si="12"/>
        <v>188</v>
      </c>
      <c r="D73" s="1">
        <f t="shared" ca="1" si="11"/>
        <v>37.332100000000167</v>
      </c>
      <c r="E73" s="1">
        <f t="shared" ca="1" si="9"/>
        <v>65.934400000000068</v>
      </c>
      <c r="F73" s="1"/>
      <c r="O73">
        <v>70</v>
      </c>
      <c r="P73" s="1" t="str">
        <f t="shared" si="13"/>
        <v>C73</v>
      </c>
      <c r="Q73" s="1" t="str">
        <f t="shared" si="14"/>
        <v>D73</v>
      </c>
      <c r="R73" s="1" t="str">
        <f t="shared" si="15"/>
        <v>E73</v>
      </c>
      <c r="S73" s="15">
        <f t="shared" ca="1" si="16"/>
        <v>181.89</v>
      </c>
      <c r="T73" s="15">
        <f t="shared" ca="1" si="17"/>
        <v>332.87789999999995</v>
      </c>
      <c r="U73" s="15">
        <f ca="1">AVERAGE($C$4:INDIRECT(P73))</f>
        <v>181.6</v>
      </c>
      <c r="V73" s="15">
        <f ca="1">IFERROR(_xlfn.VAR.S($C$4:INDIRECT(P73)),0)</f>
        <v>313.08405797101454</v>
      </c>
    </row>
    <row r="74" spans="2:22" x14ac:dyDescent="0.25">
      <c r="B74">
        <v>71</v>
      </c>
      <c r="C74">
        <f t="shared" ca="1" si="12"/>
        <v>194</v>
      </c>
      <c r="D74" s="1">
        <f t="shared" ca="1" si="11"/>
        <v>146.65210000000033</v>
      </c>
      <c r="E74" s="1">
        <f t="shared" ca="1" si="9"/>
        <v>199.37440000000012</v>
      </c>
      <c r="F74" s="1"/>
      <c r="O74">
        <v>71</v>
      </c>
      <c r="P74" s="1" t="str">
        <f t="shared" si="13"/>
        <v>C74</v>
      </c>
      <c r="Q74" s="1" t="str">
        <f t="shared" si="14"/>
        <v>D74</v>
      </c>
      <c r="R74" s="1" t="str">
        <f t="shared" si="15"/>
        <v>E74</v>
      </c>
      <c r="S74" s="15">
        <f t="shared" ca="1" si="16"/>
        <v>181.89</v>
      </c>
      <c r="T74" s="15">
        <f t="shared" ca="1" si="17"/>
        <v>332.87789999999995</v>
      </c>
      <c r="U74" s="15">
        <f ca="1">AVERAGE($C$4:INDIRECT(P74))</f>
        <v>181.77464788732394</v>
      </c>
      <c r="V74" s="15">
        <f ca="1">IFERROR(_xlfn.VAR.S($C$4:INDIRECT(P74)),0)</f>
        <v>310.77706237424547</v>
      </c>
    </row>
    <row r="75" spans="2:22" x14ac:dyDescent="0.25">
      <c r="B75">
        <v>72</v>
      </c>
      <c r="C75">
        <f t="shared" ca="1" si="12"/>
        <v>157</v>
      </c>
      <c r="D75" s="1">
        <f t="shared" ca="1" si="11"/>
        <v>619.51209999999935</v>
      </c>
      <c r="E75" s="1">
        <f t="shared" ca="1" si="9"/>
        <v>523.49439999999981</v>
      </c>
      <c r="F75" s="1"/>
      <c r="O75">
        <v>72</v>
      </c>
      <c r="P75" s="1" t="str">
        <f t="shared" si="13"/>
        <v>C75</v>
      </c>
      <c r="Q75" s="1" t="str">
        <f t="shared" si="14"/>
        <v>D75</v>
      </c>
      <c r="R75" s="1" t="str">
        <f t="shared" si="15"/>
        <v>E75</v>
      </c>
      <c r="S75" s="15">
        <f t="shared" ca="1" si="16"/>
        <v>181.89</v>
      </c>
      <c r="T75" s="15">
        <f t="shared" ca="1" si="17"/>
        <v>332.87789999999995</v>
      </c>
      <c r="U75" s="15">
        <f ca="1">AVERAGE($C$4:INDIRECT(P75))</f>
        <v>181.43055555555554</v>
      </c>
      <c r="V75" s="15">
        <f ca="1">IFERROR(_xlfn.VAR.S($C$4:INDIRECT(P75)),0)</f>
        <v>314.92468701095447</v>
      </c>
    </row>
    <row r="76" spans="2:22" x14ac:dyDescent="0.25">
      <c r="B76">
        <v>73</v>
      </c>
      <c r="C76">
        <f t="shared" ca="1" si="12"/>
        <v>157</v>
      </c>
      <c r="D76" s="1">
        <f t="shared" ca="1" si="11"/>
        <v>619.51209999999935</v>
      </c>
      <c r="E76" s="1">
        <f t="shared" ca="1" si="9"/>
        <v>523.49439999999981</v>
      </c>
      <c r="F76" s="1"/>
      <c r="O76">
        <v>73</v>
      </c>
      <c r="P76" s="1" t="str">
        <f t="shared" si="13"/>
        <v>C76</v>
      </c>
      <c r="Q76" s="1" t="str">
        <f t="shared" si="14"/>
        <v>D76</v>
      </c>
      <c r="R76" s="1" t="str">
        <f t="shared" si="15"/>
        <v>E76</v>
      </c>
      <c r="S76" s="15">
        <f t="shared" ca="1" si="16"/>
        <v>181.89</v>
      </c>
      <c r="T76" s="15">
        <f t="shared" ca="1" si="17"/>
        <v>332.87789999999995</v>
      </c>
      <c r="U76" s="15">
        <f ca="1">AVERAGE($C$4:INDIRECT(P76))</f>
        <v>181.0958904109589</v>
      </c>
      <c r="V76" s="15">
        <f ca="1">IFERROR(_xlfn.VAR.S($C$4:INDIRECT(P76)),0)</f>
        <v>318.72678843226794</v>
      </c>
    </row>
    <row r="77" spans="2:22" x14ac:dyDescent="0.25">
      <c r="B77">
        <v>74</v>
      </c>
      <c r="C77">
        <f t="shared" ca="1" si="12"/>
        <v>178</v>
      </c>
      <c r="D77" s="1">
        <f t="shared" ca="1" si="11"/>
        <v>15.132099999999895</v>
      </c>
      <c r="E77" s="1">
        <f t="shared" ca="1" si="9"/>
        <v>3.5343999999999829</v>
      </c>
      <c r="F77" s="1"/>
      <c r="O77">
        <v>74</v>
      </c>
      <c r="P77" s="1" t="str">
        <f t="shared" si="13"/>
        <v>C77</v>
      </c>
      <c r="Q77" s="1" t="str">
        <f t="shared" si="14"/>
        <v>D77</v>
      </c>
      <c r="R77" s="1" t="str">
        <f t="shared" si="15"/>
        <v>E77</v>
      </c>
      <c r="S77" s="15">
        <f t="shared" ca="1" si="16"/>
        <v>181.89</v>
      </c>
      <c r="T77" s="15">
        <f t="shared" ca="1" si="17"/>
        <v>332.87789999999995</v>
      </c>
      <c r="U77" s="15">
        <f ca="1">AVERAGE($C$4:INDIRECT(P77))</f>
        <v>181.05405405405406</v>
      </c>
      <c r="V77" s="15">
        <f ca="1">IFERROR(_xlfn.VAR.S($C$4:INDIRECT(P77)),0)</f>
        <v>314.49018881895603</v>
      </c>
    </row>
    <row r="78" spans="2:22" x14ac:dyDescent="0.25">
      <c r="B78">
        <v>75</v>
      </c>
      <c r="C78">
        <f t="shared" ca="1" si="12"/>
        <v>181</v>
      </c>
      <c r="D78" s="1">
        <f t="shared" ca="1" si="11"/>
        <v>0.79209999999997571</v>
      </c>
      <c r="E78" s="1">
        <f t="shared" ca="1" si="9"/>
        <v>1.2544000000000102</v>
      </c>
      <c r="F78" s="1"/>
      <c r="O78">
        <v>75</v>
      </c>
      <c r="P78" s="1" t="str">
        <f t="shared" si="13"/>
        <v>C78</v>
      </c>
      <c r="Q78" s="1" t="str">
        <f t="shared" si="14"/>
        <v>D78</v>
      </c>
      <c r="R78" s="1" t="str">
        <f t="shared" si="15"/>
        <v>E78</v>
      </c>
      <c r="S78" s="15">
        <f t="shared" ca="1" si="16"/>
        <v>181.89</v>
      </c>
      <c r="T78" s="15">
        <f t="shared" ca="1" si="17"/>
        <v>332.87789999999995</v>
      </c>
      <c r="U78" s="15">
        <f ca="1">AVERAGE($C$4:INDIRECT(P78))</f>
        <v>181.05333333333334</v>
      </c>
      <c r="V78" s="15">
        <f ca="1">IFERROR(_xlfn.VAR.S($C$4:INDIRECT(P78)),0)</f>
        <v>310.24036036036034</v>
      </c>
    </row>
    <row r="79" spans="2:22" x14ac:dyDescent="0.25">
      <c r="B79">
        <v>76</v>
      </c>
      <c r="C79">
        <f t="shared" ca="1" si="12"/>
        <v>197</v>
      </c>
      <c r="D79" s="1">
        <f t="shared" ca="1" si="11"/>
        <v>228.31210000000041</v>
      </c>
      <c r="E79" s="1">
        <f t="shared" ca="1" si="9"/>
        <v>293.09440000000018</v>
      </c>
      <c r="F79" s="1"/>
      <c r="O79">
        <v>76</v>
      </c>
      <c r="P79" s="1" t="str">
        <f t="shared" si="13"/>
        <v>C79</v>
      </c>
      <c r="Q79" s="1" t="str">
        <f t="shared" si="14"/>
        <v>D79</v>
      </c>
      <c r="R79" s="1" t="str">
        <f t="shared" si="15"/>
        <v>E79</v>
      </c>
      <c r="S79" s="15">
        <f t="shared" ca="1" si="16"/>
        <v>181.89</v>
      </c>
      <c r="T79" s="15">
        <f t="shared" ca="1" si="17"/>
        <v>332.87789999999995</v>
      </c>
      <c r="U79" s="15">
        <f ca="1">AVERAGE($C$4:INDIRECT(P79))</f>
        <v>181.26315789473685</v>
      </c>
      <c r="V79" s="15">
        <f ca="1">IFERROR(_xlfn.VAR.S($C$4:INDIRECT(P79)),0)</f>
        <v>309.44982456140343</v>
      </c>
    </row>
    <row r="80" spans="2:22" x14ac:dyDescent="0.25">
      <c r="B80">
        <v>77</v>
      </c>
      <c r="C80">
        <f t="shared" ca="1" si="12"/>
        <v>200</v>
      </c>
      <c r="D80" s="1">
        <f t="shared" ca="1" si="11"/>
        <v>327.97210000000047</v>
      </c>
      <c r="E80" s="1">
        <f t="shared" ca="1" si="9"/>
        <v>404.81440000000021</v>
      </c>
      <c r="F80" s="1"/>
      <c r="O80">
        <v>77</v>
      </c>
      <c r="P80" s="1" t="str">
        <f t="shared" si="13"/>
        <v>C80</v>
      </c>
      <c r="Q80" s="1" t="str">
        <f t="shared" si="14"/>
        <v>D80</v>
      </c>
      <c r="R80" s="1" t="str">
        <f t="shared" si="15"/>
        <v>E80</v>
      </c>
      <c r="S80" s="15">
        <f t="shared" ca="1" si="16"/>
        <v>181.89</v>
      </c>
      <c r="T80" s="15">
        <f t="shared" ca="1" si="17"/>
        <v>332.87789999999995</v>
      </c>
      <c r="U80" s="15">
        <f ca="1">AVERAGE($C$4:INDIRECT(P80))</f>
        <v>181.50649350649351</v>
      </c>
      <c r="V80" s="15">
        <f ca="1">IFERROR(_xlfn.VAR.S($C$4:INDIRECT(P80)),0)</f>
        <v>309.93745727956275</v>
      </c>
    </row>
    <row r="81" spans="2:22" x14ac:dyDescent="0.25">
      <c r="B81">
        <v>78</v>
      </c>
      <c r="C81">
        <f t="shared" ca="1" si="12"/>
        <v>150</v>
      </c>
      <c r="D81" s="1">
        <f t="shared" ca="1" si="11"/>
        <v>1016.9720999999992</v>
      </c>
      <c r="E81" s="1">
        <f t="shared" ca="1" si="9"/>
        <v>892.81439999999975</v>
      </c>
      <c r="F81" s="1"/>
      <c r="O81">
        <v>78</v>
      </c>
      <c r="P81" s="1" t="str">
        <f t="shared" si="13"/>
        <v>C81</v>
      </c>
      <c r="Q81" s="1" t="str">
        <f t="shared" si="14"/>
        <v>D81</v>
      </c>
      <c r="R81" s="1" t="str">
        <f t="shared" si="15"/>
        <v>E81</v>
      </c>
      <c r="S81" s="15">
        <f t="shared" ca="1" si="16"/>
        <v>181.89</v>
      </c>
      <c r="T81" s="15">
        <f t="shared" ca="1" si="17"/>
        <v>332.87789999999995</v>
      </c>
      <c r="U81" s="15">
        <f ca="1">AVERAGE($C$4:INDIRECT(P81))</f>
        <v>181.10256410256412</v>
      </c>
      <c r="V81" s="15">
        <f ca="1">IFERROR(_xlfn.VAR.S($C$4:INDIRECT(P81)),0)</f>
        <v>318.63869463869463</v>
      </c>
    </row>
    <row r="82" spans="2:22" x14ac:dyDescent="0.25">
      <c r="B82">
        <v>79</v>
      </c>
      <c r="C82">
        <f t="shared" ca="1" si="12"/>
        <v>150</v>
      </c>
      <c r="D82" s="1">
        <f t="shared" ca="1" si="11"/>
        <v>1016.9720999999992</v>
      </c>
      <c r="E82" s="1">
        <f t="shared" ca="1" si="9"/>
        <v>892.81439999999975</v>
      </c>
      <c r="F82" s="1"/>
      <c r="O82">
        <v>79</v>
      </c>
      <c r="P82" s="1" t="str">
        <f t="shared" si="13"/>
        <v>C82</v>
      </c>
      <c r="Q82" s="1" t="str">
        <f t="shared" si="14"/>
        <v>D82</v>
      </c>
      <c r="R82" s="1" t="str">
        <f t="shared" si="15"/>
        <v>E82</v>
      </c>
      <c r="S82" s="15">
        <f t="shared" ca="1" si="16"/>
        <v>181.89</v>
      </c>
      <c r="T82" s="15">
        <f t="shared" ca="1" si="17"/>
        <v>332.87789999999995</v>
      </c>
      <c r="U82" s="15">
        <f ca="1">AVERAGE($C$4:INDIRECT(P82))</f>
        <v>180.70886075949366</v>
      </c>
      <c r="V82" s="15">
        <f ca="1">IFERROR(_xlfn.VAR.S($C$4:INDIRECT(P82)),0)</f>
        <v>326.79876663420976</v>
      </c>
    </row>
    <row r="83" spans="2:22" x14ac:dyDescent="0.25">
      <c r="B83">
        <v>80</v>
      </c>
      <c r="C83">
        <f t="shared" ca="1" si="12"/>
        <v>205</v>
      </c>
      <c r="D83" s="1">
        <f t="shared" ca="1" si="11"/>
        <v>534.07210000000066</v>
      </c>
      <c r="E83" s="1">
        <f t="shared" ca="1" si="9"/>
        <v>631.01440000000025</v>
      </c>
      <c r="F83" s="1"/>
      <c r="O83">
        <v>80</v>
      </c>
      <c r="P83" s="1" t="str">
        <f t="shared" si="13"/>
        <v>C83</v>
      </c>
      <c r="Q83" s="1" t="str">
        <f t="shared" si="14"/>
        <v>D83</v>
      </c>
      <c r="R83" s="1" t="str">
        <f t="shared" si="15"/>
        <v>E83</v>
      </c>
      <c r="S83" s="15">
        <f t="shared" ca="1" si="16"/>
        <v>181.89</v>
      </c>
      <c r="T83" s="15">
        <f t="shared" ca="1" si="17"/>
        <v>332.87789999999995</v>
      </c>
      <c r="U83" s="15">
        <f ca="1">AVERAGE($C$4:INDIRECT(P83))</f>
        <v>181.01249999999999</v>
      </c>
      <c r="V83" s="15">
        <f ca="1">IFERROR(_xlfn.VAR.S($C$4:INDIRECT(P83)),0)</f>
        <v>330.03781645569615</v>
      </c>
    </row>
    <row r="84" spans="2:22" x14ac:dyDescent="0.25">
      <c r="B84">
        <v>81</v>
      </c>
      <c r="C84">
        <f t="shared" ca="1" si="12"/>
        <v>191</v>
      </c>
      <c r="D84" s="1">
        <f t="shared" ca="1" si="11"/>
        <v>82.992100000000249</v>
      </c>
      <c r="E84" s="1">
        <f t="shared" ca="1" si="9"/>
        <v>123.65440000000009</v>
      </c>
      <c r="F84" s="1"/>
      <c r="O84">
        <v>81</v>
      </c>
      <c r="P84" s="1" t="str">
        <f t="shared" si="13"/>
        <v>C84</v>
      </c>
      <c r="Q84" s="1" t="str">
        <f t="shared" si="14"/>
        <v>D84</v>
      </c>
      <c r="R84" s="1" t="str">
        <f t="shared" si="15"/>
        <v>E84</v>
      </c>
      <c r="S84" s="15">
        <f t="shared" ca="1" si="16"/>
        <v>181.89</v>
      </c>
      <c r="T84" s="15">
        <f t="shared" ca="1" si="17"/>
        <v>332.87789999999995</v>
      </c>
      <c r="U84" s="15">
        <f ca="1">AVERAGE($C$4:INDIRECT(P84))</f>
        <v>181.1358024691358</v>
      </c>
      <c r="V84" s="15">
        <f ca="1">IFERROR(_xlfn.VAR.S($C$4:INDIRECT(P84)),0)</f>
        <v>327.14382716049391</v>
      </c>
    </row>
    <row r="85" spans="2:22" x14ac:dyDescent="0.25">
      <c r="B85">
        <v>82</v>
      </c>
      <c r="C85">
        <f t="shared" ca="1" si="12"/>
        <v>163</v>
      </c>
      <c r="D85" s="1">
        <f t="shared" ca="1" si="11"/>
        <v>356.83209999999946</v>
      </c>
      <c r="E85" s="1">
        <f t="shared" ca="1" si="9"/>
        <v>284.93439999999987</v>
      </c>
      <c r="F85" s="1"/>
      <c r="O85">
        <v>82</v>
      </c>
      <c r="P85" s="1" t="str">
        <f t="shared" si="13"/>
        <v>C85</v>
      </c>
      <c r="Q85" s="1" t="str">
        <f t="shared" si="14"/>
        <v>D85</v>
      </c>
      <c r="R85" s="1" t="str">
        <f t="shared" si="15"/>
        <v>E85</v>
      </c>
      <c r="S85" s="15">
        <f t="shared" ca="1" si="16"/>
        <v>181.89</v>
      </c>
      <c r="T85" s="15">
        <f t="shared" ca="1" si="17"/>
        <v>332.87789999999995</v>
      </c>
      <c r="U85" s="15">
        <f ca="1">AVERAGE($C$4:INDIRECT(P85))</f>
        <v>180.91463414634146</v>
      </c>
      <c r="V85" s="15">
        <f ca="1">IFERROR(_xlfn.VAR.S($C$4:INDIRECT(P85)),0)</f>
        <v>327.1160794941282</v>
      </c>
    </row>
    <row r="86" spans="2:22" x14ac:dyDescent="0.25">
      <c r="B86">
        <v>83</v>
      </c>
      <c r="C86">
        <f t="shared" ca="1" si="12"/>
        <v>205</v>
      </c>
      <c r="D86" s="1">
        <f t="shared" ca="1" si="11"/>
        <v>534.07210000000066</v>
      </c>
      <c r="E86" s="1">
        <f t="shared" ca="1" si="9"/>
        <v>631.01440000000025</v>
      </c>
      <c r="F86" s="1"/>
      <c r="O86">
        <v>83</v>
      </c>
      <c r="P86" s="1" t="str">
        <f t="shared" si="13"/>
        <v>C86</v>
      </c>
      <c r="Q86" s="1" t="str">
        <f t="shared" si="14"/>
        <v>D86</v>
      </c>
      <c r="R86" s="1" t="str">
        <f t="shared" si="15"/>
        <v>E86</v>
      </c>
      <c r="S86" s="15">
        <f t="shared" ca="1" si="16"/>
        <v>181.89</v>
      </c>
      <c r="T86" s="15">
        <f t="shared" ca="1" si="17"/>
        <v>332.87789999999995</v>
      </c>
      <c r="U86" s="15">
        <f ca="1">AVERAGE($C$4:INDIRECT(P86))</f>
        <v>181.20481927710844</v>
      </c>
      <c r="V86" s="15">
        <f ca="1">IFERROR(_xlfn.VAR.S($C$4:INDIRECT(P86)),0)</f>
        <v>330.11607405230671</v>
      </c>
    </row>
    <row r="87" spans="2:22" x14ac:dyDescent="0.25">
      <c r="B87">
        <v>84</v>
      </c>
      <c r="C87">
        <f t="shared" ca="1" si="12"/>
        <v>194</v>
      </c>
      <c r="D87" s="1">
        <f t="shared" ca="1" si="11"/>
        <v>146.65210000000033</v>
      </c>
      <c r="E87" s="1">
        <f t="shared" ca="1" si="9"/>
        <v>199.37440000000012</v>
      </c>
      <c r="F87" s="1"/>
      <c r="O87">
        <v>84</v>
      </c>
      <c r="P87" s="1" t="str">
        <f t="shared" si="13"/>
        <v>C87</v>
      </c>
      <c r="Q87" s="1" t="str">
        <f t="shared" si="14"/>
        <v>D87</v>
      </c>
      <c r="R87" s="1" t="str">
        <f t="shared" si="15"/>
        <v>E87</v>
      </c>
      <c r="S87" s="15">
        <f t="shared" ca="1" si="16"/>
        <v>181.89</v>
      </c>
      <c r="T87" s="15">
        <f t="shared" ca="1" si="17"/>
        <v>332.87789999999995</v>
      </c>
      <c r="U87" s="15">
        <f ca="1">AVERAGE($C$4:INDIRECT(P87))</f>
        <v>181.35714285714286</v>
      </c>
      <c r="V87" s="15">
        <f ca="1">IFERROR(_xlfn.VAR.S($C$4:INDIRECT(P87)),0)</f>
        <v>328.08777969018939</v>
      </c>
    </row>
    <row r="88" spans="2:22" x14ac:dyDescent="0.25">
      <c r="B88">
        <v>85</v>
      </c>
      <c r="C88">
        <f t="shared" ca="1" si="12"/>
        <v>210</v>
      </c>
      <c r="D88" s="1">
        <f t="shared" ca="1" si="11"/>
        <v>790.1721000000008</v>
      </c>
      <c r="E88" s="1">
        <f t="shared" ca="1" si="9"/>
        <v>907.2144000000003</v>
      </c>
      <c r="F88" s="1"/>
      <c r="O88">
        <v>85</v>
      </c>
      <c r="P88" s="1" t="str">
        <f t="shared" si="13"/>
        <v>C88</v>
      </c>
      <c r="Q88" s="1" t="str">
        <f t="shared" si="14"/>
        <v>D88</v>
      </c>
      <c r="R88" s="1" t="str">
        <f t="shared" si="15"/>
        <v>E88</v>
      </c>
      <c r="S88" s="15">
        <f t="shared" ca="1" si="16"/>
        <v>181.89</v>
      </c>
      <c r="T88" s="15">
        <f t="shared" ca="1" si="17"/>
        <v>332.87789999999995</v>
      </c>
      <c r="U88" s="15">
        <f ca="1">AVERAGE($C$4:INDIRECT(P88))</f>
        <v>181.69411764705882</v>
      </c>
      <c r="V88" s="15">
        <f ca="1">IFERROR(_xlfn.VAR.S($C$4:INDIRECT(P88)),0)</f>
        <v>333.83389355742304</v>
      </c>
    </row>
    <row r="89" spans="2:22" x14ac:dyDescent="0.25">
      <c r="B89">
        <v>86</v>
      </c>
      <c r="C89">
        <f t="shared" ca="1" si="12"/>
        <v>183</v>
      </c>
      <c r="D89" s="1">
        <f t="shared" ca="1" si="11"/>
        <v>1.2321000000000304</v>
      </c>
      <c r="E89" s="1">
        <f t="shared" ca="1" si="9"/>
        <v>9.7344000000000293</v>
      </c>
      <c r="F89" s="1"/>
      <c r="O89">
        <v>86</v>
      </c>
      <c r="P89" s="1" t="str">
        <f t="shared" si="13"/>
        <v>C89</v>
      </c>
      <c r="Q89" s="1" t="str">
        <f t="shared" si="14"/>
        <v>D89</v>
      </c>
      <c r="R89" s="1" t="str">
        <f t="shared" si="15"/>
        <v>E89</v>
      </c>
      <c r="S89" s="15">
        <f t="shared" ca="1" si="16"/>
        <v>181.89</v>
      </c>
      <c r="T89" s="15">
        <f t="shared" ca="1" si="17"/>
        <v>332.87789999999995</v>
      </c>
      <c r="U89" s="15">
        <f ca="1">AVERAGE($C$4:INDIRECT(P89))</f>
        <v>181.7093023255814</v>
      </c>
      <c r="V89" s="15">
        <f ca="1">IFERROR(_xlfn.VAR.S($C$4:INDIRECT(P89)),0)</f>
        <v>329.92626538987679</v>
      </c>
    </row>
    <row r="90" spans="2:22" x14ac:dyDescent="0.25">
      <c r="B90">
        <v>87</v>
      </c>
      <c r="C90">
        <f t="shared" ca="1" si="12"/>
        <v>181</v>
      </c>
      <c r="D90" s="1">
        <f t="shared" ca="1" si="11"/>
        <v>0.79209999999997571</v>
      </c>
      <c r="E90" s="1">
        <f t="shared" ca="1" si="9"/>
        <v>1.2544000000000102</v>
      </c>
      <c r="F90" s="1"/>
      <c r="O90">
        <v>87</v>
      </c>
      <c r="P90" s="1" t="str">
        <f t="shared" si="13"/>
        <v>C90</v>
      </c>
      <c r="Q90" s="1" t="str">
        <f t="shared" si="14"/>
        <v>D90</v>
      </c>
      <c r="R90" s="1" t="str">
        <f t="shared" si="15"/>
        <v>E90</v>
      </c>
      <c r="S90" s="15">
        <f t="shared" ca="1" si="16"/>
        <v>181.89</v>
      </c>
      <c r="T90" s="15">
        <f t="shared" ca="1" si="17"/>
        <v>332.87789999999995</v>
      </c>
      <c r="U90" s="15">
        <f ca="1">AVERAGE($C$4:INDIRECT(P90))</f>
        <v>181.70114942528735</v>
      </c>
      <c r="V90" s="15">
        <f ca="1">IFERROR(_xlfn.VAR.S($C$4:INDIRECT(P90)),0)</f>
        <v>326.09569633787754</v>
      </c>
    </row>
    <row r="91" spans="2:22" x14ac:dyDescent="0.25">
      <c r="B91">
        <v>88</v>
      </c>
      <c r="C91">
        <f t="shared" ca="1" si="12"/>
        <v>160</v>
      </c>
      <c r="D91" s="1">
        <f t="shared" ca="1" si="11"/>
        <v>479.17209999999938</v>
      </c>
      <c r="E91" s="1">
        <f t="shared" ca="1" si="9"/>
        <v>395.21439999999984</v>
      </c>
      <c r="F91" s="1"/>
      <c r="O91">
        <v>88</v>
      </c>
      <c r="P91" s="1" t="str">
        <f t="shared" si="13"/>
        <v>C91</v>
      </c>
      <c r="Q91" s="1" t="str">
        <f t="shared" si="14"/>
        <v>D91</v>
      </c>
      <c r="R91" s="1" t="str">
        <f t="shared" si="15"/>
        <v>E91</v>
      </c>
      <c r="S91" s="15">
        <f t="shared" ca="1" si="16"/>
        <v>181.89</v>
      </c>
      <c r="T91" s="15">
        <f t="shared" ca="1" si="17"/>
        <v>332.87789999999995</v>
      </c>
      <c r="U91" s="15">
        <f ca="1">AVERAGE($C$4:INDIRECT(P91))</f>
        <v>181.45454545454547</v>
      </c>
      <c r="V91" s="15">
        <f ca="1">IFERROR(_xlfn.VAR.S($C$4:INDIRECT(P91)),0)</f>
        <v>327.69905956112854</v>
      </c>
    </row>
    <row r="92" spans="2:22" x14ac:dyDescent="0.25">
      <c r="B92">
        <v>89</v>
      </c>
      <c r="C92">
        <f t="shared" ca="1" si="12"/>
        <v>210</v>
      </c>
      <c r="D92" s="1">
        <f t="shared" ca="1" si="11"/>
        <v>790.1721000000008</v>
      </c>
      <c r="E92" s="1">
        <f t="shared" ca="1" si="9"/>
        <v>907.2144000000003</v>
      </c>
      <c r="F92" s="1"/>
      <c r="O92">
        <v>89</v>
      </c>
      <c r="P92" s="1" t="str">
        <f t="shared" si="13"/>
        <v>C92</v>
      </c>
      <c r="Q92" s="1" t="str">
        <f t="shared" si="14"/>
        <v>D92</v>
      </c>
      <c r="R92" s="1" t="str">
        <f t="shared" si="15"/>
        <v>E92</v>
      </c>
      <c r="S92" s="15">
        <f t="shared" ca="1" si="16"/>
        <v>181.89</v>
      </c>
      <c r="T92" s="15">
        <f t="shared" ca="1" si="17"/>
        <v>332.87789999999995</v>
      </c>
      <c r="U92" s="15">
        <f ca="1">AVERAGE($C$4:INDIRECT(P92))</f>
        <v>181.77528089887642</v>
      </c>
      <c r="V92" s="15">
        <f ca="1">IFERROR(_xlfn.VAR.S($C$4:INDIRECT(P92)),0)</f>
        <v>333.13074565883556</v>
      </c>
    </row>
    <row r="93" spans="2:22" x14ac:dyDescent="0.25">
      <c r="B93">
        <v>90</v>
      </c>
      <c r="C93">
        <f t="shared" ca="1" si="12"/>
        <v>152</v>
      </c>
      <c r="D93" s="1">
        <f t="shared" ca="1" si="11"/>
        <v>893.41209999999921</v>
      </c>
      <c r="E93" s="1">
        <f t="shared" ca="1" si="9"/>
        <v>777.29439999999977</v>
      </c>
      <c r="F93" s="1"/>
      <c r="O93">
        <v>90</v>
      </c>
      <c r="P93" s="1" t="str">
        <f t="shared" si="13"/>
        <v>C93</v>
      </c>
      <c r="Q93" s="1" t="str">
        <f t="shared" si="14"/>
        <v>D93</v>
      </c>
      <c r="R93" s="1" t="str">
        <f t="shared" si="15"/>
        <v>E93</v>
      </c>
      <c r="S93" s="15">
        <f t="shared" ca="1" si="16"/>
        <v>181.89</v>
      </c>
      <c r="T93" s="15">
        <f t="shared" ca="1" si="17"/>
        <v>332.87789999999995</v>
      </c>
      <c r="U93" s="15">
        <f ca="1">AVERAGE($C$4:INDIRECT(P93))</f>
        <v>181.44444444444446</v>
      </c>
      <c r="V93" s="15">
        <f ca="1">IFERROR(_xlfn.VAR.S($C$4:INDIRECT(P93)),0)</f>
        <v>339.23845193507884</v>
      </c>
    </row>
    <row r="94" spans="2:22" x14ac:dyDescent="0.25">
      <c r="B94">
        <v>91</v>
      </c>
      <c r="C94">
        <f t="shared" ca="1" si="12"/>
        <v>166</v>
      </c>
      <c r="D94" s="1">
        <f t="shared" ca="1" si="11"/>
        <v>252.49209999999957</v>
      </c>
      <c r="E94" s="1">
        <f t="shared" ref="E94:E103" ca="1" si="18">(C94-$I$6)^2</f>
        <v>192.65439999999987</v>
      </c>
      <c r="F94" s="1"/>
      <c r="O94">
        <v>91</v>
      </c>
      <c r="P94" s="1" t="str">
        <f t="shared" si="13"/>
        <v>C94</v>
      </c>
      <c r="Q94" s="1" t="str">
        <f t="shared" si="14"/>
        <v>D94</v>
      </c>
      <c r="R94" s="1" t="str">
        <f t="shared" si="15"/>
        <v>E94</v>
      </c>
      <c r="S94" s="15">
        <f t="shared" ca="1" si="16"/>
        <v>181.89</v>
      </c>
      <c r="T94" s="15">
        <f t="shared" ca="1" si="17"/>
        <v>332.87789999999995</v>
      </c>
      <c r="U94" s="15">
        <f ca="1">AVERAGE($C$4:INDIRECT(P94))</f>
        <v>181.27472527472528</v>
      </c>
      <c r="V94" s="15">
        <f ca="1">IFERROR(_xlfn.VAR.S($C$4:INDIRECT(P94)),0)</f>
        <v>338.09035409035471</v>
      </c>
    </row>
    <row r="95" spans="2:22" x14ac:dyDescent="0.25">
      <c r="B95">
        <v>92</v>
      </c>
      <c r="C95">
        <f t="shared" ca="1" si="12"/>
        <v>191</v>
      </c>
      <c r="D95" s="1">
        <f t="shared" ca="1" si="11"/>
        <v>82.992100000000249</v>
      </c>
      <c r="E95" s="1">
        <f t="shared" ca="1" si="18"/>
        <v>123.65440000000009</v>
      </c>
      <c r="F95" s="1"/>
      <c r="O95">
        <v>92</v>
      </c>
      <c r="P95" s="1" t="str">
        <f t="shared" si="13"/>
        <v>C95</v>
      </c>
      <c r="Q95" s="1" t="str">
        <f t="shared" si="14"/>
        <v>D95</v>
      </c>
      <c r="R95" s="1" t="str">
        <f t="shared" si="15"/>
        <v>E95</v>
      </c>
      <c r="S95" s="15">
        <f t="shared" ca="1" si="16"/>
        <v>181.89</v>
      </c>
      <c r="T95" s="15">
        <f t="shared" ca="1" si="17"/>
        <v>332.87789999999995</v>
      </c>
      <c r="U95" s="15">
        <f ca="1">AVERAGE($C$4:INDIRECT(P95))</f>
        <v>181.38043478260869</v>
      </c>
      <c r="V95" s="15">
        <f ca="1">IFERROR(_xlfn.VAR.S($C$4:INDIRECT(P95)),0)</f>
        <v>335.40312947921637</v>
      </c>
    </row>
    <row r="96" spans="2:22" x14ac:dyDescent="0.25">
      <c r="B96">
        <v>93</v>
      </c>
      <c r="C96">
        <f t="shared" ca="1" si="12"/>
        <v>192</v>
      </c>
      <c r="D96" s="1">
        <f t="shared" ca="1" si="11"/>
        <v>102.21210000000028</v>
      </c>
      <c r="E96" s="1">
        <f t="shared" ca="1" si="18"/>
        <v>146.8944000000001</v>
      </c>
      <c r="F96" s="1"/>
      <c r="O96">
        <v>93</v>
      </c>
      <c r="P96" s="1" t="str">
        <f t="shared" si="13"/>
        <v>C96</v>
      </c>
      <c r="Q96" s="1" t="str">
        <f t="shared" si="14"/>
        <v>D96</v>
      </c>
      <c r="R96" s="1" t="str">
        <f t="shared" si="15"/>
        <v>E96</v>
      </c>
      <c r="S96" s="15">
        <f t="shared" ca="1" si="16"/>
        <v>181.89</v>
      </c>
      <c r="T96" s="15">
        <f t="shared" ca="1" si="17"/>
        <v>332.87789999999995</v>
      </c>
      <c r="U96" s="15">
        <f ca="1">AVERAGE($C$4:INDIRECT(P96))</f>
        <v>181.49462365591398</v>
      </c>
      <c r="V96" s="15">
        <f ca="1">IFERROR(_xlfn.VAR.S($C$4:INDIRECT(P96)),0)</f>
        <v>332.97007947639088</v>
      </c>
    </row>
    <row r="97" spans="2:22" x14ac:dyDescent="0.25">
      <c r="B97">
        <v>94</v>
      </c>
      <c r="C97">
        <f t="shared" ca="1" si="12"/>
        <v>152</v>
      </c>
      <c r="D97" s="1">
        <f t="shared" ca="1" si="11"/>
        <v>893.41209999999921</v>
      </c>
      <c r="E97" s="1">
        <f t="shared" ca="1" si="18"/>
        <v>777.29439999999977</v>
      </c>
      <c r="F97" s="1"/>
      <c r="O97">
        <v>94</v>
      </c>
      <c r="P97" s="1" t="str">
        <f t="shared" si="13"/>
        <v>C97</v>
      </c>
      <c r="Q97" s="1" t="str">
        <f t="shared" si="14"/>
        <v>D97</v>
      </c>
      <c r="R97" s="1" t="str">
        <f t="shared" si="15"/>
        <v>E97</v>
      </c>
      <c r="S97" s="15">
        <f t="shared" ca="1" si="16"/>
        <v>181.89</v>
      </c>
      <c r="T97" s="15">
        <f t="shared" ca="1" si="17"/>
        <v>332.87789999999995</v>
      </c>
      <c r="U97" s="15">
        <f ca="1">AVERAGE($C$4:INDIRECT(P97))</f>
        <v>181.18085106382978</v>
      </c>
      <c r="V97" s="15">
        <f ca="1">IFERROR(_xlfn.VAR.S($C$4:INDIRECT(P97)),0)</f>
        <v>338.644360558225</v>
      </c>
    </row>
    <row r="98" spans="2:22" x14ac:dyDescent="0.25">
      <c r="B98">
        <v>95</v>
      </c>
      <c r="C98">
        <f t="shared" ca="1" si="12"/>
        <v>169</v>
      </c>
      <c r="D98" s="1">
        <f t="shared" ca="1" si="11"/>
        <v>166.15209999999965</v>
      </c>
      <c r="E98" s="1">
        <f t="shared" ca="1" si="18"/>
        <v>118.37439999999989</v>
      </c>
      <c r="F98" s="1"/>
      <c r="O98">
        <v>95</v>
      </c>
      <c r="P98" s="1" t="str">
        <f t="shared" si="13"/>
        <v>C98</v>
      </c>
      <c r="Q98" s="1" t="str">
        <f t="shared" si="14"/>
        <v>D98</v>
      </c>
      <c r="R98" s="1" t="str">
        <f t="shared" si="15"/>
        <v>E98</v>
      </c>
      <c r="S98" s="15">
        <f t="shared" ca="1" si="16"/>
        <v>181.89</v>
      </c>
      <c r="T98" s="15">
        <f t="shared" ca="1" si="17"/>
        <v>332.87789999999995</v>
      </c>
      <c r="U98" s="15">
        <f ca="1">AVERAGE($C$4:INDIRECT(P98))</f>
        <v>181.05263157894737</v>
      </c>
      <c r="V98" s="15">
        <f ca="1">IFERROR(_xlfn.VAR.S($C$4:INDIRECT(P98)),0)</f>
        <v>336.60358342665069</v>
      </c>
    </row>
    <row r="99" spans="2:22" x14ac:dyDescent="0.25">
      <c r="B99">
        <v>96</v>
      </c>
      <c r="C99">
        <f t="shared" ca="1" si="12"/>
        <v>197</v>
      </c>
      <c r="D99" s="1">
        <f t="shared" ca="1" si="11"/>
        <v>228.31210000000041</v>
      </c>
      <c r="E99" s="1">
        <f t="shared" ca="1" si="18"/>
        <v>293.09440000000018</v>
      </c>
      <c r="F99" s="1"/>
      <c r="O99">
        <v>96</v>
      </c>
      <c r="P99" s="1" t="str">
        <f t="shared" si="13"/>
        <v>C99</v>
      </c>
      <c r="Q99" s="1" t="str">
        <f t="shared" si="14"/>
        <v>D99</v>
      </c>
      <c r="R99" s="1" t="str">
        <f t="shared" si="15"/>
        <v>E99</v>
      </c>
      <c r="S99" s="15">
        <f t="shared" ca="1" si="16"/>
        <v>181.89</v>
      </c>
      <c r="T99" s="15">
        <f t="shared" ca="1" si="17"/>
        <v>332.87789999999995</v>
      </c>
      <c r="U99" s="15">
        <f ca="1">AVERAGE($C$4:INDIRECT(P99))</f>
        <v>181.21875</v>
      </c>
      <c r="V99" s="15">
        <f ca="1">IFERROR(_xlfn.VAR.S($C$4:INDIRECT(P99)),0)</f>
        <v>335.70953947368423</v>
      </c>
    </row>
    <row r="100" spans="2:22" x14ac:dyDescent="0.25">
      <c r="B100">
        <v>97</v>
      </c>
      <c r="C100">
        <f t="shared" ca="1" si="12"/>
        <v>184</v>
      </c>
      <c r="D100" s="1">
        <f t="shared" ref="D100:D103" ca="1" si="19">(C100-$H$6)^2</f>
        <v>4.4521000000000575</v>
      </c>
      <c r="E100" s="1">
        <f t="shared" ca="1" si="18"/>
        <v>16.974400000000038</v>
      </c>
      <c r="F100" s="1"/>
      <c r="O100">
        <v>97</v>
      </c>
      <c r="P100" s="1" t="str">
        <f t="shared" si="13"/>
        <v>C100</v>
      </c>
      <c r="Q100" s="1" t="str">
        <f t="shared" si="14"/>
        <v>D100</v>
      </c>
      <c r="R100" s="1" t="str">
        <f t="shared" si="15"/>
        <v>E100</v>
      </c>
      <c r="S100" s="15">
        <f t="shared" ca="1" si="16"/>
        <v>181.89</v>
      </c>
      <c r="T100" s="15">
        <f t="shared" ca="1" si="17"/>
        <v>332.87789999999995</v>
      </c>
      <c r="U100" s="15">
        <f ca="1">AVERAGE($C$4:INDIRECT(P100))</f>
        <v>181.24742268041237</v>
      </c>
      <c r="V100" s="15">
        <f ca="1">IFERROR(_xlfn.VAR.S($C$4:INDIRECT(P100)),0)</f>
        <v>332.29231099656357</v>
      </c>
    </row>
    <row r="101" spans="2:22" x14ac:dyDescent="0.25">
      <c r="B101">
        <v>98</v>
      </c>
      <c r="C101">
        <f t="shared" ca="1" si="12"/>
        <v>197</v>
      </c>
      <c r="D101" s="1">
        <f t="shared" ca="1" si="19"/>
        <v>228.31210000000041</v>
      </c>
      <c r="E101" s="1">
        <f t="shared" ca="1" si="18"/>
        <v>293.09440000000018</v>
      </c>
      <c r="F101" s="1"/>
      <c r="O101">
        <v>98</v>
      </c>
      <c r="P101" s="1" t="str">
        <f t="shared" si="13"/>
        <v>C101</v>
      </c>
      <c r="Q101" s="1" t="str">
        <f t="shared" si="14"/>
        <v>D101</v>
      </c>
      <c r="R101" s="1" t="str">
        <f t="shared" si="15"/>
        <v>E101</v>
      </c>
      <c r="S101" s="15">
        <f t="shared" ca="1" si="16"/>
        <v>181.89</v>
      </c>
      <c r="T101" s="15">
        <f t="shared" ca="1" si="17"/>
        <v>332.87789999999995</v>
      </c>
      <c r="U101" s="15">
        <f ca="1">AVERAGE($C$4:INDIRECT(P101))</f>
        <v>181.40816326530611</v>
      </c>
      <c r="V101" s="15">
        <f ca="1">IFERROR(_xlfn.VAR.S($C$4:INDIRECT(P101)),0)</f>
        <v>331.39869556069851</v>
      </c>
    </row>
    <row r="102" spans="2:22" x14ac:dyDescent="0.25">
      <c r="B102">
        <v>99</v>
      </c>
      <c r="C102">
        <f t="shared" ca="1" si="12"/>
        <v>207</v>
      </c>
      <c r="D102" s="1">
        <f t="shared" ca="1" si="19"/>
        <v>630.51210000000071</v>
      </c>
      <c r="E102" s="1">
        <f t="shared" ca="1" si="18"/>
        <v>735.49440000000027</v>
      </c>
      <c r="F102" s="1"/>
      <c r="O102">
        <v>99</v>
      </c>
      <c r="P102" s="1" t="str">
        <f t="shared" si="13"/>
        <v>C102</v>
      </c>
      <c r="Q102" s="1" t="str">
        <f t="shared" si="14"/>
        <v>D102</v>
      </c>
      <c r="R102" s="1" t="str">
        <f t="shared" si="15"/>
        <v>E102</v>
      </c>
      <c r="S102" s="15">
        <f t="shared" ca="1" si="16"/>
        <v>181.89</v>
      </c>
      <c r="T102" s="15">
        <f t="shared" ca="1" si="17"/>
        <v>332.87789999999995</v>
      </c>
      <c r="U102" s="15">
        <f ca="1">AVERAGE($C$4:INDIRECT(P102))</f>
        <v>181.66666666666666</v>
      </c>
      <c r="V102" s="15">
        <f ca="1">IFERROR(_xlfn.VAR.S($C$4:INDIRECT(P102)),0)</f>
        <v>334.63265306122463</v>
      </c>
    </row>
    <row r="103" spans="2:22" x14ac:dyDescent="0.25">
      <c r="B103">
        <v>100</v>
      </c>
      <c r="C103">
        <f t="shared" ca="1" si="12"/>
        <v>204</v>
      </c>
      <c r="D103" s="1">
        <f t="shared" ca="1" si="19"/>
        <v>488.85210000000058</v>
      </c>
      <c r="E103" s="1">
        <f t="shared" ca="1" si="18"/>
        <v>581.77440000000024</v>
      </c>
      <c r="F103" s="1"/>
      <c r="O103">
        <v>100</v>
      </c>
      <c r="P103" s="1" t="str">
        <f t="shared" si="13"/>
        <v>C103</v>
      </c>
      <c r="Q103" s="1" t="str">
        <f t="shared" si="14"/>
        <v>D103</v>
      </c>
      <c r="R103" s="1" t="str">
        <f t="shared" si="15"/>
        <v>E103</v>
      </c>
      <c r="S103" s="15">
        <f t="shared" ca="1" si="16"/>
        <v>181.89</v>
      </c>
      <c r="T103" s="15">
        <f t="shared" ca="1" si="17"/>
        <v>332.87789999999995</v>
      </c>
      <c r="U103" s="15">
        <f ca="1">AVERAGE($C$4:INDIRECT(P103))</f>
        <v>181.89</v>
      </c>
      <c r="V103" s="15">
        <f ca="1">IFERROR(_xlfn.VAR.S($C$4:INDIRECT(P103)),0)</f>
        <v>336.24030303030298</v>
      </c>
    </row>
  </sheetData>
  <conditionalFormatting sqref="B4:C103">
    <cfRule type="expression" dxfId="2" priority="1">
      <formula>$B4&lt;=$H$2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08E-34DB-4E35-88C3-945AE7D6597A}">
  <dimension ref="B2:V252"/>
  <sheetViews>
    <sheetView topLeftCell="A37" zoomScale="69" zoomScaleNormal="100" workbookViewId="0">
      <selection activeCell="H58" sqref="H58"/>
    </sheetView>
  </sheetViews>
  <sheetFormatPr defaultRowHeight="15" x14ac:dyDescent="0.25"/>
  <cols>
    <col min="1" max="1" width="5" customWidth="1"/>
    <col min="2" max="2" width="4.28515625" customWidth="1"/>
    <col min="21" max="21" width="10.5703125" bestFit="1" customWidth="1"/>
  </cols>
  <sheetData>
    <row r="2" spans="2:22" ht="46.5" x14ac:dyDescent="0.7">
      <c r="B2" s="18" t="s">
        <v>62</v>
      </c>
    </row>
    <row r="5" spans="2:22" x14ac:dyDescent="0.25">
      <c r="B5">
        <v>1</v>
      </c>
      <c r="C5" t="str">
        <f ca="1">IF(RANDBETWEEN(0,1)=0,$E$6,$E$5)</f>
        <v>tail</v>
      </c>
      <c r="E5" t="s">
        <v>4</v>
      </c>
      <c r="F5">
        <f ca="1">COUNTIFS($C$5:$C$24,E5)</f>
        <v>12</v>
      </c>
    </row>
    <row r="6" spans="2:22" x14ac:dyDescent="0.25">
      <c r="B6">
        <v>2</v>
      </c>
      <c r="C6" t="str">
        <f t="shared" ref="C6:C24" ca="1" si="0">IF(RANDBETWEEN(0,1)=0,$E$6,$E$5)</f>
        <v>tail</v>
      </c>
      <c r="E6" t="s">
        <v>5</v>
      </c>
      <c r="F6">
        <f ca="1">COUNTIFS($C$5:$C$24,E6)</f>
        <v>8</v>
      </c>
    </row>
    <row r="7" spans="2:22" x14ac:dyDescent="0.25">
      <c r="B7">
        <v>3</v>
      </c>
      <c r="C7" t="str">
        <f t="shared" ca="1" si="0"/>
        <v>tail</v>
      </c>
    </row>
    <row r="8" spans="2:22" x14ac:dyDescent="0.25">
      <c r="B8">
        <v>4</v>
      </c>
      <c r="C8" t="str">
        <f t="shared" ca="1" si="0"/>
        <v>head</v>
      </c>
      <c r="E8" t="s">
        <v>6</v>
      </c>
      <c r="S8" s="2" t="s">
        <v>4</v>
      </c>
      <c r="T8" s="2" t="s">
        <v>5</v>
      </c>
      <c r="U8" s="2" t="s">
        <v>25</v>
      </c>
      <c r="V8" s="2" t="s">
        <v>26</v>
      </c>
    </row>
    <row r="9" spans="2:22" x14ac:dyDescent="0.25">
      <c r="B9">
        <v>5</v>
      </c>
      <c r="C9" t="str">
        <f t="shared" ca="1" si="0"/>
        <v>head</v>
      </c>
      <c r="P9" t="s">
        <v>16</v>
      </c>
      <c r="S9">
        <v>3</v>
      </c>
      <c r="T9">
        <v>0</v>
      </c>
      <c r="U9">
        <v>1</v>
      </c>
      <c r="V9" s="8">
        <f>U9/SUM(U$9:U$12)</f>
        <v>0.125</v>
      </c>
    </row>
    <row r="10" spans="2:22" x14ac:dyDescent="0.25">
      <c r="B10">
        <v>6</v>
      </c>
      <c r="C10" t="str">
        <f t="shared" ca="1" si="0"/>
        <v>head</v>
      </c>
      <c r="E10" t="s">
        <v>7</v>
      </c>
      <c r="F10">
        <f ca="1">F6/SUM(F5:F6)</f>
        <v>0.4</v>
      </c>
      <c r="P10" t="s">
        <v>13</v>
      </c>
      <c r="S10">
        <v>2</v>
      </c>
      <c r="T10">
        <v>1</v>
      </c>
      <c r="U10">
        <v>3</v>
      </c>
      <c r="V10" s="8">
        <f>U10/SUM(U$9:U$12)</f>
        <v>0.375</v>
      </c>
    </row>
    <row r="11" spans="2:22" x14ac:dyDescent="0.25">
      <c r="B11">
        <v>7</v>
      </c>
      <c r="C11" t="str">
        <f t="shared" ca="1" si="0"/>
        <v>head</v>
      </c>
      <c r="E11" s="7" t="s">
        <v>10</v>
      </c>
      <c r="F11">
        <f ca="1">1-F10</f>
        <v>0.6</v>
      </c>
      <c r="P11" t="s">
        <v>14</v>
      </c>
      <c r="S11">
        <v>1</v>
      </c>
      <c r="T11">
        <v>2</v>
      </c>
      <c r="U11">
        <v>3</v>
      </c>
      <c r="V11" s="8">
        <f>U11/SUM(U$9:U$12)</f>
        <v>0.375</v>
      </c>
    </row>
    <row r="12" spans="2:22" x14ac:dyDescent="0.25">
      <c r="B12">
        <v>8</v>
      </c>
      <c r="C12" t="str">
        <f t="shared" ca="1" si="0"/>
        <v>head</v>
      </c>
      <c r="E12" t="s">
        <v>11</v>
      </c>
      <c r="F12">
        <f ca="1">MIN(F10,F11)</f>
        <v>0.4</v>
      </c>
      <c r="P12" t="s">
        <v>15</v>
      </c>
      <c r="S12">
        <v>0</v>
      </c>
      <c r="T12">
        <v>3</v>
      </c>
      <c r="U12">
        <v>1</v>
      </c>
      <c r="V12" s="8">
        <f>U12/SUM(U$9:U$12)</f>
        <v>0.125</v>
      </c>
    </row>
    <row r="13" spans="2:22" x14ac:dyDescent="0.25">
      <c r="B13">
        <v>9</v>
      </c>
      <c r="C13" t="str">
        <f t="shared" ca="1" si="0"/>
        <v>head</v>
      </c>
      <c r="E13" s="2" t="s">
        <v>12</v>
      </c>
      <c r="F13" s="2">
        <f ca="1">F12*2</f>
        <v>0.8</v>
      </c>
      <c r="P13" t="s">
        <v>17</v>
      </c>
      <c r="V13" s="8">
        <f>SUM(V9:V12)</f>
        <v>1</v>
      </c>
    </row>
    <row r="14" spans="2:22" x14ac:dyDescent="0.25">
      <c r="B14">
        <v>10</v>
      </c>
      <c r="C14" t="str">
        <f t="shared" ca="1" si="0"/>
        <v>head</v>
      </c>
      <c r="P14" t="s">
        <v>18</v>
      </c>
    </row>
    <row r="15" spans="2:22" x14ac:dyDescent="0.25">
      <c r="B15">
        <v>11</v>
      </c>
      <c r="C15" t="str">
        <f t="shared" ca="1" si="0"/>
        <v>tail</v>
      </c>
      <c r="P15" t="s">
        <v>19</v>
      </c>
    </row>
    <row r="16" spans="2:22" x14ac:dyDescent="0.25">
      <c r="B16">
        <v>12</v>
      </c>
      <c r="C16" t="str">
        <f t="shared" ca="1" si="0"/>
        <v>head</v>
      </c>
      <c r="E16" t="s">
        <v>8</v>
      </c>
      <c r="F16">
        <v>3</v>
      </c>
      <c r="P16" t="s">
        <v>21</v>
      </c>
    </row>
    <row r="17" spans="2:18" x14ac:dyDescent="0.25">
      <c r="B17">
        <v>13</v>
      </c>
      <c r="C17" t="str">
        <f t="shared" ca="1" si="0"/>
        <v>tail</v>
      </c>
      <c r="E17" t="s">
        <v>9</v>
      </c>
      <c r="F17">
        <v>5</v>
      </c>
    </row>
    <row r="18" spans="2:18" x14ac:dyDescent="0.25">
      <c r="B18">
        <v>14</v>
      </c>
      <c r="C18" t="str">
        <f t="shared" ca="1" si="0"/>
        <v>head</v>
      </c>
    </row>
    <row r="19" spans="2:18" x14ac:dyDescent="0.25">
      <c r="B19">
        <v>15</v>
      </c>
      <c r="C19" t="str">
        <f t="shared" ca="1" si="0"/>
        <v>tail</v>
      </c>
    </row>
    <row r="20" spans="2:18" x14ac:dyDescent="0.25">
      <c r="B20">
        <v>16</v>
      </c>
      <c r="C20" t="str">
        <f t="shared" ca="1" si="0"/>
        <v>tail</v>
      </c>
    </row>
    <row r="21" spans="2:18" x14ac:dyDescent="0.25">
      <c r="B21">
        <v>17</v>
      </c>
      <c r="C21" t="str">
        <f t="shared" ca="1" si="0"/>
        <v>head</v>
      </c>
    </row>
    <row r="22" spans="2:18" x14ac:dyDescent="0.25">
      <c r="B22">
        <v>18</v>
      </c>
      <c r="C22" t="str">
        <f t="shared" ca="1" si="0"/>
        <v>tail</v>
      </c>
    </row>
    <row r="23" spans="2:18" x14ac:dyDescent="0.25">
      <c r="B23">
        <v>19</v>
      </c>
      <c r="C23" t="str">
        <f t="shared" ca="1" si="0"/>
        <v>head</v>
      </c>
    </row>
    <row r="24" spans="2:18" x14ac:dyDescent="0.25">
      <c r="B24">
        <v>20</v>
      </c>
      <c r="C24" t="str">
        <f t="shared" ca="1" si="0"/>
        <v>head</v>
      </c>
    </row>
    <row r="26" spans="2:18" x14ac:dyDescent="0.25">
      <c r="O26">
        <v>0.125</v>
      </c>
      <c r="P26">
        <f>0.75/2</f>
        <v>0.375</v>
      </c>
      <c r="Q26">
        <f>0.75/2</f>
        <v>0.375</v>
      </c>
      <c r="R26">
        <v>0.125</v>
      </c>
    </row>
    <row r="27" spans="2:18" x14ac:dyDescent="0.25">
      <c r="O27" t="s">
        <v>20</v>
      </c>
      <c r="P27" t="s">
        <v>22</v>
      </c>
      <c r="Q27" t="s">
        <v>23</v>
      </c>
      <c r="R27" t="s">
        <v>24</v>
      </c>
    </row>
    <row r="35" spans="2:16" ht="46.5" x14ac:dyDescent="0.7">
      <c r="B35" s="18" t="s">
        <v>63</v>
      </c>
    </row>
    <row r="37" spans="2:16" x14ac:dyDescent="0.25">
      <c r="C37" t="s">
        <v>38</v>
      </c>
    </row>
    <row r="38" spans="2:16" x14ac:dyDescent="0.25">
      <c r="C38" t="s">
        <v>39</v>
      </c>
      <c r="D38">
        <v>0.05</v>
      </c>
    </row>
    <row r="40" spans="2:16" x14ac:dyDescent="0.25">
      <c r="K40" t="s">
        <v>32</v>
      </c>
      <c r="L40" t="s">
        <v>31</v>
      </c>
      <c r="M40" t="s">
        <v>33</v>
      </c>
      <c r="N40" t="s">
        <v>34</v>
      </c>
      <c r="O40" t="s">
        <v>12</v>
      </c>
      <c r="P40" t="s">
        <v>40</v>
      </c>
    </row>
    <row r="41" spans="2:16" x14ac:dyDescent="0.25">
      <c r="G41" t="s">
        <v>28</v>
      </c>
      <c r="H41">
        <v>155.5</v>
      </c>
      <c r="J41" t="s">
        <v>37</v>
      </c>
      <c r="K41">
        <v>185</v>
      </c>
      <c r="L41">
        <f>K41-H$41</f>
        <v>29.5</v>
      </c>
      <c r="M41">
        <f>H$41+L41</f>
        <v>185</v>
      </c>
      <c r="N41">
        <f>H$41-L41</f>
        <v>126</v>
      </c>
      <c r="O41">
        <f>_xlfn.NORM.DIST(N41,H$41,H$42,1)*2</f>
        <v>2.8875271315219476E-2</v>
      </c>
      <c r="P41" t="str">
        <f>IF(O41&lt;$D$38,
              "Na hladině významnosti alfa = " &amp;$D$38 &amp; " zamítáme nulovou hypotézu. Výška osoby není z daného pravděpodobnostního rozdělení.",
              "Na hladině významnosti alfa = " &amp;$D$38 &amp; " nezamítáme nulovou hypotézu. Výška osoby pochází z daného pravděpodobnostního rozdělení."
)</f>
        <v>Na hladině významnosti alfa = 0,05 zamítáme nulovou hypotézu. Výška osoby není z daného pravděpodobnostního rozdělení.</v>
      </c>
    </row>
    <row r="42" spans="2:16" x14ac:dyDescent="0.25">
      <c r="C42" t="s">
        <v>0</v>
      </c>
      <c r="D42" t="s">
        <v>30</v>
      </c>
      <c r="E42" t="s">
        <v>27</v>
      </c>
      <c r="G42" t="s">
        <v>29</v>
      </c>
      <c r="H42">
        <v>13.5</v>
      </c>
      <c r="J42" t="s">
        <v>36</v>
      </c>
      <c r="K42">
        <v>179</v>
      </c>
      <c r="L42">
        <f>K42-H$41</f>
        <v>23.5</v>
      </c>
      <c r="M42">
        <f>H$41+L42</f>
        <v>179</v>
      </c>
      <c r="N42">
        <f>H$41-L42</f>
        <v>132</v>
      </c>
      <c r="O42">
        <f>_xlfn.NORM.DIST(N42,H$41,H$42,1)*2</f>
        <v>8.1729033502503184E-2</v>
      </c>
      <c r="P42" t="str">
        <f>IF(O42&lt;$D$38,
              "Na hladině významnosti alfa = " &amp;$D$38 &amp; " zamítáme nulovou hypotézu. Výška osoby není z daného pravděpodobnostního rozdělení.",
              "Na hladině významnosti alfa = " &amp;$D$38 &amp; " nezamítáme nulovou hypotézu. Výška osoby pochází z daného pravděpodobnostního rozdělení."
)</f>
        <v>Na hladině významnosti alfa = 0,05 nezamítáme nulovou hypotézu. Výška osoby pochází z daného pravděpodobnostního rozdělení.</v>
      </c>
    </row>
    <row r="43" spans="2:16" x14ac:dyDescent="0.25">
      <c r="C43">
        <v>1</v>
      </c>
      <c r="D43">
        <f t="shared" ref="D43:D74" ca="1" si="1">RAND()</f>
        <v>0.89979326923514358</v>
      </c>
      <c r="E43">
        <f t="shared" ref="E43:E74" ca="1" si="2">_xlfn.NORM.INV(D43,$H$41,$H$42)</f>
        <v>172.78505560483688</v>
      </c>
      <c r="J43" t="s">
        <v>35</v>
      </c>
    </row>
    <row r="44" spans="2:16" x14ac:dyDescent="0.25">
      <c r="C44">
        <v>2</v>
      </c>
      <c r="D44">
        <f t="shared" ca="1" si="1"/>
        <v>0.86340271921745781</v>
      </c>
      <c r="E44">
        <f t="shared" ca="1" si="2"/>
        <v>170.29242865641697</v>
      </c>
    </row>
    <row r="45" spans="2:16" x14ac:dyDescent="0.25">
      <c r="C45">
        <v>3</v>
      </c>
      <c r="D45">
        <f t="shared" ca="1" si="1"/>
        <v>0.86794321195801016</v>
      </c>
      <c r="E45">
        <f t="shared" ca="1" si="2"/>
        <v>170.57573539038967</v>
      </c>
    </row>
    <row r="46" spans="2:16" x14ac:dyDescent="0.25">
      <c r="C46">
        <v>4</v>
      </c>
      <c r="D46">
        <f t="shared" ca="1" si="1"/>
        <v>0.98166803726311047</v>
      </c>
      <c r="E46">
        <f t="shared" ca="1" si="2"/>
        <v>183.70807172225238</v>
      </c>
    </row>
    <row r="47" spans="2:16" x14ac:dyDescent="0.25">
      <c r="C47">
        <v>5</v>
      </c>
      <c r="D47">
        <f t="shared" ca="1" si="1"/>
        <v>0.89772064081835046</v>
      </c>
      <c r="E47">
        <f t="shared" ca="1" si="2"/>
        <v>172.62704758016437</v>
      </c>
      <c r="K47" s="9"/>
    </row>
    <row r="48" spans="2:16" x14ac:dyDescent="0.25">
      <c r="C48">
        <v>6</v>
      </c>
      <c r="D48">
        <f t="shared" ca="1" si="1"/>
        <v>0.8704526288523502</v>
      </c>
      <c r="E48">
        <f t="shared" ca="1" si="2"/>
        <v>170.73520017024993</v>
      </c>
    </row>
    <row r="49" spans="3:5" x14ac:dyDescent="0.25">
      <c r="C49">
        <v>7</v>
      </c>
      <c r="D49">
        <f t="shared" ca="1" si="1"/>
        <v>0.53418147138190575</v>
      </c>
      <c r="E49">
        <f t="shared" ca="1" si="2"/>
        <v>156.6581021454206</v>
      </c>
    </row>
    <row r="50" spans="3:5" x14ac:dyDescent="0.25">
      <c r="C50">
        <v>8</v>
      </c>
      <c r="D50">
        <f t="shared" ca="1" si="1"/>
        <v>0.32823431977186146</v>
      </c>
      <c r="E50">
        <f t="shared" ca="1" si="2"/>
        <v>149.49528116369447</v>
      </c>
    </row>
    <row r="51" spans="3:5" x14ac:dyDescent="0.25">
      <c r="C51">
        <v>9</v>
      </c>
      <c r="D51">
        <f t="shared" ca="1" si="1"/>
        <v>0.42910717967379153</v>
      </c>
      <c r="E51">
        <f t="shared" ca="1" si="2"/>
        <v>153.08825642141707</v>
      </c>
    </row>
    <row r="52" spans="3:5" x14ac:dyDescent="0.25">
      <c r="C52">
        <v>10</v>
      </c>
      <c r="D52">
        <f t="shared" ca="1" si="1"/>
        <v>0.31152241793375168</v>
      </c>
      <c r="E52">
        <f t="shared" ca="1" si="2"/>
        <v>148.86421511000637</v>
      </c>
    </row>
    <row r="53" spans="3:5" x14ac:dyDescent="0.25">
      <c r="C53">
        <v>11</v>
      </c>
      <c r="D53">
        <f t="shared" ca="1" si="1"/>
        <v>0.46004328629735225</v>
      </c>
      <c r="E53">
        <f t="shared" ca="1" si="2"/>
        <v>154.14561695716233</v>
      </c>
    </row>
    <row r="54" spans="3:5" x14ac:dyDescent="0.25">
      <c r="C54">
        <v>12</v>
      </c>
      <c r="D54">
        <f t="shared" ca="1" si="1"/>
        <v>0.69283258689577076</v>
      </c>
      <c r="E54">
        <f t="shared" ca="1" si="2"/>
        <v>162.30258899562008</v>
      </c>
    </row>
    <row r="55" spans="3:5" x14ac:dyDescent="0.25">
      <c r="C55">
        <v>13</v>
      </c>
      <c r="D55">
        <f t="shared" ca="1" si="1"/>
        <v>0.94207028769002032</v>
      </c>
      <c r="E55">
        <f t="shared" ca="1" si="2"/>
        <v>176.72730620249354</v>
      </c>
    </row>
    <row r="56" spans="3:5" x14ac:dyDescent="0.25">
      <c r="C56">
        <v>14</v>
      </c>
      <c r="D56">
        <f t="shared" ca="1" si="1"/>
        <v>0.60391309517194913</v>
      </c>
      <c r="E56">
        <f t="shared" ca="1" si="2"/>
        <v>159.05709959358109</v>
      </c>
    </row>
    <row r="57" spans="3:5" x14ac:dyDescent="0.25">
      <c r="C57">
        <v>15</v>
      </c>
      <c r="D57">
        <f t="shared" ca="1" si="1"/>
        <v>0.95779567544721322</v>
      </c>
      <c r="E57">
        <f t="shared" ca="1" si="2"/>
        <v>178.79640618276244</v>
      </c>
    </row>
    <row r="58" spans="3:5" x14ac:dyDescent="0.25">
      <c r="C58">
        <v>16</v>
      </c>
      <c r="D58">
        <f t="shared" ca="1" si="1"/>
        <v>0.86608066875108303</v>
      </c>
      <c r="E58">
        <f t="shared" ca="1" si="2"/>
        <v>170.45872377781112</v>
      </c>
    </row>
    <row r="59" spans="3:5" x14ac:dyDescent="0.25">
      <c r="C59">
        <v>17</v>
      </c>
      <c r="D59">
        <f t="shared" ca="1" si="1"/>
        <v>0.74043801827550826</v>
      </c>
      <c r="E59">
        <f t="shared" ca="1" si="2"/>
        <v>164.20340111403647</v>
      </c>
    </row>
    <row r="60" spans="3:5" x14ac:dyDescent="0.25">
      <c r="C60">
        <v>18</v>
      </c>
      <c r="D60">
        <f t="shared" ca="1" si="1"/>
        <v>0.6925730292347464</v>
      </c>
      <c r="E60">
        <f t="shared" ca="1" si="2"/>
        <v>162.29261859111315</v>
      </c>
    </row>
    <row r="61" spans="3:5" x14ac:dyDescent="0.25">
      <c r="C61">
        <v>19</v>
      </c>
      <c r="D61">
        <f t="shared" ca="1" si="1"/>
        <v>2.5672246452811631E-2</v>
      </c>
      <c r="E61">
        <f t="shared" ca="1" si="2"/>
        <v>129.1940446687251</v>
      </c>
    </row>
    <row r="62" spans="3:5" x14ac:dyDescent="0.25">
      <c r="C62">
        <v>20</v>
      </c>
      <c r="D62">
        <f t="shared" ca="1" si="1"/>
        <v>0.88291919498503135</v>
      </c>
      <c r="E62">
        <f t="shared" ca="1" si="2"/>
        <v>171.56104323321918</v>
      </c>
    </row>
    <row r="63" spans="3:5" x14ac:dyDescent="0.25">
      <c r="C63">
        <v>21</v>
      </c>
      <c r="D63">
        <f t="shared" ca="1" si="1"/>
        <v>0.87739641090548137</v>
      </c>
      <c r="E63">
        <f t="shared" ca="1" si="2"/>
        <v>171.18794014749312</v>
      </c>
    </row>
    <row r="64" spans="3:5" x14ac:dyDescent="0.25">
      <c r="C64">
        <v>22</v>
      </c>
      <c r="D64">
        <f t="shared" ca="1" si="1"/>
        <v>0.91546864909758641</v>
      </c>
      <c r="E64">
        <f t="shared" ca="1" si="2"/>
        <v>174.06549386188919</v>
      </c>
    </row>
    <row r="65" spans="3:5" x14ac:dyDescent="0.25">
      <c r="C65">
        <v>23</v>
      </c>
      <c r="D65">
        <f t="shared" ca="1" si="1"/>
        <v>0.6908881253396193</v>
      </c>
      <c r="E65">
        <f t="shared" ca="1" si="2"/>
        <v>162.22798596587776</v>
      </c>
    </row>
    <row r="66" spans="3:5" x14ac:dyDescent="0.25">
      <c r="C66">
        <v>24</v>
      </c>
      <c r="D66">
        <f t="shared" ca="1" si="1"/>
        <v>0.86845008534678947</v>
      </c>
      <c r="E66">
        <f t="shared" ca="1" si="2"/>
        <v>170.60777564503394</v>
      </c>
    </row>
    <row r="67" spans="3:5" x14ac:dyDescent="0.25">
      <c r="C67">
        <v>25</v>
      </c>
      <c r="D67">
        <f t="shared" ca="1" si="1"/>
        <v>0.72837982949736224</v>
      </c>
      <c r="E67">
        <f t="shared" ca="1" si="2"/>
        <v>163.70692393062512</v>
      </c>
    </row>
    <row r="68" spans="3:5" x14ac:dyDescent="0.25">
      <c r="C68">
        <v>26</v>
      </c>
      <c r="D68">
        <f t="shared" ca="1" si="1"/>
        <v>0.50246515590459506</v>
      </c>
      <c r="E68">
        <f t="shared" ca="1" si="2"/>
        <v>155.58342012901352</v>
      </c>
    </row>
    <row r="69" spans="3:5" x14ac:dyDescent="0.25">
      <c r="C69">
        <v>27</v>
      </c>
      <c r="D69">
        <f t="shared" ca="1" si="1"/>
        <v>0.58120056744915638</v>
      </c>
      <c r="E69">
        <f t="shared" ca="1" si="2"/>
        <v>158.26703795907665</v>
      </c>
    </row>
    <row r="70" spans="3:5" x14ac:dyDescent="0.25">
      <c r="C70">
        <v>28</v>
      </c>
      <c r="D70">
        <f t="shared" ca="1" si="1"/>
        <v>0.45561389017731968</v>
      </c>
      <c r="E70">
        <f t="shared" ca="1" si="2"/>
        <v>153.99488475054213</v>
      </c>
    </row>
    <row r="71" spans="3:5" x14ac:dyDescent="0.25">
      <c r="C71">
        <v>29</v>
      </c>
      <c r="D71">
        <f t="shared" ca="1" si="1"/>
        <v>0.75251208660557878</v>
      </c>
      <c r="E71">
        <f t="shared" ca="1" si="2"/>
        <v>164.71261844752692</v>
      </c>
    </row>
    <row r="72" spans="3:5" x14ac:dyDescent="0.25">
      <c r="C72">
        <v>30</v>
      </c>
      <c r="D72">
        <f t="shared" ca="1" si="1"/>
        <v>0.73654228794565824</v>
      </c>
      <c r="E72">
        <f t="shared" ca="1" si="2"/>
        <v>164.04174238096954</v>
      </c>
    </row>
    <row r="73" spans="3:5" x14ac:dyDescent="0.25">
      <c r="C73">
        <v>31</v>
      </c>
      <c r="D73">
        <f t="shared" ca="1" si="1"/>
        <v>0.28590724312924432</v>
      </c>
      <c r="E73">
        <f t="shared" ca="1" si="2"/>
        <v>147.86735334740334</v>
      </c>
    </row>
    <row r="74" spans="3:5" x14ac:dyDescent="0.25">
      <c r="C74">
        <v>32</v>
      </c>
      <c r="D74">
        <f t="shared" ca="1" si="1"/>
        <v>0.96844361943201895</v>
      </c>
      <c r="E74">
        <f t="shared" ca="1" si="2"/>
        <v>180.58834968847592</v>
      </c>
    </row>
    <row r="75" spans="3:5" x14ac:dyDescent="0.25">
      <c r="C75">
        <v>33</v>
      </c>
      <c r="D75">
        <f t="shared" ref="D75:D106" ca="1" si="3">RAND()</f>
        <v>0.92966779439058567</v>
      </c>
      <c r="E75">
        <f t="shared" ref="E75:E106" ca="1" si="4">_xlfn.NORM.INV(D75,$H$41,$H$42)</f>
        <v>175.38983798652941</v>
      </c>
    </row>
    <row r="76" spans="3:5" x14ac:dyDescent="0.25">
      <c r="C76">
        <v>34</v>
      </c>
      <c r="D76">
        <f t="shared" ca="1" si="3"/>
        <v>0.5612942217057636</v>
      </c>
      <c r="E76">
        <f t="shared" ca="1" si="4"/>
        <v>157.58239320115371</v>
      </c>
    </row>
    <row r="77" spans="3:5" x14ac:dyDescent="0.25">
      <c r="C77">
        <v>35</v>
      </c>
      <c r="D77">
        <f t="shared" ca="1" si="3"/>
        <v>7.1086551595347269E-2</v>
      </c>
      <c r="E77">
        <f t="shared" ca="1" si="4"/>
        <v>135.68542267241162</v>
      </c>
    </row>
    <row r="78" spans="3:5" x14ac:dyDescent="0.25">
      <c r="C78">
        <v>36</v>
      </c>
      <c r="D78">
        <f t="shared" ca="1" si="3"/>
        <v>0.11050438283175867</v>
      </c>
      <c r="E78">
        <f t="shared" ca="1" si="4"/>
        <v>138.97802311290729</v>
      </c>
    </row>
    <row r="79" spans="3:5" x14ac:dyDescent="0.25">
      <c r="C79">
        <v>37</v>
      </c>
      <c r="D79">
        <f t="shared" ca="1" si="3"/>
        <v>0.31378715938187185</v>
      </c>
      <c r="E79">
        <f t="shared" ca="1" si="4"/>
        <v>148.95055821398245</v>
      </c>
    </row>
    <row r="80" spans="3:5" x14ac:dyDescent="0.25">
      <c r="C80">
        <v>38</v>
      </c>
      <c r="D80">
        <f t="shared" ca="1" si="3"/>
        <v>0.39332904222897136</v>
      </c>
      <c r="E80">
        <f t="shared" ca="1" si="4"/>
        <v>151.84618723742378</v>
      </c>
    </row>
    <row r="81" spans="3:5" x14ac:dyDescent="0.25">
      <c r="C81">
        <v>39</v>
      </c>
      <c r="D81">
        <f t="shared" ca="1" si="3"/>
        <v>0.6385542570497349</v>
      </c>
      <c r="E81">
        <f t="shared" ca="1" si="4"/>
        <v>160.28706018563287</v>
      </c>
    </row>
    <row r="82" spans="3:5" x14ac:dyDescent="0.25">
      <c r="C82">
        <v>40</v>
      </c>
      <c r="D82">
        <f t="shared" ca="1" si="3"/>
        <v>0.51832264666151107</v>
      </c>
      <c r="E82">
        <f t="shared" ca="1" si="4"/>
        <v>156.12024700776061</v>
      </c>
    </row>
    <row r="83" spans="3:5" x14ac:dyDescent="0.25">
      <c r="C83">
        <v>41</v>
      </c>
      <c r="D83">
        <f t="shared" ca="1" si="3"/>
        <v>4.9224027284632377E-2</v>
      </c>
      <c r="E83">
        <f t="shared" ca="1" si="4"/>
        <v>133.19226991849786</v>
      </c>
    </row>
    <row r="84" spans="3:5" x14ac:dyDescent="0.25">
      <c r="C84">
        <v>42</v>
      </c>
      <c r="D84">
        <f t="shared" ca="1" si="3"/>
        <v>0.46030648766080751</v>
      </c>
      <c r="E84">
        <f t="shared" ca="1" si="4"/>
        <v>154.15456819341753</v>
      </c>
    </row>
    <row r="85" spans="3:5" x14ac:dyDescent="0.25">
      <c r="C85">
        <v>43</v>
      </c>
      <c r="D85">
        <f t="shared" ca="1" si="3"/>
        <v>0.63464773439663746</v>
      </c>
      <c r="E85">
        <f t="shared" ca="1" si="4"/>
        <v>160.1465447326386</v>
      </c>
    </row>
    <row r="86" spans="3:5" x14ac:dyDescent="0.25">
      <c r="C86">
        <v>44</v>
      </c>
      <c r="D86">
        <f t="shared" ca="1" si="3"/>
        <v>0.26348626138361653</v>
      </c>
      <c r="E86">
        <f t="shared" ca="1" si="4"/>
        <v>146.95943777555294</v>
      </c>
    </row>
    <row r="87" spans="3:5" x14ac:dyDescent="0.25">
      <c r="C87">
        <v>45</v>
      </c>
      <c r="D87">
        <f t="shared" ca="1" si="3"/>
        <v>0.10561222800680581</v>
      </c>
      <c r="E87">
        <f t="shared" ca="1" si="4"/>
        <v>138.62222456017491</v>
      </c>
    </row>
    <row r="88" spans="3:5" x14ac:dyDescent="0.25">
      <c r="C88">
        <v>46</v>
      </c>
      <c r="D88">
        <f t="shared" ca="1" si="3"/>
        <v>0.542804986013389</v>
      </c>
      <c r="E88">
        <f t="shared" ca="1" si="4"/>
        <v>156.951289095824</v>
      </c>
    </row>
    <row r="89" spans="3:5" x14ac:dyDescent="0.25">
      <c r="C89">
        <v>47</v>
      </c>
      <c r="D89">
        <f t="shared" ca="1" si="3"/>
        <v>0.31402954618595014</v>
      </c>
      <c r="E89">
        <f t="shared" ca="1" si="4"/>
        <v>148.95978327993433</v>
      </c>
    </row>
    <row r="90" spans="3:5" x14ac:dyDescent="0.25">
      <c r="C90">
        <v>48</v>
      </c>
      <c r="D90">
        <f t="shared" ca="1" si="3"/>
        <v>0.12186813941643215</v>
      </c>
      <c r="E90">
        <f t="shared" ca="1" si="4"/>
        <v>139.76306731183695</v>
      </c>
    </row>
    <row r="91" spans="3:5" x14ac:dyDescent="0.25">
      <c r="C91">
        <v>49</v>
      </c>
      <c r="D91">
        <f t="shared" ca="1" si="3"/>
        <v>0.8684977220242488</v>
      </c>
      <c r="E91">
        <f t="shared" ca="1" si="4"/>
        <v>170.61079120993148</v>
      </c>
    </row>
    <row r="92" spans="3:5" x14ac:dyDescent="0.25">
      <c r="C92">
        <v>50</v>
      </c>
      <c r="D92">
        <f t="shared" ca="1" si="3"/>
        <v>0.18203047275182949</v>
      </c>
      <c r="E92">
        <f t="shared" ca="1" si="4"/>
        <v>143.24666821501216</v>
      </c>
    </row>
    <row r="93" spans="3:5" x14ac:dyDescent="0.25">
      <c r="C93">
        <v>51</v>
      </c>
      <c r="D93">
        <f t="shared" ca="1" si="3"/>
        <v>0.23820901098162794</v>
      </c>
      <c r="E93">
        <f t="shared" ca="1" si="4"/>
        <v>145.88698069024122</v>
      </c>
    </row>
    <row r="94" spans="3:5" x14ac:dyDescent="0.25">
      <c r="C94">
        <v>52</v>
      </c>
      <c r="D94">
        <f t="shared" ca="1" si="3"/>
        <v>0.86322038817846536</v>
      </c>
      <c r="E94">
        <f t="shared" ca="1" si="4"/>
        <v>170.28118775702094</v>
      </c>
    </row>
    <row r="95" spans="3:5" x14ac:dyDescent="0.25">
      <c r="C95">
        <v>53</v>
      </c>
      <c r="D95">
        <f t="shared" ca="1" si="3"/>
        <v>0.36639204441530238</v>
      </c>
      <c r="E95">
        <f t="shared" ca="1" si="4"/>
        <v>150.89077023952953</v>
      </c>
    </row>
    <row r="96" spans="3:5" x14ac:dyDescent="0.25">
      <c r="C96">
        <v>54</v>
      </c>
      <c r="D96">
        <f t="shared" ca="1" si="3"/>
        <v>0.76035098270034029</v>
      </c>
      <c r="E96">
        <f t="shared" ca="1" si="4"/>
        <v>165.05033248008061</v>
      </c>
    </row>
    <row r="97" spans="3:5" x14ac:dyDescent="0.25">
      <c r="C97">
        <v>55</v>
      </c>
      <c r="D97">
        <f t="shared" ca="1" si="3"/>
        <v>4.3798480974559073E-2</v>
      </c>
      <c r="E97">
        <f t="shared" ca="1" si="4"/>
        <v>132.43913430613307</v>
      </c>
    </row>
    <row r="98" spans="3:5" x14ac:dyDescent="0.25">
      <c r="C98">
        <v>56</v>
      </c>
      <c r="D98">
        <f t="shared" ca="1" si="3"/>
        <v>0.91213144467153473</v>
      </c>
      <c r="E98">
        <f t="shared" ca="1" si="4"/>
        <v>173.77896898574681</v>
      </c>
    </row>
    <row r="99" spans="3:5" x14ac:dyDescent="0.25">
      <c r="C99">
        <v>57</v>
      </c>
      <c r="D99">
        <f t="shared" ca="1" si="3"/>
        <v>0.374275568850295</v>
      </c>
      <c r="E99">
        <f t="shared" ca="1" si="4"/>
        <v>151.1725697280302</v>
      </c>
    </row>
    <row r="100" spans="3:5" x14ac:dyDescent="0.25">
      <c r="C100">
        <v>58</v>
      </c>
      <c r="D100">
        <f t="shared" ca="1" si="3"/>
        <v>0.88285047853950427</v>
      </c>
      <c r="E100">
        <f t="shared" ca="1" si="4"/>
        <v>171.55632537522197</v>
      </c>
    </row>
    <row r="101" spans="3:5" x14ac:dyDescent="0.25">
      <c r="C101">
        <v>59</v>
      </c>
      <c r="D101">
        <f t="shared" ca="1" si="3"/>
        <v>0.51263233136444752</v>
      </c>
      <c r="E101">
        <f t="shared" ca="1" si="4"/>
        <v>155.92754300486044</v>
      </c>
    </row>
    <row r="102" spans="3:5" x14ac:dyDescent="0.25">
      <c r="C102">
        <v>60</v>
      </c>
      <c r="D102">
        <f t="shared" ca="1" si="3"/>
        <v>0.74260779497156781</v>
      </c>
      <c r="E102">
        <f t="shared" ca="1" si="4"/>
        <v>164.29398159520767</v>
      </c>
    </row>
    <row r="103" spans="3:5" x14ac:dyDescent="0.25">
      <c r="C103">
        <v>61</v>
      </c>
      <c r="D103">
        <f t="shared" ca="1" si="3"/>
        <v>0.29185633398805744</v>
      </c>
      <c r="E103">
        <f t="shared" ca="1" si="4"/>
        <v>148.10240825845401</v>
      </c>
    </row>
    <row r="104" spans="3:5" x14ac:dyDescent="0.25">
      <c r="C104">
        <v>62</v>
      </c>
      <c r="D104">
        <f t="shared" ca="1" si="3"/>
        <v>5.8037033129663351E-2</v>
      </c>
      <c r="E104">
        <f t="shared" ca="1" si="4"/>
        <v>134.28518691701578</v>
      </c>
    </row>
    <row r="105" spans="3:5" x14ac:dyDescent="0.25">
      <c r="C105">
        <v>63</v>
      </c>
      <c r="D105">
        <f t="shared" ca="1" si="3"/>
        <v>0.73533878399393249</v>
      </c>
      <c r="E105">
        <f t="shared" ca="1" si="4"/>
        <v>163.99204902004402</v>
      </c>
    </row>
    <row r="106" spans="3:5" x14ac:dyDescent="0.25">
      <c r="C106">
        <v>64</v>
      </c>
      <c r="D106">
        <f t="shared" ca="1" si="3"/>
        <v>0.97244301843494607</v>
      </c>
      <c r="E106">
        <f t="shared" ca="1" si="4"/>
        <v>181.39268571587354</v>
      </c>
    </row>
    <row r="107" spans="3:5" x14ac:dyDescent="0.25">
      <c r="C107">
        <v>65</v>
      </c>
      <c r="D107">
        <f t="shared" ref="D107:D142" ca="1" si="5">RAND()</f>
        <v>0.26975224014975407</v>
      </c>
      <c r="E107">
        <f t="shared" ref="E107:E138" ca="1" si="6">_xlfn.NORM.INV(D107,$H$41,$H$42)</f>
        <v>147.21690645462454</v>
      </c>
    </row>
    <row r="108" spans="3:5" x14ac:dyDescent="0.25">
      <c r="C108">
        <v>66</v>
      </c>
      <c r="D108">
        <f t="shared" ca="1" si="5"/>
        <v>0.11285177919649836</v>
      </c>
      <c r="E108">
        <f t="shared" ca="1" si="6"/>
        <v>139.14474026263915</v>
      </c>
    </row>
    <row r="109" spans="3:5" x14ac:dyDescent="0.25">
      <c r="C109">
        <v>67</v>
      </c>
      <c r="D109">
        <f t="shared" ca="1" si="5"/>
        <v>0.21035510973497717</v>
      </c>
      <c r="E109">
        <f t="shared" ca="1" si="6"/>
        <v>144.62993905405094</v>
      </c>
    </row>
    <row r="110" spans="3:5" x14ac:dyDescent="0.25">
      <c r="C110">
        <v>68</v>
      </c>
      <c r="D110">
        <f t="shared" ca="1" si="5"/>
        <v>0.7048883327019192</v>
      </c>
      <c r="E110">
        <f t="shared" ca="1" si="6"/>
        <v>162.76991763746955</v>
      </c>
    </row>
    <row r="111" spans="3:5" x14ac:dyDescent="0.25">
      <c r="C111">
        <v>69</v>
      </c>
      <c r="D111">
        <f t="shared" ca="1" si="5"/>
        <v>0.68447346701864908</v>
      </c>
      <c r="E111">
        <f t="shared" ca="1" si="6"/>
        <v>161.98330989960181</v>
      </c>
    </row>
    <row r="112" spans="3:5" x14ac:dyDescent="0.25">
      <c r="C112">
        <v>70</v>
      </c>
      <c r="D112">
        <f t="shared" ca="1" si="5"/>
        <v>0.75239496555066421</v>
      </c>
      <c r="E112">
        <f t="shared" ca="1" si="6"/>
        <v>164.70761663415917</v>
      </c>
    </row>
    <row r="113" spans="3:5" x14ac:dyDescent="0.25">
      <c r="C113">
        <v>71</v>
      </c>
      <c r="D113">
        <f t="shared" ca="1" si="5"/>
        <v>0.44705298318923037</v>
      </c>
      <c r="E113">
        <f t="shared" ca="1" si="6"/>
        <v>153.70300782549845</v>
      </c>
    </row>
    <row r="114" spans="3:5" x14ac:dyDescent="0.25">
      <c r="C114">
        <v>72</v>
      </c>
      <c r="D114">
        <f t="shared" ca="1" si="5"/>
        <v>0.59373164870849915</v>
      </c>
      <c r="E114">
        <f t="shared" ca="1" si="6"/>
        <v>158.70158976308718</v>
      </c>
    </row>
    <row r="115" spans="3:5" x14ac:dyDescent="0.25">
      <c r="C115">
        <v>73</v>
      </c>
      <c r="D115">
        <f t="shared" ca="1" si="5"/>
        <v>0.92477100483665475</v>
      </c>
      <c r="E115">
        <f t="shared" ca="1" si="6"/>
        <v>174.91186119626641</v>
      </c>
    </row>
    <row r="116" spans="3:5" x14ac:dyDescent="0.25">
      <c r="C116">
        <v>74</v>
      </c>
      <c r="D116">
        <f t="shared" ca="1" si="5"/>
        <v>0.30546473417822018</v>
      </c>
      <c r="E116">
        <f t="shared" ca="1" si="6"/>
        <v>148.63191347419215</v>
      </c>
    </row>
    <row r="117" spans="3:5" x14ac:dyDescent="0.25">
      <c r="C117">
        <v>75</v>
      </c>
      <c r="D117">
        <f t="shared" ca="1" si="5"/>
        <v>0.91333964638785747</v>
      </c>
      <c r="E117">
        <f t="shared" ca="1" si="6"/>
        <v>173.881747417621</v>
      </c>
    </row>
    <row r="118" spans="3:5" x14ac:dyDescent="0.25">
      <c r="C118">
        <v>76</v>
      </c>
      <c r="D118">
        <f t="shared" ca="1" si="5"/>
        <v>0.16143479258316884</v>
      </c>
      <c r="E118">
        <f t="shared" ca="1" si="6"/>
        <v>142.15419509017232</v>
      </c>
    </row>
    <row r="119" spans="3:5" x14ac:dyDescent="0.25">
      <c r="C119">
        <v>77</v>
      </c>
      <c r="D119">
        <f t="shared" ca="1" si="5"/>
        <v>0.72228000847036455</v>
      </c>
      <c r="E119">
        <f t="shared" ca="1" si="6"/>
        <v>163.45997986086982</v>
      </c>
    </row>
    <row r="120" spans="3:5" x14ac:dyDescent="0.25">
      <c r="C120">
        <v>78</v>
      </c>
      <c r="D120">
        <f t="shared" ca="1" si="5"/>
        <v>0.35819859504541562</v>
      </c>
      <c r="E120">
        <f t="shared" ca="1" si="6"/>
        <v>150.59574635366076</v>
      </c>
    </row>
    <row r="121" spans="3:5" x14ac:dyDescent="0.25">
      <c r="C121">
        <v>79</v>
      </c>
      <c r="D121">
        <f t="shared" ca="1" si="5"/>
        <v>0.47886085443683057</v>
      </c>
      <c r="E121">
        <f t="shared" ca="1" si="6"/>
        <v>154.78432719565447</v>
      </c>
    </row>
    <row r="122" spans="3:5" x14ac:dyDescent="0.25">
      <c r="C122">
        <v>80</v>
      </c>
      <c r="D122">
        <f t="shared" ca="1" si="5"/>
        <v>0.7626713954688038</v>
      </c>
      <c r="E122">
        <f t="shared" ca="1" si="6"/>
        <v>165.15144771997697</v>
      </c>
    </row>
    <row r="123" spans="3:5" x14ac:dyDescent="0.25">
      <c r="C123">
        <v>81</v>
      </c>
      <c r="D123">
        <f t="shared" ca="1" si="5"/>
        <v>0.73735643385948668</v>
      </c>
      <c r="E123">
        <f t="shared" ca="1" si="6"/>
        <v>164.07542463597068</v>
      </c>
    </row>
    <row r="124" spans="3:5" x14ac:dyDescent="0.25">
      <c r="C124">
        <v>82</v>
      </c>
      <c r="D124">
        <f t="shared" ca="1" si="5"/>
        <v>0.42549255312633427</v>
      </c>
      <c r="E124">
        <f t="shared" ca="1" si="6"/>
        <v>152.96386772435096</v>
      </c>
    </row>
    <row r="125" spans="3:5" x14ac:dyDescent="0.25">
      <c r="C125">
        <v>83</v>
      </c>
      <c r="D125">
        <f t="shared" ca="1" si="5"/>
        <v>0.53298206269658366</v>
      </c>
      <c r="E125">
        <f t="shared" ca="1" si="6"/>
        <v>156.61737036821654</v>
      </c>
    </row>
    <row r="126" spans="3:5" x14ac:dyDescent="0.25">
      <c r="C126">
        <v>84</v>
      </c>
      <c r="D126">
        <f t="shared" ca="1" si="5"/>
        <v>0.95176532649345025</v>
      </c>
      <c r="E126">
        <f t="shared" ca="1" si="6"/>
        <v>177.93992448954523</v>
      </c>
    </row>
    <row r="127" spans="3:5" x14ac:dyDescent="0.25">
      <c r="C127">
        <v>85</v>
      </c>
      <c r="D127">
        <f t="shared" ca="1" si="5"/>
        <v>0.23138308476919134</v>
      </c>
      <c r="E127">
        <f t="shared" ca="1" si="6"/>
        <v>145.58695557490719</v>
      </c>
    </row>
    <row r="128" spans="3:5" x14ac:dyDescent="0.25">
      <c r="C128">
        <v>86</v>
      </c>
      <c r="D128">
        <f t="shared" ca="1" si="5"/>
        <v>0.29776364501724029</v>
      </c>
      <c r="E128">
        <f t="shared" ca="1" si="6"/>
        <v>148.33361385870361</v>
      </c>
    </row>
    <row r="129" spans="3:5" x14ac:dyDescent="0.25">
      <c r="C129">
        <v>87</v>
      </c>
      <c r="D129">
        <f t="shared" ca="1" si="5"/>
        <v>0.86638076026676414</v>
      </c>
      <c r="E129">
        <f t="shared" ca="1" si="6"/>
        <v>170.47750058841942</v>
      </c>
    </row>
    <row r="130" spans="3:5" x14ac:dyDescent="0.25">
      <c r="C130">
        <v>88</v>
      </c>
      <c r="D130">
        <f t="shared" ca="1" si="5"/>
        <v>0.93077424191974434</v>
      </c>
      <c r="E130">
        <f t="shared" ca="1" si="6"/>
        <v>175.50135878701042</v>
      </c>
    </row>
    <row r="131" spans="3:5" x14ac:dyDescent="0.25">
      <c r="C131">
        <v>89</v>
      </c>
      <c r="D131">
        <f t="shared" ca="1" si="5"/>
        <v>7.2094110673734058E-2</v>
      </c>
      <c r="E131">
        <f t="shared" ca="1" si="6"/>
        <v>135.7849955731252</v>
      </c>
    </row>
    <row r="132" spans="3:5" x14ac:dyDescent="0.25">
      <c r="C132">
        <v>90</v>
      </c>
      <c r="D132">
        <f t="shared" ca="1" si="5"/>
        <v>0.8446670199943529</v>
      </c>
      <c r="E132">
        <f t="shared" ca="1" si="6"/>
        <v>169.18664609543535</v>
      </c>
    </row>
    <row r="133" spans="3:5" x14ac:dyDescent="0.25">
      <c r="C133">
        <v>91</v>
      </c>
      <c r="D133">
        <f t="shared" ca="1" si="5"/>
        <v>0.83532717844650606</v>
      </c>
      <c r="E133">
        <f t="shared" ca="1" si="6"/>
        <v>168.66834217765017</v>
      </c>
    </row>
    <row r="134" spans="3:5" x14ac:dyDescent="0.25">
      <c r="C134">
        <v>92</v>
      </c>
      <c r="D134">
        <f t="shared" ca="1" si="5"/>
        <v>0.61051020354981722</v>
      </c>
      <c r="E134">
        <f t="shared" ca="1" si="6"/>
        <v>159.28876213875378</v>
      </c>
    </row>
    <row r="135" spans="3:5" x14ac:dyDescent="0.25">
      <c r="C135">
        <v>93</v>
      </c>
      <c r="D135">
        <f t="shared" ca="1" si="5"/>
        <v>0.51184306802124968</v>
      </c>
      <c r="E135">
        <f t="shared" ca="1" si="6"/>
        <v>155.90082216518124</v>
      </c>
    </row>
    <row r="136" spans="3:5" x14ac:dyDescent="0.25">
      <c r="C136">
        <v>94</v>
      </c>
      <c r="D136">
        <f t="shared" ca="1" si="5"/>
        <v>0.61783613347333655</v>
      </c>
      <c r="E136">
        <f t="shared" ca="1" si="6"/>
        <v>159.54733508116735</v>
      </c>
    </row>
    <row r="137" spans="3:5" x14ac:dyDescent="0.25">
      <c r="C137">
        <v>95</v>
      </c>
      <c r="D137">
        <f t="shared" ca="1" si="5"/>
        <v>0.42224208471302038</v>
      </c>
      <c r="E137">
        <f t="shared" ca="1" si="6"/>
        <v>152.85182679240791</v>
      </c>
    </row>
    <row r="138" spans="3:5" x14ac:dyDescent="0.25">
      <c r="C138">
        <v>96</v>
      </c>
      <c r="D138">
        <f t="shared" ca="1" si="5"/>
        <v>0.65174826407575981</v>
      </c>
      <c r="E138">
        <f t="shared" ca="1" si="6"/>
        <v>160.76560384640902</v>
      </c>
    </row>
    <row r="139" spans="3:5" x14ac:dyDescent="0.25">
      <c r="C139">
        <v>97</v>
      </c>
      <c r="D139">
        <f t="shared" ca="1" si="5"/>
        <v>0.36311312779909988</v>
      </c>
      <c r="E139">
        <f t="shared" ref="E139:E170" ca="1" si="7">_xlfn.NORM.INV(D139,$H$41,$H$42)</f>
        <v>150.77297728642088</v>
      </c>
    </row>
    <row r="140" spans="3:5" x14ac:dyDescent="0.25">
      <c r="C140">
        <v>98</v>
      </c>
      <c r="D140">
        <f t="shared" ca="1" si="5"/>
        <v>0.14979897592589841</v>
      </c>
      <c r="E140">
        <f t="shared" ca="1" si="7"/>
        <v>141.49650465080893</v>
      </c>
    </row>
    <row r="141" spans="3:5" x14ac:dyDescent="0.25">
      <c r="C141">
        <v>99</v>
      </c>
      <c r="D141">
        <f t="shared" ca="1" si="5"/>
        <v>0.28328374704174153</v>
      </c>
      <c r="E141">
        <f t="shared" ca="1" si="7"/>
        <v>147.76296071038541</v>
      </c>
    </row>
    <row r="142" spans="3:5" x14ac:dyDescent="0.25">
      <c r="C142">
        <v>100</v>
      </c>
      <c r="D142">
        <f t="shared" ca="1" si="5"/>
        <v>0.38700468946086164</v>
      </c>
      <c r="E142">
        <f t="shared" ca="1" si="7"/>
        <v>151.62368499432088</v>
      </c>
    </row>
    <row r="145" spans="2:16" ht="46.5" x14ac:dyDescent="0.7">
      <c r="B145" s="18" t="s">
        <v>64</v>
      </c>
    </row>
    <row r="146" spans="2:16" x14ac:dyDescent="0.25">
      <c r="K146" s="11" t="s">
        <v>45</v>
      </c>
      <c r="L146" s="11"/>
      <c r="M146" s="11"/>
      <c r="N146" s="11"/>
      <c r="O146" s="11"/>
    </row>
    <row r="147" spans="2:16" x14ac:dyDescent="0.25">
      <c r="C147" t="s">
        <v>46</v>
      </c>
    </row>
    <row r="148" spans="2:16" x14ac:dyDescent="0.25">
      <c r="C148" t="s">
        <v>39</v>
      </c>
      <c r="D148">
        <v>0.05</v>
      </c>
    </row>
    <row r="150" spans="2:16" x14ac:dyDescent="0.25">
      <c r="J150" t="s">
        <v>41</v>
      </c>
      <c r="K150">
        <v>150</v>
      </c>
      <c r="L150">
        <f>_xlfn.NORM.DIST(K150,$H$153,$H$154,TRUE)</f>
        <v>0.34185439370039516</v>
      </c>
      <c r="O150" t="s">
        <v>12</v>
      </c>
      <c r="P150" t="s">
        <v>40</v>
      </c>
    </row>
    <row r="151" spans="2:16" x14ac:dyDescent="0.25">
      <c r="C151" t="s">
        <v>47</v>
      </c>
      <c r="J151" t="s">
        <v>42</v>
      </c>
      <c r="K151">
        <v>151</v>
      </c>
      <c r="L151">
        <f>_xlfn.NORM.DIST(K151,$H$153,$H$154,TRUE)</f>
        <v>0.36944134018176361</v>
      </c>
      <c r="M151">
        <f>1-L151</f>
        <v>0.63055865981823644</v>
      </c>
      <c r="O151">
        <f>L150+M151+J153</f>
        <v>1</v>
      </c>
      <c r="P151" t="str">
        <f>IF(O151&lt;$D$148,
              "Na hladině významnosti alfa = " &amp;$D$148 &amp; " zamítáme nulovou hypotézu. Výška osoby není z daného pravděpodobnostního rozdělení.",
              "Na hladině významnosti alfa = " &amp;$D$148 &amp; " nezamítáme nulovou hypotézu. Výška osoby pochází z daného pravděpodobnostního rozdělení."
)</f>
        <v>Na hladině významnosti alfa = 0,05 nezamítáme nulovou hypotézu. Výška osoby pochází z daného pravděpodobnostního rozdělení.</v>
      </c>
    </row>
    <row r="152" spans="2:16" x14ac:dyDescent="0.25">
      <c r="C152" t="s">
        <v>0</v>
      </c>
      <c r="D152" t="s">
        <v>30</v>
      </c>
      <c r="E152" t="s">
        <v>27</v>
      </c>
    </row>
    <row r="153" spans="2:16" x14ac:dyDescent="0.25">
      <c r="C153">
        <v>1</v>
      </c>
      <c r="D153">
        <f t="shared" ref="D153:D184" ca="1" si="8">RAND()</f>
        <v>0.26657188235260898</v>
      </c>
      <c r="E153">
        <f t="shared" ref="E153:E184" ca="1" si="9">_xlfn.NORM.INV(D153,$H$153,$H$154)</f>
        <v>147.0866081600808</v>
      </c>
      <c r="G153" t="s">
        <v>28</v>
      </c>
      <c r="H153">
        <v>155.5</v>
      </c>
      <c r="J153" s="10">
        <f>L151-L150</f>
        <v>2.7586946481368446E-2</v>
      </c>
      <c r="K153" t="s">
        <v>43</v>
      </c>
    </row>
    <row r="154" spans="2:16" x14ac:dyDescent="0.25">
      <c r="C154">
        <v>2</v>
      </c>
      <c r="D154">
        <f t="shared" ca="1" si="8"/>
        <v>0.80101263515513077</v>
      </c>
      <c r="E154">
        <f t="shared" ca="1" si="9"/>
        <v>166.91079135688685</v>
      </c>
      <c r="G154" t="s">
        <v>29</v>
      </c>
      <c r="H154">
        <v>13.5</v>
      </c>
      <c r="K154" t="s">
        <v>44</v>
      </c>
    </row>
    <row r="155" spans="2:16" x14ac:dyDescent="0.25">
      <c r="C155">
        <v>3</v>
      </c>
      <c r="D155">
        <f t="shared" ca="1" si="8"/>
        <v>0.53437743692692186</v>
      </c>
      <c r="E155">
        <f t="shared" ca="1" si="9"/>
        <v>156.66475810441847</v>
      </c>
    </row>
    <row r="156" spans="2:16" x14ac:dyDescent="0.25">
      <c r="C156">
        <v>4</v>
      </c>
      <c r="D156">
        <f t="shared" ca="1" si="8"/>
        <v>0.46661965749859435</v>
      </c>
      <c r="E156">
        <f t="shared" ca="1" si="9"/>
        <v>154.36910524294188</v>
      </c>
    </row>
    <row r="157" spans="2:16" x14ac:dyDescent="0.25">
      <c r="C157">
        <v>5</v>
      </c>
      <c r="D157">
        <f t="shared" ca="1" si="8"/>
        <v>0.34437778956574483</v>
      </c>
      <c r="E157">
        <f t="shared" ca="1" si="9"/>
        <v>150.09265043878713</v>
      </c>
      <c r="K157" s="9"/>
    </row>
    <row r="158" spans="2:16" x14ac:dyDescent="0.25">
      <c r="C158">
        <v>6</v>
      </c>
      <c r="D158">
        <f t="shared" ca="1" si="8"/>
        <v>8.8389752658568965E-2</v>
      </c>
      <c r="E158">
        <f t="shared" ca="1" si="9"/>
        <v>137.26504249046383</v>
      </c>
    </row>
    <row r="159" spans="2:16" x14ac:dyDescent="0.25">
      <c r="C159">
        <v>7</v>
      </c>
      <c r="D159">
        <f t="shared" ca="1" si="8"/>
        <v>0.80594260110224347</v>
      </c>
      <c r="E159">
        <f t="shared" ca="1" si="9"/>
        <v>167.15105662313874</v>
      </c>
    </row>
    <row r="160" spans="2:16" x14ac:dyDescent="0.25">
      <c r="C160">
        <v>8</v>
      </c>
      <c r="D160">
        <f t="shared" ca="1" si="8"/>
        <v>0.51719538408015275</v>
      </c>
      <c r="E160">
        <f t="shared" ca="1" si="9"/>
        <v>156.08206317455813</v>
      </c>
    </row>
    <row r="161" spans="3:5" x14ac:dyDescent="0.25">
      <c r="C161">
        <v>9</v>
      </c>
      <c r="D161">
        <f t="shared" ca="1" si="8"/>
        <v>0.88229751180046545</v>
      </c>
      <c r="E161">
        <f t="shared" ca="1" si="9"/>
        <v>171.51843155802652</v>
      </c>
    </row>
    <row r="162" spans="3:5" x14ac:dyDescent="0.25">
      <c r="C162">
        <v>10</v>
      </c>
      <c r="D162">
        <f t="shared" ca="1" si="8"/>
        <v>9.2484668568566408E-2</v>
      </c>
      <c r="E162">
        <f t="shared" ca="1" si="9"/>
        <v>137.60428231183258</v>
      </c>
    </row>
    <row r="163" spans="3:5" x14ac:dyDescent="0.25">
      <c r="C163">
        <v>11</v>
      </c>
      <c r="D163">
        <f t="shared" ca="1" si="8"/>
        <v>0.96374987033109683</v>
      </c>
      <c r="E163">
        <f t="shared" ca="1" si="9"/>
        <v>179.74551258410636</v>
      </c>
    </row>
    <row r="164" spans="3:5" x14ac:dyDescent="0.25">
      <c r="C164">
        <v>12</v>
      </c>
      <c r="D164">
        <f t="shared" ca="1" si="8"/>
        <v>0.85676164314290071</v>
      </c>
      <c r="E164">
        <f t="shared" ca="1" si="9"/>
        <v>169.8894151543054</v>
      </c>
    </row>
    <row r="165" spans="3:5" x14ac:dyDescent="0.25">
      <c r="C165">
        <v>13</v>
      </c>
      <c r="D165">
        <f t="shared" ca="1" si="8"/>
        <v>0.45761380904043847</v>
      </c>
      <c r="E165">
        <f t="shared" ca="1" si="9"/>
        <v>154.06296403343489</v>
      </c>
    </row>
    <row r="166" spans="3:5" x14ac:dyDescent="0.25">
      <c r="C166">
        <v>14</v>
      </c>
      <c r="D166">
        <f t="shared" ca="1" si="8"/>
        <v>0.96104308678201622</v>
      </c>
      <c r="E166">
        <f t="shared" ca="1" si="9"/>
        <v>179.29943255753932</v>
      </c>
    </row>
    <row r="167" spans="3:5" x14ac:dyDescent="0.25">
      <c r="C167">
        <v>15</v>
      </c>
      <c r="D167">
        <f t="shared" ca="1" si="8"/>
        <v>0.11758219989262064</v>
      </c>
      <c r="E167">
        <f t="shared" ca="1" si="9"/>
        <v>139.47333604508839</v>
      </c>
    </row>
    <row r="168" spans="3:5" x14ac:dyDescent="0.25">
      <c r="C168">
        <v>16</v>
      </c>
      <c r="D168">
        <f t="shared" ca="1" si="8"/>
        <v>5.777215405722036E-2</v>
      </c>
      <c r="E168">
        <f t="shared" ca="1" si="9"/>
        <v>134.25431958263258</v>
      </c>
    </row>
    <row r="169" spans="3:5" x14ac:dyDescent="0.25">
      <c r="C169">
        <v>17</v>
      </c>
      <c r="D169">
        <f t="shared" ca="1" si="8"/>
        <v>0.77806813599566005</v>
      </c>
      <c r="E169">
        <f t="shared" ca="1" si="9"/>
        <v>165.83674809845556</v>
      </c>
    </row>
    <row r="170" spans="3:5" x14ac:dyDescent="0.25">
      <c r="C170">
        <v>18</v>
      </c>
      <c r="D170">
        <f t="shared" ca="1" si="8"/>
        <v>0.21516213961099162</v>
      </c>
      <c r="E170">
        <f t="shared" ca="1" si="9"/>
        <v>144.85340235027709</v>
      </c>
    </row>
    <row r="171" spans="3:5" x14ac:dyDescent="0.25">
      <c r="C171">
        <v>19</v>
      </c>
      <c r="D171">
        <f t="shared" ca="1" si="8"/>
        <v>0.43075326583367712</v>
      </c>
      <c r="E171">
        <f t="shared" ca="1" si="9"/>
        <v>153.14483411004687</v>
      </c>
    </row>
    <row r="172" spans="3:5" x14ac:dyDescent="0.25">
      <c r="C172">
        <v>20</v>
      </c>
      <c r="D172">
        <f t="shared" ca="1" si="8"/>
        <v>0.61973267206279858</v>
      </c>
      <c r="E172">
        <f t="shared" ca="1" si="9"/>
        <v>159.6145133230703</v>
      </c>
    </row>
    <row r="173" spans="3:5" x14ac:dyDescent="0.25">
      <c r="C173">
        <v>21</v>
      </c>
      <c r="D173">
        <f t="shared" ca="1" si="8"/>
        <v>0.84261895801272402</v>
      </c>
      <c r="E173">
        <f t="shared" ca="1" si="9"/>
        <v>169.07127884354301</v>
      </c>
    </row>
    <row r="174" spans="3:5" x14ac:dyDescent="0.25">
      <c r="C174">
        <v>22</v>
      </c>
      <c r="D174">
        <f t="shared" ca="1" si="8"/>
        <v>0.96403864487731894</v>
      </c>
      <c r="E174">
        <f t="shared" ca="1" si="9"/>
        <v>179.79469490644578</v>
      </c>
    </row>
    <row r="175" spans="3:5" x14ac:dyDescent="0.25">
      <c r="C175">
        <v>23</v>
      </c>
      <c r="D175">
        <f t="shared" ca="1" si="8"/>
        <v>0.59737705872280022</v>
      </c>
      <c r="E175">
        <f t="shared" ca="1" si="9"/>
        <v>158.82861026277814</v>
      </c>
    </row>
    <row r="176" spans="3:5" x14ac:dyDescent="0.25">
      <c r="C176">
        <v>24</v>
      </c>
      <c r="D176">
        <f t="shared" ca="1" si="8"/>
        <v>0.6323117301588268</v>
      </c>
      <c r="E176">
        <f t="shared" ca="1" si="9"/>
        <v>160.0627608097839</v>
      </c>
    </row>
    <row r="177" spans="3:5" x14ac:dyDescent="0.25">
      <c r="C177">
        <v>25</v>
      </c>
      <c r="D177">
        <f t="shared" ca="1" si="8"/>
        <v>0.33970519028411073</v>
      </c>
      <c r="E177">
        <f t="shared" ca="1" si="9"/>
        <v>149.92088399735536</v>
      </c>
    </row>
    <row r="178" spans="3:5" x14ac:dyDescent="0.25">
      <c r="C178">
        <v>26</v>
      </c>
      <c r="D178">
        <f t="shared" ca="1" si="8"/>
        <v>0.91872719008336778</v>
      </c>
      <c r="E178">
        <f t="shared" ca="1" si="9"/>
        <v>174.35357373276449</v>
      </c>
    </row>
    <row r="179" spans="3:5" x14ac:dyDescent="0.25">
      <c r="C179">
        <v>27</v>
      </c>
      <c r="D179">
        <f t="shared" ca="1" si="8"/>
        <v>0.8332567578034058</v>
      </c>
      <c r="E179">
        <f t="shared" ca="1" si="9"/>
        <v>168.55605421000217</v>
      </c>
    </row>
    <row r="180" spans="3:5" x14ac:dyDescent="0.25">
      <c r="C180">
        <v>28</v>
      </c>
      <c r="D180">
        <f t="shared" ca="1" si="8"/>
        <v>0.26881529555255113</v>
      </c>
      <c r="E180">
        <f t="shared" ca="1" si="9"/>
        <v>147.17860077234505</v>
      </c>
    </row>
    <row r="181" spans="3:5" x14ac:dyDescent="0.25">
      <c r="C181">
        <v>29</v>
      </c>
      <c r="D181">
        <f t="shared" ca="1" si="8"/>
        <v>0.42032470548790368</v>
      </c>
      <c r="E181">
        <f t="shared" ca="1" si="9"/>
        <v>152.78565119368204</v>
      </c>
    </row>
    <row r="182" spans="3:5" x14ac:dyDescent="0.25">
      <c r="C182">
        <v>30</v>
      </c>
      <c r="D182">
        <f t="shared" ca="1" si="8"/>
        <v>0.97976609865452735</v>
      </c>
      <c r="E182">
        <f t="shared" ca="1" si="9"/>
        <v>183.16071479909436</v>
      </c>
    </row>
    <row r="183" spans="3:5" x14ac:dyDescent="0.25">
      <c r="C183">
        <v>31</v>
      </c>
      <c r="D183">
        <f t="shared" ca="1" si="8"/>
        <v>0.22740867378758789</v>
      </c>
      <c r="E183">
        <f t="shared" ca="1" si="9"/>
        <v>145.40999266564856</v>
      </c>
    </row>
    <row r="184" spans="3:5" x14ac:dyDescent="0.25">
      <c r="C184">
        <v>32</v>
      </c>
      <c r="D184">
        <f t="shared" ca="1" si="8"/>
        <v>0.84461305960627009</v>
      </c>
      <c r="E184">
        <f t="shared" ca="1" si="9"/>
        <v>169.18359369055554</v>
      </c>
    </row>
    <row r="185" spans="3:5" x14ac:dyDescent="0.25">
      <c r="C185">
        <v>33</v>
      </c>
      <c r="D185">
        <f t="shared" ref="D185:D216" ca="1" si="10">RAND()</f>
        <v>0.36732873091798612</v>
      </c>
      <c r="E185">
        <f t="shared" ref="E185:E216" ca="1" si="11">_xlfn.NORM.INV(D185,$H$153,$H$154)</f>
        <v>150.92435536303051</v>
      </c>
    </row>
    <row r="186" spans="3:5" x14ac:dyDescent="0.25">
      <c r="C186">
        <v>34</v>
      </c>
      <c r="D186">
        <f t="shared" ca="1" si="10"/>
        <v>0.34204328213323842</v>
      </c>
      <c r="E186">
        <f t="shared" ca="1" si="11"/>
        <v>150.00694425802777</v>
      </c>
    </row>
    <row r="187" spans="3:5" x14ac:dyDescent="0.25">
      <c r="C187">
        <v>35</v>
      </c>
      <c r="D187">
        <f t="shared" ca="1" si="10"/>
        <v>0.69393850789111833</v>
      </c>
      <c r="E187">
        <f t="shared" ca="1" si="11"/>
        <v>162.34511250862093</v>
      </c>
    </row>
    <row r="188" spans="3:5" x14ac:dyDescent="0.25">
      <c r="C188">
        <v>36</v>
      </c>
      <c r="D188">
        <f t="shared" ca="1" si="10"/>
        <v>0.67486027879097987</v>
      </c>
      <c r="E188">
        <f t="shared" ca="1" si="11"/>
        <v>161.62054923961622</v>
      </c>
    </row>
    <row r="189" spans="3:5" x14ac:dyDescent="0.25">
      <c r="C189">
        <v>37</v>
      </c>
      <c r="D189">
        <f t="shared" ca="1" si="10"/>
        <v>0.14992085137087496</v>
      </c>
      <c r="E189">
        <f t="shared" ca="1" si="11"/>
        <v>141.50356569346408</v>
      </c>
    </row>
    <row r="190" spans="3:5" x14ac:dyDescent="0.25">
      <c r="C190">
        <v>38</v>
      </c>
      <c r="D190">
        <f t="shared" ca="1" si="10"/>
        <v>7.1942767863343637E-2</v>
      </c>
      <c r="E190">
        <f t="shared" ca="1" si="11"/>
        <v>135.77010740038196</v>
      </c>
    </row>
    <row r="191" spans="3:5" x14ac:dyDescent="0.25">
      <c r="C191">
        <v>39</v>
      </c>
      <c r="D191">
        <f t="shared" ca="1" si="10"/>
        <v>0.83274359140728893</v>
      </c>
      <c r="E191">
        <f t="shared" ca="1" si="11"/>
        <v>168.52836237604001</v>
      </c>
    </row>
    <row r="192" spans="3:5" x14ac:dyDescent="0.25">
      <c r="C192">
        <v>40</v>
      </c>
      <c r="D192">
        <f t="shared" ca="1" si="10"/>
        <v>0.94643010782488635</v>
      </c>
      <c r="E192">
        <f t="shared" ca="1" si="11"/>
        <v>177.25097406988743</v>
      </c>
    </row>
    <row r="193" spans="3:5" x14ac:dyDescent="0.25">
      <c r="C193">
        <v>41</v>
      </c>
      <c r="D193">
        <f t="shared" ca="1" si="10"/>
        <v>0.3375364011293559</v>
      </c>
      <c r="E193">
        <f t="shared" ca="1" si="11"/>
        <v>149.84085228324437</v>
      </c>
    </row>
    <row r="194" spans="3:5" x14ac:dyDescent="0.25">
      <c r="C194">
        <v>42</v>
      </c>
      <c r="D194">
        <f t="shared" ca="1" si="10"/>
        <v>0.79177464364764549</v>
      </c>
      <c r="E194">
        <f t="shared" ca="1" si="11"/>
        <v>166.47002276702318</v>
      </c>
    </row>
    <row r="195" spans="3:5" x14ac:dyDescent="0.25">
      <c r="C195">
        <v>43</v>
      </c>
      <c r="D195">
        <f t="shared" ca="1" si="10"/>
        <v>0.92641352305305924</v>
      </c>
      <c r="E195">
        <f t="shared" ca="1" si="11"/>
        <v>175.06946172832949</v>
      </c>
    </row>
    <row r="196" spans="3:5" x14ac:dyDescent="0.25">
      <c r="C196">
        <v>44</v>
      </c>
      <c r="D196">
        <f t="shared" ca="1" si="10"/>
        <v>0.77379939061491188</v>
      </c>
      <c r="E196">
        <f t="shared" ca="1" si="11"/>
        <v>165.64414108100829</v>
      </c>
    </row>
    <row r="197" spans="3:5" x14ac:dyDescent="0.25">
      <c r="C197">
        <v>45</v>
      </c>
      <c r="D197">
        <f t="shared" ca="1" si="10"/>
        <v>0.57685168912482709</v>
      </c>
      <c r="E197">
        <f t="shared" ca="1" si="11"/>
        <v>158.11691833716634</v>
      </c>
    </row>
    <row r="198" spans="3:5" x14ac:dyDescent="0.25">
      <c r="C198">
        <v>46</v>
      </c>
      <c r="D198">
        <f t="shared" ca="1" si="10"/>
        <v>0.23115427083800288</v>
      </c>
      <c r="E198">
        <f t="shared" ca="1" si="11"/>
        <v>145.57681387198488</v>
      </c>
    </row>
    <row r="199" spans="3:5" x14ac:dyDescent="0.25">
      <c r="C199">
        <v>47</v>
      </c>
      <c r="D199">
        <f t="shared" ca="1" si="10"/>
        <v>0.62787542869636148</v>
      </c>
      <c r="E199">
        <f t="shared" ca="1" si="11"/>
        <v>159.90412645933918</v>
      </c>
    </row>
    <row r="200" spans="3:5" x14ac:dyDescent="0.25">
      <c r="C200">
        <v>48</v>
      </c>
      <c r="D200">
        <f t="shared" ca="1" si="10"/>
        <v>0.80336469028498625</v>
      </c>
      <c r="E200">
        <f t="shared" ca="1" si="11"/>
        <v>167.024964973772</v>
      </c>
    </row>
    <row r="201" spans="3:5" x14ac:dyDescent="0.25">
      <c r="C201">
        <v>49</v>
      </c>
      <c r="D201">
        <f t="shared" ca="1" si="10"/>
        <v>0.72966432811225501</v>
      </c>
      <c r="E201">
        <f t="shared" ca="1" si="11"/>
        <v>163.75927441511547</v>
      </c>
    </row>
    <row r="202" spans="3:5" x14ac:dyDescent="0.25">
      <c r="C202">
        <v>50</v>
      </c>
      <c r="D202">
        <f t="shared" ca="1" si="10"/>
        <v>0.8401621798145591</v>
      </c>
      <c r="E202">
        <f t="shared" ca="1" si="11"/>
        <v>168.93418285339729</v>
      </c>
    </row>
    <row r="203" spans="3:5" x14ac:dyDescent="0.25">
      <c r="C203">
        <v>51</v>
      </c>
      <c r="D203">
        <f t="shared" ca="1" si="10"/>
        <v>0.80618063642611693</v>
      </c>
      <c r="E203">
        <f t="shared" ca="1" si="11"/>
        <v>167.16275074141225</v>
      </c>
    </row>
    <row r="204" spans="3:5" x14ac:dyDescent="0.25">
      <c r="C204">
        <v>52</v>
      </c>
      <c r="D204">
        <f t="shared" ca="1" si="10"/>
        <v>0.90615657116076354</v>
      </c>
      <c r="E204">
        <f t="shared" ca="1" si="11"/>
        <v>173.2856142016505</v>
      </c>
    </row>
    <row r="205" spans="3:5" x14ac:dyDescent="0.25">
      <c r="C205">
        <v>53</v>
      </c>
      <c r="D205">
        <f t="shared" ca="1" si="10"/>
        <v>0.97505609906261315</v>
      </c>
      <c r="E205">
        <f t="shared" ca="1" si="11"/>
        <v>181.97248410247201</v>
      </c>
    </row>
    <row r="206" spans="3:5" x14ac:dyDescent="0.25">
      <c r="C206">
        <v>54</v>
      </c>
      <c r="D206">
        <f t="shared" ca="1" si="10"/>
        <v>0.99464881196527044</v>
      </c>
      <c r="E206">
        <f t="shared" ca="1" si="11"/>
        <v>189.955635540571</v>
      </c>
    </row>
    <row r="207" spans="3:5" x14ac:dyDescent="0.25">
      <c r="C207">
        <v>55</v>
      </c>
      <c r="D207">
        <f t="shared" ca="1" si="10"/>
        <v>0.10234430076590439</v>
      </c>
      <c r="E207">
        <f t="shared" ca="1" si="11"/>
        <v>138.37786545685975</v>
      </c>
    </row>
    <row r="208" spans="3:5" x14ac:dyDescent="0.25">
      <c r="C208">
        <v>56</v>
      </c>
      <c r="D208">
        <f t="shared" ca="1" si="10"/>
        <v>0.70588053566528819</v>
      </c>
      <c r="E208">
        <f t="shared" ca="1" si="11"/>
        <v>162.8087624473269</v>
      </c>
    </row>
    <row r="209" spans="3:5" x14ac:dyDescent="0.25">
      <c r="C209">
        <v>57</v>
      </c>
      <c r="D209">
        <f t="shared" ca="1" si="10"/>
        <v>0.97035661596430867</v>
      </c>
      <c r="E209">
        <f t="shared" ca="1" si="11"/>
        <v>180.96182018787951</v>
      </c>
    </row>
    <row r="210" spans="3:5" x14ac:dyDescent="0.25">
      <c r="C210">
        <v>58</v>
      </c>
      <c r="D210">
        <f t="shared" ca="1" si="10"/>
        <v>0.69900867738162542</v>
      </c>
      <c r="E210">
        <f t="shared" ca="1" si="11"/>
        <v>162.54094513603951</v>
      </c>
    </row>
    <row r="211" spans="3:5" x14ac:dyDescent="0.25">
      <c r="C211">
        <v>59</v>
      </c>
      <c r="D211">
        <f t="shared" ca="1" si="10"/>
        <v>0.19498791937006377</v>
      </c>
      <c r="E211">
        <f t="shared" ca="1" si="11"/>
        <v>143.89457404741276</v>
      </c>
    </row>
    <row r="212" spans="3:5" x14ac:dyDescent="0.25">
      <c r="C212">
        <v>60</v>
      </c>
      <c r="D212">
        <f t="shared" ca="1" si="10"/>
        <v>0.7067971357099373</v>
      </c>
      <c r="E212">
        <f t="shared" ca="1" si="11"/>
        <v>162.84470124201962</v>
      </c>
    </row>
    <row r="213" spans="3:5" x14ac:dyDescent="0.25">
      <c r="C213">
        <v>61</v>
      </c>
      <c r="D213">
        <f t="shared" ca="1" si="10"/>
        <v>0.86192917601252927</v>
      </c>
      <c r="E213">
        <f t="shared" ca="1" si="11"/>
        <v>170.20187464495268</v>
      </c>
    </row>
    <row r="214" spans="3:5" x14ac:dyDescent="0.25">
      <c r="C214">
        <v>62</v>
      </c>
      <c r="D214">
        <f t="shared" ca="1" si="10"/>
        <v>0.4836801591983132</v>
      </c>
      <c r="E214">
        <f t="shared" ca="1" si="11"/>
        <v>154.94759092729998</v>
      </c>
    </row>
    <row r="215" spans="3:5" x14ac:dyDescent="0.25">
      <c r="C215">
        <v>63</v>
      </c>
      <c r="D215">
        <f t="shared" ca="1" si="10"/>
        <v>0.67618111692996674</v>
      </c>
      <c r="E215">
        <f t="shared" ca="1" si="11"/>
        <v>161.67012506371779</v>
      </c>
    </row>
    <row r="216" spans="3:5" x14ac:dyDescent="0.25">
      <c r="C216">
        <v>64</v>
      </c>
      <c r="D216">
        <f t="shared" ca="1" si="10"/>
        <v>0.33043667732153625</v>
      </c>
      <c r="E216">
        <f t="shared" ca="1" si="11"/>
        <v>149.57744619180332</v>
      </c>
    </row>
    <row r="217" spans="3:5" x14ac:dyDescent="0.25">
      <c r="C217">
        <v>65</v>
      </c>
      <c r="D217">
        <f t="shared" ref="D217:D252" ca="1" si="12">RAND()</f>
        <v>0.22266746332101917</v>
      </c>
      <c r="E217">
        <f t="shared" ref="E217:E248" ca="1" si="13">_xlfn.NORM.INV(D217,$H$153,$H$154)</f>
        <v>145.19659166200566</v>
      </c>
    </row>
    <row r="218" spans="3:5" x14ac:dyDescent="0.25">
      <c r="C218">
        <v>66</v>
      </c>
      <c r="D218">
        <f t="shared" ca="1" si="12"/>
        <v>0.9046888172465658</v>
      </c>
      <c r="E218">
        <f t="shared" ca="1" si="13"/>
        <v>173.16799285997385</v>
      </c>
    </row>
    <row r="219" spans="3:5" x14ac:dyDescent="0.25">
      <c r="C219">
        <v>67</v>
      </c>
      <c r="D219">
        <f t="shared" ca="1" si="12"/>
        <v>0.17146615508074703</v>
      </c>
      <c r="E219">
        <f t="shared" ca="1" si="13"/>
        <v>142.69677112581329</v>
      </c>
    </row>
    <row r="220" spans="3:5" x14ac:dyDescent="0.25">
      <c r="C220">
        <v>68</v>
      </c>
      <c r="D220">
        <f t="shared" ca="1" si="12"/>
        <v>0.11086686579260208</v>
      </c>
      <c r="E220">
        <f t="shared" ca="1" si="13"/>
        <v>139.00393186909974</v>
      </c>
    </row>
    <row r="221" spans="3:5" x14ac:dyDescent="0.25">
      <c r="C221">
        <v>69</v>
      </c>
      <c r="D221">
        <f t="shared" ca="1" si="12"/>
        <v>0.74456513724269924</v>
      </c>
      <c r="E221">
        <f t="shared" ca="1" si="13"/>
        <v>164.37603463183666</v>
      </c>
    </row>
    <row r="222" spans="3:5" x14ac:dyDescent="0.25">
      <c r="C222">
        <v>70</v>
      </c>
      <c r="D222">
        <f t="shared" ca="1" si="12"/>
        <v>0.33699834180819355</v>
      </c>
      <c r="E222">
        <f t="shared" ca="1" si="13"/>
        <v>149.82096633143308</v>
      </c>
    </row>
    <row r="223" spans="3:5" x14ac:dyDescent="0.25">
      <c r="C223">
        <v>71</v>
      </c>
      <c r="D223">
        <f t="shared" ca="1" si="12"/>
        <v>0.35646058139604098</v>
      </c>
      <c r="E223">
        <f t="shared" ca="1" si="13"/>
        <v>150.53286774132908</v>
      </c>
    </row>
    <row r="224" spans="3:5" x14ac:dyDescent="0.25">
      <c r="C224">
        <v>72</v>
      </c>
      <c r="D224">
        <f t="shared" ca="1" si="12"/>
        <v>0.10883109128250057</v>
      </c>
      <c r="E224">
        <f t="shared" ca="1" si="13"/>
        <v>138.85762654331754</v>
      </c>
    </row>
    <row r="225" spans="3:5" x14ac:dyDescent="0.25">
      <c r="C225">
        <v>73</v>
      </c>
      <c r="D225">
        <f t="shared" ca="1" si="12"/>
        <v>6.3487871057980039E-3</v>
      </c>
      <c r="E225">
        <f t="shared" ca="1" si="13"/>
        <v>121.85610112891185</v>
      </c>
    </row>
    <row r="226" spans="3:5" x14ac:dyDescent="0.25">
      <c r="C226">
        <v>74</v>
      </c>
      <c r="D226">
        <f t="shared" ca="1" si="12"/>
        <v>0.31414270694101076</v>
      </c>
      <c r="E226">
        <f t="shared" ca="1" si="13"/>
        <v>148.96408905044871</v>
      </c>
    </row>
    <row r="227" spans="3:5" x14ac:dyDescent="0.25">
      <c r="C227">
        <v>75</v>
      </c>
      <c r="D227">
        <f t="shared" ca="1" si="12"/>
        <v>0.70298488864501696</v>
      </c>
      <c r="E227">
        <f t="shared" ca="1" si="13"/>
        <v>162.69556548049934</v>
      </c>
    </row>
    <row r="228" spans="3:5" x14ac:dyDescent="0.25">
      <c r="C228">
        <v>76</v>
      </c>
      <c r="D228">
        <f t="shared" ca="1" si="12"/>
        <v>0.81829461866316122</v>
      </c>
      <c r="E228">
        <f t="shared" ca="1" si="13"/>
        <v>167.76994928348319</v>
      </c>
    </row>
    <row r="229" spans="3:5" x14ac:dyDescent="0.25">
      <c r="C229">
        <v>77</v>
      </c>
      <c r="D229">
        <f t="shared" ca="1" si="12"/>
        <v>0.69278303922249085</v>
      </c>
      <c r="E229">
        <f t="shared" ca="1" si="13"/>
        <v>162.30068543137449</v>
      </c>
    </row>
    <row r="230" spans="3:5" x14ac:dyDescent="0.25">
      <c r="C230">
        <v>78</v>
      </c>
      <c r="D230">
        <f t="shared" ca="1" si="12"/>
        <v>0.49301899440215591</v>
      </c>
      <c r="E230">
        <f t="shared" ca="1" si="13"/>
        <v>155.26375433139503</v>
      </c>
    </row>
    <row r="231" spans="3:5" x14ac:dyDescent="0.25">
      <c r="C231">
        <v>79</v>
      </c>
      <c r="D231">
        <f t="shared" ca="1" si="12"/>
        <v>0.44195924644623996</v>
      </c>
      <c r="E231">
        <f t="shared" ca="1" si="13"/>
        <v>153.52895048334327</v>
      </c>
    </row>
    <row r="232" spans="3:5" x14ac:dyDescent="0.25">
      <c r="C232">
        <v>80</v>
      </c>
      <c r="D232">
        <f t="shared" ca="1" si="12"/>
        <v>0.26104936928338929</v>
      </c>
      <c r="E232">
        <f t="shared" ca="1" si="13"/>
        <v>146.85846620567742</v>
      </c>
    </row>
    <row r="233" spans="3:5" x14ac:dyDescent="0.25">
      <c r="C233">
        <v>81</v>
      </c>
      <c r="D233">
        <f t="shared" ca="1" si="12"/>
        <v>0.61586285352621251</v>
      </c>
      <c r="E233">
        <f t="shared" ca="1" si="13"/>
        <v>159.47754474557078</v>
      </c>
    </row>
    <row r="234" spans="3:5" x14ac:dyDescent="0.25">
      <c r="C234">
        <v>82</v>
      </c>
      <c r="D234">
        <f t="shared" ca="1" si="12"/>
        <v>0.59255329576640547</v>
      </c>
      <c r="E234">
        <f t="shared" ca="1" si="13"/>
        <v>158.66059236989923</v>
      </c>
    </row>
    <row r="235" spans="3:5" x14ac:dyDescent="0.25">
      <c r="C235">
        <v>83</v>
      </c>
      <c r="D235">
        <f t="shared" ca="1" si="12"/>
        <v>0.38753300078688124</v>
      </c>
      <c r="E235">
        <f t="shared" ca="1" si="13"/>
        <v>151.64231147018995</v>
      </c>
    </row>
    <row r="236" spans="3:5" x14ac:dyDescent="0.25">
      <c r="C236">
        <v>84</v>
      </c>
      <c r="D236">
        <f t="shared" ca="1" si="12"/>
        <v>0.8933469451493371</v>
      </c>
      <c r="E236">
        <f t="shared" ca="1" si="13"/>
        <v>172.30109830910192</v>
      </c>
    </row>
    <row r="237" spans="3:5" x14ac:dyDescent="0.25">
      <c r="C237">
        <v>85</v>
      </c>
      <c r="D237">
        <f t="shared" ca="1" si="12"/>
        <v>0.89077535501426941</v>
      </c>
      <c r="E237">
        <f t="shared" ca="1" si="13"/>
        <v>172.11393758104981</v>
      </c>
    </row>
    <row r="238" spans="3:5" x14ac:dyDescent="0.25">
      <c r="C238">
        <v>86</v>
      </c>
      <c r="D238">
        <f t="shared" ca="1" si="12"/>
        <v>0.59879064541131588</v>
      </c>
      <c r="E238">
        <f t="shared" ca="1" si="13"/>
        <v>158.87794399078356</v>
      </c>
    </row>
    <row r="239" spans="3:5" x14ac:dyDescent="0.25">
      <c r="C239">
        <v>87</v>
      </c>
      <c r="D239">
        <f t="shared" ca="1" si="12"/>
        <v>0.48170733112746111</v>
      </c>
      <c r="E239">
        <f t="shared" ca="1" si="13"/>
        <v>154.88076849456104</v>
      </c>
    </row>
    <row r="240" spans="3:5" x14ac:dyDescent="0.25">
      <c r="C240">
        <v>88</v>
      </c>
      <c r="D240">
        <f t="shared" ca="1" si="12"/>
        <v>0.72845103558647517</v>
      </c>
      <c r="E240">
        <f t="shared" ca="1" si="13"/>
        <v>163.70982273999675</v>
      </c>
    </row>
    <row r="241" spans="3:5" x14ac:dyDescent="0.25">
      <c r="C241">
        <v>89</v>
      </c>
      <c r="D241">
        <f t="shared" ca="1" si="12"/>
        <v>0.75871004124665564</v>
      </c>
      <c r="E241">
        <f t="shared" ca="1" si="13"/>
        <v>164.97914853162996</v>
      </c>
    </row>
    <row r="242" spans="3:5" x14ac:dyDescent="0.25">
      <c r="C242">
        <v>90</v>
      </c>
      <c r="D242">
        <f t="shared" ca="1" si="12"/>
        <v>0.26410489804747372</v>
      </c>
      <c r="E242">
        <f t="shared" ca="1" si="13"/>
        <v>146.98499463685846</v>
      </c>
    </row>
    <row r="243" spans="3:5" x14ac:dyDescent="0.25">
      <c r="C243">
        <v>91</v>
      </c>
      <c r="D243">
        <f t="shared" ca="1" si="12"/>
        <v>0.26012177732864006</v>
      </c>
      <c r="E243">
        <f t="shared" ca="1" si="13"/>
        <v>146.81990475760387</v>
      </c>
    </row>
    <row r="244" spans="3:5" x14ac:dyDescent="0.25">
      <c r="C244">
        <v>92</v>
      </c>
      <c r="D244">
        <f t="shared" ca="1" si="12"/>
        <v>6.970002405272957E-2</v>
      </c>
      <c r="E244">
        <f t="shared" ca="1" si="13"/>
        <v>135.54661010751767</v>
      </c>
    </row>
    <row r="245" spans="3:5" x14ac:dyDescent="0.25">
      <c r="C245">
        <v>93</v>
      </c>
      <c r="D245">
        <f t="shared" ca="1" si="12"/>
        <v>0.22429179303277791</v>
      </c>
      <c r="E245">
        <f t="shared" ca="1" si="13"/>
        <v>145.26999003781103</v>
      </c>
    </row>
    <row r="246" spans="3:5" x14ac:dyDescent="0.25">
      <c r="C246">
        <v>94</v>
      </c>
      <c r="D246">
        <f t="shared" ca="1" si="12"/>
        <v>0.56011072529887085</v>
      </c>
      <c r="E246">
        <f t="shared" ca="1" si="13"/>
        <v>157.54187431948225</v>
      </c>
    </row>
    <row r="247" spans="3:5" x14ac:dyDescent="0.25">
      <c r="C247">
        <v>95</v>
      </c>
      <c r="D247">
        <f t="shared" ca="1" si="12"/>
        <v>0.58740072283456712</v>
      </c>
      <c r="E247">
        <f t="shared" ca="1" si="13"/>
        <v>158.48166009401044</v>
      </c>
    </row>
    <row r="248" spans="3:5" x14ac:dyDescent="0.25">
      <c r="C248">
        <v>96</v>
      </c>
      <c r="D248">
        <f t="shared" ca="1" si="12"/>
        <v>0.14817903605674942</v>
      </c>
      <c r="E248">
        <f t="shared" ca="1" si="13"/>
        <v>141.4022844692052</v>
      </c>
    </row>
    <row r="249" spans="3:5" x14ac:dyDescent="0.25">
      <c r="C249">
        <v>97</v>
      </c>
      <c r="D249">
        <f t="shared" ca="1" si="12"/>
        <v>0.59662452435692781</v>
      </c>
      <c r="E249">
        <f t="shared" ref="E249:E280" ca="1" si="14">_xlfn.NORM.INV(D249,$H$153,$H$154)</f>
        <v>158.80236521303988</v>
      </c>
    </row>
    <row r="250" spans="3:5" x14ac:dyDescent="0.25">
      <c r="C250">
        <v>98</v>
      </c>
      <c r="D250">
        <f t="shared" ca="1" si="12"/>
        <v>0.3386646033181645</v>
      </c>
      <c r="E250">
        <f t="shared" ca="1" si="14"/>
        <v>149.882509351354</v>
      </c>
    </row>
    <row r="251" spans="3:5" x14ac:dyDescent="0.25">
      <c r="C251">
        <v>99</v>
      </c>
      <c r="D251">
        <f t="shared" ca="1" si="12"/>
        <v>0.62651963641815978</v>
      </c>
      <c r="E251">
        <f t="shared" ca="1" si="14"/>
        <v>159.85576778970869</v>
      </c>
    </row>
    <row r="252" spans="3:5" x14ac:dyDescent="0.25">
      <c r="C252">
        <v>100</v>
      </c>
      <c r="D252">
        <f t="shared" ca="1" si="12"/>
        <v>0.93837916017696033</v>
      </c>
      <c r="E252">
        <f t="shared" ca="1" si="14"/>
        <v>176.30766705295676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135A-5107-4ADB-8784-73A2FA0C54F9}">
  <dimension ref="B1:AB103"/>
  <sheetViews>
    <sheetView tabSelected="1" topLeftCell="E1" workbookViewId="0">
      <selection activeCell="J7" sqref="J7"/>
    </sheetView>
  </sheetViews>
  <sheetFormatPr defaultRowHeight="15" x14ac:dyDescent="0.25"/>
  <cols>
    <col min="27" max="28" width="12" bestFit="1" customWidth="1"/>
  </cols>
  <sheetData>
    <row r="1" spans="2:28" x14ac:dyDescent="0.25">
      <c r="G1" s="11" t="s">
        <v>80</v>
      </c>
      <c r="H1" s="11"/>
      <c r="I1" s="11"/>
      <c r="J1" s="11"/>
      <c r="K1" s="11"/>
      <c r="L1" s="11"/>
      <c r="M1" s="11"/>
      <c r="N1" s="11"/>
      <c r="O1" s="11"/>
    </row>
    <row r="3" spans="2:28" x14ac:dyDescent="0.25">
      <c r="B3" s="2" t="s">
        <v>0</v>
      </c>
      <c r="C3" s="2" t="s">
        <v>30</v>
      </c>
      <c r="D3" s="2" t="s">
        <v>65</v>
      </c>
      <c r="G3" t="s">
        <v>28</v>
      </c>
      <c r="H3">
        <v>10</v>
      </c>
      <c r="J3" t="s">
        <v>67</v>
      </c>
      <c r="Y3" t="s">
        <v>0</v>
      </c>
      <c r="Z3" t="s">
        <v>66</v>
      </c>
      <c r="AA3" t="s">
        <v>81</v>
      </c>
      <c r="AB3" t="s">
        <v>82</v>
      </c>
    </row>
    <row r="4" spans="2:28" x14ac:dyDescent="0.25">
      <c r="B4">
        <v>1</v>
      </c>
      <c r="C4">
        <f t="shared" ref="C4:C35" ca="1" si="0">RAND()</f>
        <v>0.43310188784963921</v>
      </c>
      <c r="D4">
        <f ca="1">_xlfn.NORM.INV(C4,$H$3,$H$4)</f>
        <v>9.5678789911339361</v>
      </c>
      <c r="G4" t="s">
        <v>29</v>
      </c>
      <c r="H4" s="20">
        <v>2.5647840194726115</v>
      </c>
      <c r="Y4">
        <v>1</v>
      </c>
      <c r="Z4">
        <v>0</v>
      </c>
      <c r="AA4" s="22">
        <f>_xlfn.NORM.DIST(Tabulka1[[#This Row],[x]],$H$3,$H$4,0)</f>
        <v>7.776865568809661E-5</v>
      </c>
      <c r="AB4" s="22">
        <f>_xlfn.NORM.DIST(Tabulka1[[#This Row],[x]],$H$3,$H$4,1)</f>
        <v>4.8302610908026158E-5</v>
      </c>
    </row>
    <row r="5" spans="2:28" x14ac:dyDescent="0.25">
      <c r="B5">
        <v>2</v>
      </c>
      <c r="C5">
        <f t="shared" ca="1" si="0"/>
        <v>0.96035389962537376</v>
      </c>
      <c r="D5">
        <f ca="1">_xlfn.NORM.INV(C5,$H$3,$H$4)</f>
        <v>14.500702826058864</v>
      </c>
      <c r="Y5">
        <v>2</v>
      </c>
      <c r="Z5">
        <v>0.5</v>
      </c>
      <c r="AA5" s="22">
        <f>_xlfn.NORM.DIST(Tabulka1[[#This Row],[x]],$H$3,$H$4,0)</f>
        <v>1.6317642822199048E-4</v>
      </c>
      <c r="AB5" s="22">
        <f>_xlfn.NORM.DIST(Tabulka1[[#This Row],[x]],$H$3,$H$4,1)</f>
        <v>1.0610660265223942E-4</v>
      </c>
    </row>
    <row r="6" spans="2:28" x14ac:dyDescent="0.25">
      <c r="B6">
        <v>3</v>
      </c>
      <c r="C6">
        <f t="shared" ca="1" si="0"/>
        <v>0.90436628232007599</v>
      </c>
      <c r="D6">
        <f ca="1">_xlfn.NORM.INV(C6,$H$3,$H$4)</f>
        <v>13.351759491469508</v>
      </c>
      <c r="Y6">
        <v>3</v>
      </c>
      <c r="Z6">
        <v>1</v>
      </c>
      <c r="AA6" s="22">
        <f>_xlfn.NORM.DIST(Tabulka1[[#This Row],[x]],$H$3,$H$4,0)</f>
        <v>3.2961349182094956E-4</v>
      </c>
      <c r="AB6" s="22">
        <f>_xlfn.NORM.DIST(Tabulka1[[#This Row],[x]],$H$3,$H$4,1)</f>
        <v>2.2484046350085371E-4</v>
      </c>
    </row>
    <row r="7" spans="2:28" x14ac:dyDescent="0.25">
      <c r="B7">
        <v>4</v>
      </c>
      <c r="C7">
        <f t="shared" ca="1" si="0"/>
        <v>0.54137933338203081</v>
      </c>
      <c r="D7">
        <f ca="1">_xlfn.NORM.INV(C7,$H$3,$H$4)</f>
        <v>10.266504891087642</v>
      </c>
      <c r="Y7">
        <v>4</v>
      </c>
      <c r="Z7">
        <v>1.5</v>
      </c>
      <c r="AA7" s="22">
        <f>_xlfn.NORM.DIST(Tabulka1[[#This Row],[x]],$H$3,$H$4,0)</f>
        <v>6.4098411090111602E-4</v>
      </c>
      <c r="AB7" s="22">
        <f>_xlfn.NORM.DIST(Tabulka1[[#This Row],[x]],$H$3,$H$4,1)</f>
        <v>4.5966151048301484E-4</v>
      </c>
    </row>
    <row r="8" spans="2:28" ht="23.25" x14ac:dyDescent="0.35">
      <c r="B8">
        <v>5</v>
      </c>
      <c r="C8">
        <f t="shared" ca="1" si="0"/>
        <v>0.45156701441486302</v>
      </c>
      <c r="D8">
        <f ca="1">_xlfn.NORM.INV(C8,$H$3,$H$4)</f>
        <v>9.6878574155485122</v>
      </c>
      <c r="G8" s="21" t="s">
        <v>76</v>
      </c>
      <c r="O8" s="21" t="s">
        <v>77</v>
      </c>
      <c r="Y8">
        <v>5</v>
      </c>
      <c r="Z8">
        <v>2</v>
      </c>
      <c r="AA8" s="22">
        <f>_xlfn.NORM.DIST(Tabulka1[[#This Row],[x]],$H$3,$H$4,0)</f>
        <v>1.2000083687450803E-3</v>
      </c>
      <c r="AB8" s="22">
        <f>_xlfn.NORM.DIST(Tabulka1[[#This Row],[x]],$H$3,$H$4,1)</f>
        <v>9.0680329049299356E-4</v>
      </c>
    </row>
    <row r="9" spans="2:28" x14ac:dyDescent="0.25">
      <c r="B9">
        <v>6</v>
      </c>
      <c r="C9">
        <f t="shared" ca="1" si="0"/>
        <v>0.78572033917263095</v>
      </c>
      <c r="D9">
        <f ca="1">_xlfn.NORM.INV(C9,$H$3,$H$4)</f>
        <v>12.030435289624711</v>
      </c>
      <c r="Y9">
        <v>6</v>
      </c>
      <c r="Z9">
        <v>2.5</v>
      </c>
      <c r="AA9" s="22">
        <f>_xlfn.NORM.DIST(Tabulka1[[#This Row],[x]],$H$3,$H$4,0)</f>
        <v>2.1627982629424908E-3</v>
      </c>
      <c r="AB9" s="22">
        <f>_xlfn.NORM.DIST(Tabulka1[[#This Row],[x]],$H$3,$H$4,1)</f>
        <v>1.7265872332250171E-3</v>
      </c>
    </row>
    <row r="10" spans="2:28" x14ac:dyDescent="0.25">
      <c r="B10">
        <v>7</v>
      </c>
      <c r="C10">
        <f t="shared" ca="1" si="0"/>
        <v>0.39381829092958587</v>
      </c>
      <c r="D10">
        <f ca="1">_xlfn.NORM.INV(C10,$H$3,$H$4)</f>
        <v>9.309096169757904</v>
      </c>
      <c r="G10" t="s">
        <v>69</v>
      </c>
      <c r="H10" t="s">
        <v>71</v>
      </c>
      <c r="O10" t="s">
        <v>69</v>
      </c>
      <c r="P10" t="s">
        <v>71</v>
      </c>
      <c r="Y10">
        <v>7</v>
      </c>
      <c r="Z10">
        <v>3</v>
      </c>
      <c r="AA10" s="22">
        <f>_xlfn.NORM.DIST(Tabulka1[[#This Row],[x]],$H$3,$H$4,0)</f>
        <v>3.7526881515698935E-3</v>
      </c>
      <c r="AB10" s="22">
        <f>_xlfn.NORM.DIST(Tabulka1[[#This Row],[x]],$H$3,$H$4,1)</f>
        <v>3.1736907711270037E-3</v>
      </c>
    </row>
    <row r="11" spans="2:28" x14ac:dyDescent="0.25">
      <c r="B11">
        <v>8</v>
      </c>
      <c r="C11">
        <f t="shared" ca="1" si="0"/>
        <v>6.9807454537638147E-2</v>
      </c>
      <c r="D11">
        <f ca="1">_xlfn.NORM.INV(C11,$H$3,$H$4)</f>
        <v>6.2112328551191194</v>
      </c>
      <c r="G11" t="s">
        <v>70</v>
      </c>
      <c r="H11">
        <v>0.05</v>
      </c>
      <c r="O11" t="s">
        <v>70</v>
      </c>
      <c r="P11">
        <v>0.05</v>
      </c>
      <c r="Y11">
        <v>8</v>
      </c>
      <c r="Z11">
        <v>3.5</v>
      </c>
      <c r="AA11" s="22">
        <f>_xlfn.NORM.DIST(Tabulka1[[#This Row],[x]],$H$3,$H$4,0)</f>
        <v>6.268500525369358E-3</v>
      </c>
      <c r="AB11" s="22">
        <f>_xlfn.NORM.DIST(Tabulka1[[#This Row],[x]],$H$3,$H$4,1)</f>
        <v>5.6331858325539066E-3</v>
      </c>
    </row>
    <row r="12" spans="2:28" x14ac:dyDescent="0.25">
      <c r="B12">
        <v>9</v>
      </c>
      <c r="C12">
        <f t="shared" ca="1" si="0"/>
        <v>0.24437661916786313</v>
      </c>
      <c r="D12">
        <f ca="1">_xlfn.NORM.INV(C12,$H$3,$H$4)</f>
        <v>8.2244175404319257</v>
      </c>
      <c r="Y12">
        <v>9</v>
      </c>
      <c r="Z12">
        <v>4</v>
      </c>
      <c r="AA12" s="22">
        <f>_xlfn.NORM.DIST(Tabulka1[[#This Row],[x]],$H$3,$H$4,0)</f>
        <v>1.0080442200188645E-2</v>
      </c>
      <c r="AB12" s="22">
        <f>_xlfn.NORM.DIST(Tabulka1[[#This Row],[x]],$H$3,$H$4,1)</f>
        <v>9.6579325894632275E-3</v>
      </c>
    </row>
    <row r="13" spans="2:28" x14ac:dyDescent="0.25">
      <c r="B13">
        <v>10</v>
      </c>
      <c r="C13">
        <f t="shared" ca="1" si="0"/>
        <v>0.30128645996483938</v>
      </c>
      <c r="D13">
        <f ca="1">_xlfn.NORM.INV(C13,$H$3,$H$4)</f>
        <v>8.664506453263181</v>
      </c>
      <c r="Y13">
        <v>10</v>
      </c>
      <c r="Z13">
        <v>4.5</v>
      </c>
      <c r="AA13" s="22">
        <f>_xlfn.NORM.DIST(Tabulka1[[#This Row],[x]],$H$3,$H$4,0)</f>
        <v>1.5605950591266201E-2</v>
      </c>
      <c r="AB13" s="22">
        <f>_xlfn.NORM.DIST(Tabulka1[[#This Row],[x]],$H$3,$H$4,1)</f>
        <v>1.599922111731707E-2</v>
      </c>
    </row>
    <row r="14" spans="2:28" x14ac:dyDescent="0.25">
      <c r="B14">
        <v>11</v>
      </c>
      <c r="C14">
        <f t="shared" ca="1" si="0"/>
        <v>0.79112882166297926</v>
      </c>
      <c r="D14">
        <f ca="1">_xlfn.NORM.INV(C14,$H$3,$H$4)</f>
        <v>12.07835795218352</v>
      </c>
      <c r="G14" t="s">
        <v>66</v>
      </c>
      <c r="H14">
        <v>4.5</v>
      </c>
      <c r="I14" t="s">
        <v>68</v>
      </c>
      <c r="O14" t="s">
        <v>66</v>
      </c>
      <c r="P14">
        <v>15.5</v>
      </c>
      <c r="Q14" t="s">
        <v>68</v>
      </c>
      <c r="Y14">
        <v>11</v>
      </c>
      <c r="Z14">
        <v>5</v>
      </c>
      <c r="AA14" s="22">
        <f>_xlfn.NORM.DIST(Tabulka1[[#This Row],[x]],$H$3,$H$4,0)</f>
        <v>2.3259244180780812E-2</v>
      </c>
      <c r="AB14" s="22">
        <f>_xlfn.NORM.DIST(Tabulka1[[#This Row],[x]],$H$3,$H$4,1)</f>
        <v>2.5618951683261424E-2</v>
      </c>
    </row>
    <row r="15" spans="2:28" x14ac:dyDescent="0.25">
      <c r="B15">
        <v>12</v>
      </c>
      <c r="C15">
        <f t="shared" ca="1" si="0"/>
        <v>0.79705068661028056</v>
      </c>
      <c r="D15">
        <f ca="1">_xlfn.NORM.INV(C15,$H$3,$H$4)</f>
        <v>12.131676057182236</v>
      </c>
      <c r="G15" t="s">
        <v>73</v>
      </c>
      <c r="H15" s="19">
        <f>2*_xlfn.NORM.DIST(H14,H3,H4,1)</f>
        <v>3.199844223463414E-2</v>
      </c>
      <c r="O15" t="s">
        <v>73</v>
      </c>
      <c r="P15" s="19">
        <f>2*(1-_xlfn.NORM.DIST(P14,H3,H4,1))</f>
        <v>3.1998442234634217E-2</v>
      </c>
      <c r="Y15">
        <v>12</v>
      </c>
      <c r="Z15">
        <v>5.5</v>
      </c>
      <c r="AA15" s="22">
        <f>_xlfn.NORM.DIST(Tabulka1[[#This Row],[x]],$H$3,$H$4,0)</f>
        <v>3.337303432178991E-2</v>
      </c>
      <c r="AB15" s="22">
        <f>_xlfn.NORM.DIST(Tabulka1[[#This Row],[x]],$H$3,$H$4,1)</f>
        <v>3.9669550174807576E-2</v>
      </c>
    </row>
    <row r="16" spans="2:28" x14ac:dyDescent="0.25">
      <c r="B16">
        <v>13</v>
      </c>
      <c r="C16">
        <f t="shared" ca="1" si="0"/>
        <v>0.85872660577698445</v>
      </c>
      <c r="D16">
        <f ca="1">_xlfn.NORM.INV(C16,$H$3,$H$4)</f>
        <v>12.756157354027426</v>
      </c>
      <c r="Y16">
        <v>13</v>
      </c>
      <c r="Z16">
        <v>6</v>
      </c>
      <c r="AA16" s="22">
        <f>_xlfn.NORM.DIST(Tabulka1[[#This Row],[x]],$H$3,$H$4,0)</f>
        <v>4.6098895360625496E-2</v>
      </c>
      <c r="AB16" s="22">
        <f>_xlfn.NORM.DIST(Tabulka1[[#This Row],[x]],$H$3,$H$4,1)</f>
        <v>5.9428931127331878E-2</v>
      </c>
    </row>
    <row r="17" spans="2:28" x14ac:dyDescent="0.25">
      <c r="B17">
        <v>14</v>
      </c>
      <c r="C17">
        <f t="shared" ca="1" si="0"/>
        <v>0.1039528434231588</v>
      </c>
      <c r="D17">
        <f ca="1">_xlfn.NORM.INV(C17,$H$3,$H$4)</f>
        <v>6.7700516489198623</v>
      </c>
      <c r="G17" t="s">
        <v>74</v>
      </c>
      <c r="H17" t="str">
        <f>IF(H15&lt;H11,"The drug did something unusual (we reject H0).","The drug did not do anything unusual (we fail to reject H0).")</f>
        <v>The drug did something unusual (we reject H0).</v>
      </c>
      <c r="O17" t="s">
        <v>74</v>
      </c>
      <c r="P17" t="str">
        <f>IF(P15&lt;P11,"The drug did something unusual (we reject H0).","The drug did not do anything unusual (we fail to reject H0).")</f>
        <v>The drug did something unusual (we reject H0).</v>
      </c>
      <c r="Y17">
        <v>14</v>
      </c>
      <c r="Z17">
        <v>6.5</v>
      </c>
      <c r="AA17" s="22">
        <f>_xlfn.NORM.DIST(Tabulka1[[#This Row],[x]],$H$3,$H$4,0)</f>
        <v>6.1302765806963672E-2</v>
      </c>
      <c r="AB17" s="22">
        <f>_xlfn.NORM.DIST(Tabulka1[[#This Row],[x]],$H$3,$H$4,1)</f>
        <v>8.618353390985567E-2</v>
      </c>
    </row>
    <row r="18" spans="2:28" x14ac:dyDescent="0.25">
      <c r="B18">
        <v>15</v>
      </c>
      <c r="C18">
        <f t="shared" ca="1" si="0"/>
        <v>0.33038303042857331</v>
      </c>
      <c r="D18">
        <f ca="1">_xlfn.NORM.INV(C18,$H$3,$H$4)</f>
        <v>8.8744297833489281</v>
      </c>
      <c r="Y18">
        <v>15</v>
      </c>
      <c r="Z18">
        <v>7</v>
      </c>
      <c r="AA18" s="22">
        <f>_xlfn.NORM.DIST(Tabulka1[[#This Row],[x]],$H$3,$H$4,0)</f>
        <v>7.8480967087979095E-2</v>
      </c>
      <c r="AB18" s="22">
        <f>_xlfn.NORM.DIST(Tabulka1[[#This Row],[x]],$H$3,$H$4,1)</f>
        <v>0.12106304613856995</v>
      </c>
    </row>
    <row r="19" spans="2:28" x14ac:dyDescent="0.25">
      <c r="B19">
        <v>16</v>
      </c>
      <c r="C19">
        <f t="shared" ca="1" si="0"/>
        <v>0.98432642126026348</v>
      </c>
      <c r="D19">
        <f ca="1">_xlfn.NORM.INV(C19,$H$3,$H$4)</f>
        <v>15.521050960124132</v>
      </c>
      <c r="Y19">
        <v>16</v>
      </c>
      <c r="Z19">
        <v>7.5</v>
      </c>
      <c r="AA19" s="22">
        <f>_xlfn.NORM.DIST(Tabulka1[[#This Row],[x]],$H$3,$H$4,0)</f>
        <v>9.6726027001100959E-2</v>
      </c>
      <c r="AB19" s="22">
        <f>_xlfn.NORM.DIST(Tabulka1[[#This Row],[x]],$H$3,$H$4,1)</f>
        <v>0.16484438847501925</v>
      </c>
    </row>
    <row r="20" spans="2:28" x14ac:dyDescent="0.25">
      <c r="B20">
        <v>17</v>
      </c>
      <c r="C20">
        <f t="shared" ca="1" si="0"/>
        <v>0.65638332070219307</v>
      </c>
      <c r="D20">
        <f ca="1">_xlfn.NORM.INV(C20,$H$3,$H$4)</f>
        <v>11.032613945474891</v>
      </c>
      <c r="Y20">
        <v>17</v>
      </c>
      <c r="Z20">
        <v>8</v>
      </c>
      <c r="AA20" s="22">
        <f>_xlfn.NORM.DIST(Tabulka1[[#This Row],[x]],$H$3,$H$4,0)</f>
        <v>0.11476701332293211</v>
      </c>
      <c r="AB20" s="22">
        <f>_xlfn.NORM.DIST(Tabulka1[[#This Row],[x]],$H$3,$H$4,1)</f>
        <v>0.21775643536240288</v>
      </c>
    </row>
    <row r="21" spans="2:28" x14ac:dyDescent="0.25">
      <c r="B21">
        <v>18</v>
      </c>
      <c r="C21">
        <f t="shared" ca="1" si="0"/>
        <v>0.46923981449406682</v>
      </c>
      <c r="D21">
        <f ca="1">_xlfn.NORM.INV(C21,$H$3,$H$4)</f>
        <v>9.8020476387565889</v>
      </c>
      <c r="Y21">
        <v>18</v>
      </c>
      <c r="Z21">
        <v>8.5</v>
      </c>
      <c r="AA21" s="22">
        <f>_xlfn.NORM.DIST(Tabulka1[[#This Row],[x]],$H$3,$H$4,0)</f>
        <v>0.13109482151259683</v>
      </c>
      <c r="AB21" s="22">
        <f>_xlfn.NORM.DIST(Tabulka1[[#This Row],[x]],$H$3,$H$4,1)</f>
        <v>0.2793261171394833</v>
      </c>
    </row>
    <row r="22" spans="2:28" x14ac:dyDescent="0.25">
      <c r="B22">
        <v>19</v>
      </c>
      <c r="C22">
        <f t="shared" ca="1" si="0"/>
        <v>0.18465599148242218</v>
      </c>
      <c r="D22">
        <f ca="1">_xlfn.NORM.INV(C22,$H$3,$H$4)</f>
        <v>7.6974321346198291</v>
      </c>
      <c r="Y22">
        <v>19</v>
      </c>
      <c r="Z22">
        <v>9</v>
      </c>
      <c r="AA22" s="22">
        <f>_xlfn.NORM.DIST(Tabulka1[[#This Row],[x]],$H$3,$H$4,0)</f>
        <v>0.14416130997585511</v>
      </c>
      <c r="AB22" s="22">
        <f>_xlfn.NORM.DIST(Tabulka1[[#This Row],[x]],$H$3,$H$4,1)</f>
        <v>0.34830658609454079</v>
      </c>
    </row>
    <row r="23" spans="2:28" ht="23.25" x14ac:dyDescent="0.35">
      <c r="B23">
        <v>20</v>
      </c>
      <c r="C23">
        <f t="shared" ca="1" si="0"/>
        <v>4.5190147166775052E-2</v>
      </c>
      <c r="D23">
        <f ca="1">_xlfn.NORM.INV(C23,$H$3,$H$4)</f>
        <v>5.6568074083377127</v>
      </c>
      <c r="G23" s="21" t="s">
        <v>79</v>
      </c>
      <c r="O23" s="21" t="s">
        <v>78</v>
      </c>
      <c r="Y23">
        <v>20</v>
      </c>
      <c r="Z23">
        <v>9.5</v>
      </c>
      <c r="AA23" s="22">
        <f>_xlfn.NORM.DIST(Tabulka1[[#This Row],[x]],$H$3,$H$4,0)</f>
        <v>0.15261830647052027</v>
      </c>
      <c r="AB23" s="22">
        <f>_xlfn.NORM.DIST(Tabulka1[[#This Row],[x]],$H$3,$H$4,1)</f>
        <v>0.42271675420830496</v>
      </c>
    </row>
    <row r="24" spans="2:28" x14ac:dyDescent="0.25">
      <c r="B24">
        <v>21</v>
      </c>
      <c r="C24">
        <f t="shared" ca="1" si="0"/>
        <v>0.44447276264407376</v>
      </c>
      <c r="D24">
        <f ca="1">_xlfn.NORM.INV(C24,$H$3,$H$4)</f>
        <v>9.6418570992050956</v>
      </c>
      <c r="Y24">
        <v>21</v>
      </c>
      <c r="Z24">
        <v>10</v>
      </c>
      <c r="AA24" s="22">
        <f>_xlfn.NORM.DIST(Tabulka1[[#This Row],[x]],$H$3,$H$4,0)</f>
        <v>0.15554615023040652</v>
      </c>
      <c r="AB24" s="22">
        <f>_xlfn.NORM.DIST(Tabulka1[[#This Row],[x]],$H$3,$H$4,1)</f>
        <v>0.5</v>
      </c>
    </row>
    <row r="25" spans="2:28" x14ac:dyDescent="0.25">
      <c r="B25">
        <v>22</v>
      </c>
      <c r="C25">
        <f t="shared" ca="1" si="0"/>
        <v>0.58719808686622998</v>
      </c>
      <c r="D25">
        <f ca="1">_xlfn.NORM.INV(C25,$H$3,$H$4)</f>
        <v>10.565132888733347</v>
      </c>
      <c r="G25" t="s">
        <v>69</v>
      </c>
      <c r="H25" t="s">
        <v>72</v>
      </c>
      <c r="O25" t="s">
        <v>69</v>
      </c>
      <c r="P25" t="s">
        <v>72</v>
      </c>
      <c r="Y25">
        <v>22</v>
      </c>
      <c r="Z25">
        <v>10.5</v>
      </c>
      <c r="AA25" s="22">
        <f>_xlfn.NORM.DIST(Tabulka1[[#This Row],[x]],$H$3,$H$4,0)</f>
        <v>0.15261830647052027</v>
      </c>
      <c r="AB25" s="22">
        <f>_xlfn.NORM.DIST(Tabulka1[[#This Row],[x]],$H$3,$H$4,1)</f>
        <v>0.57728324579169499</v>
      </c>
    </row>
    <row r="26" spans="2:28" x14ac:dyDescent="0.25">
      <c r="B26">
        <v>23</v>
      </c>
      <c r="C26">
        <f t="shared" ca="1" si="0"/>
        <v>0.93927934272902858</v>
      </c>
      <c r="D26">
        <f ca="1">_xlfn.NORM.INV(C26,$H$3,$H$4)</f>
        <v>13.972214739722434</v>
      </c>
      <c r="G26" t="s">
        <v>70</v>
      </c>
      <c r="H26">
        <v>0.05</v>
      </c>
      <c r="O26" t="s">
        <v>70</v>
      </c>
      <c r="P26">
        <v>0.05</v>
      </c>
      <c r="Y26">
        <v>23</v>
      </c>
      <c r="Z26">
        <v>11</v>
      </c>
      <c r="AA26" s="22">
        <f>_xlfn.NORM.DIST(Tabulka1[[#This Row],[x]],$H$3,$H$4,0)</f>
        <v>0.14416130997585511</v>
      </c>
      <c r="AB26" s="22">
        <f>_xlfn.NORM.DIST(Tabulka1[[#This Row],[x]],$H$3,$H$4,1)</f>
        <v>0.65169341390545921</v>
      </c>
    </row>
    <row r="27" spans="2:28" x14ac:dyDescent="0.25">
      <c r="B27">
        <v>24</v>
      </c>
      <c r="C27">
        <f t="shared" ca="1" si="0"/>
        <v>0.93665026254921524</v>
      </c>
      <c r="D27">
        <f ca="1">_xlfn.NORM.INV(C27,$H$3,$H$4)</f>
        <v>13.917060022570933</v>
      </c>
      <c r="Y27">
        <v>24</v>
      </c>
      <c r="Z27">
        <v>11.5</v>
      </c>
      <c r="AA27" s="22">
        <f>_xlfn.NORM.DIST(Tabulka1[[#This Row],[x]],$H$3,$H$4,0)</f>
        <v>0.13109482151259683</v>
      </c>
      <c r="AB27" s="22">
        <f>_xlfn.NORM.DIST(Tabulka1[[#This Row],[x]],$H$3,$H$4,1)</f>
        <v>0.7206738828605167</v>
      </c>
    </row>
    <row r="28" spans="2:28" x14ac:dyDescent="0.25">
      <c r="B28">
        <v>25</v>
      </c>
      <c r="C28">
        <f t="shared" ca="1" si="0"/>
        <v>0.77019887196848169</v>
      </c>
      <c r="D28">
        <f ca="1">_xlfn.NORM.INV(C28,$H$3,$H$4)</f>
        <v>11.896662783798636</v>
      </c>
      <c r="Y28">
        <v>25</v>
      </c>
      <c r="Z28">
        <v>12</v>
      </c>
      <c r="AA28" s="22">
        <f>_xlfn.NORM.DIST(Tabulka1[[#This Row],[x]],$H$3,$H$4,0)</f>
        <v>0.11476701332293211</v>
      </c>
      <c r="AB28" s="22">
        <f>_xlfn.NORM.DIST(Tabulka1[[#This Row],[x]],$H$3,$H$4,1)</f>
        <v>0.78224356463759714</v>
      </c>
    </row>
    <row r="29" spans="2:28" x14ac:dyDescent="0.25">
      <c r="B29">
        <v>26</v>
      </c>
      <c r="C29">
        <f t="shared" ca="1" si="0"/>
        <v>0.36815529704482453</v>
      </c>
      <c r="D29">
        <f ca="1">_xlfn.NORM.INV(C29,$H$3,$H$4)</f>
        <v>9.1363267609449608</v>
      </c>
      <c r="G29" t="s">
        <v>75</v>
      </c>
      <c r="H29">
        <v>4.5</v>
      </c>
      <c r="O29" t="s">
        <v>75</v>
      </c>
      <c r="P29">
        <v>15.5</v>
      </c>
      <c r="Y29">
        <v>26</v>
      </c>
      <c r="Z29">
        <v>12.5</v>
      </c>
      <c r="AA29" s="22">
        <f>_xlfn.NORM.DIST(Tabulka1[[#This Row],[x]],$H$3,$H$4,0)</f>
        <v>9.6726027001100959E-2</v>
      </c>
      <c r="AB29" s="22">
        <f>_xlfn.NORM.DIST(Tabulka1[[#This Row],[x]],$H$3,$H$4,1)</f>
        <v>0.83515561152498075</v>
      </c>
    </row>
    <row r="30" spans="2:28" x14ac:dyDescent="0.25">
      <c r="B30">
        <v>27</v>
      </c>
      <c r="C30">
        <f t="shared" ca="1" si="0"/>
        <v>0.14467182702848436</v>
      </c>
      <c r="D30">
        <f ca="1">_xlfn.NORM.INV(C30,$H$3,$H$4)</f>
        <v>7.282450878241157</v>
      </c>
      <c r="G30" t="s">
        <v>73</v>
      </c>
      <c r="H30" s="19">
        <f>_xlfn.NORM.DIST(H14,H3,H4,1)</f>
        <v>1.599922111731707E-2</v>
      </c>
      <c r="O30" t="s">
        <v>73</v>
      </c>
      <c r="P30" s="19">
        <f>_xlfn.NORM.DIST(P29,H3,H4,1)</f>
        <v>0.98400077888268289</v>
      </c>
      <c r="Y30">
        <v>27</v>
      </c>
      <c r="Z30">
        <v>13</v>
      </c>
      <c r="AA30" s="22">
        <f>_xlfn.NORM.DIST(Tabulka1[[#This Row],[x]],$H$3,$H$4,0)</f>
        <v>7.8480967087979095E-2</v>
      </c>
      <c r="AB30" s="22">
        <f>_xlfn.NORM.DIST(Tabulka1[[#This Row],[x]],$H$3,$H$4,1)</f>
        <v>0.87893695386143</v>
      </c>
    </row>
    <row r="31" spans="2:28" x14ac:dyDescent="0.25">
      <c r="B31">
        <v>28</v>
      </c>
      <c r="C31">
        <f t="shared" ca="1" si="0"/>
        <v>0.5225337091035881</v>
      </c>
      <c r="D31">
        <f ca="1">_xlfn.NORM.INV(C31,$H$3,$H$4)</f>
        <v>10.144945435133824</v>
      </c>
      <c r="Y31">
        <v>28</v>
      </c>
      <c r="Z31">
        <v>13.5</v>
      </c>
      <c r="AA31" s="22">
        <f>_xlfn.NORM.DIST(Tabulka1[[#This Row],[x]],$H$3,$H$4,0)</f>
        <v>6.1302765806963672E-2</v>
      </c>
      <c r="AB31" s="22">
        <f>_xlfn.NORM.DIST(Tabulka1[[#This Row],[x]],$H$3,$H$4,1)</f>
        <v>0.91381646609014433</v>
      </c>
    </row>
    <row r="32" spans="2:28" x14ac:dyDescent="0.25">
      <c r="B32">
        <v>29</v>
      </c>
      <c r="C32">
        <f t="shared" ca="1" si="0"/>
        <v>0.21684557884929212</v>
      </c>
      <c r="D32">
        <f ca="1">_xlfn.NORM.INV(C32,$H$3,$H$4)</f>
        <v>7.9920538256070053</v>
      </c>
      <c r="G32" t="s">
        <v>74</v>
      </c>
      <c r="H32" t="str">
        <f>IF(H30&lt;H26,"The drug has positive effect (we reject H0).","The drug does not have positive effect (we fail to reject H0).")</f>
        <v>The drug has positive effect (we reject H0).</v>
      </c>
      <c r="O32" t="s">
        <v>74</v>
      </c>
      <c r="P32" t="str">
        <f>IF(P30&lt;P26,"The drug has positive effect (we reject H0).","The drug does not have positive effect (we fail to reject H0).")</f>
        <v>The drug does not have positive effect (we fail to reject H0).</v>
      </c>
      <c r="Y32">
        <v>29</v>
      </c>
      <c r="Z32">
        <v>14</v>
      </c>
      <c r="AA32" s="22">
        <f>_xlfn.NORM.DIST(Tabulka1[[#This Row],[x]],$H$3,$H$4,0)</f>
        <v>4.6098895360625496E-2</v>
      </c>
      <c r="AB32" s="22">
        <f>_xlfn.NORM.DIST(Tabulka1[[#This Row],[x]],$H$3,$H$4,1)</f>
        <v>0.94057106887266817</v>
      </c>
    </row>
    <row r="33" spans="2:28" x14ac:dyDescent="0.25">
      <c r="B33">
        <v>30</v>
      </c>
      <c r="C33">
        <f t="shared" ca="1" si="0"/>
        <v>0.33535258684698466</v>
      </c>
      <c r="D33">
        <f ca="1">_xlfn.NORM.INV(C33,$H$3,$H$4)</f>
        <v>8.9095041137587447</v>
      </c>
      <c r="Y33">
        <v>30</v>
      </c>
      <c r="Z33">
        <v>14.5</v>
      </c>
      <c r="AA33" s="22">
        <f>_xlfn.NORM.DIST(Tabulka1[[#This Row],[x]],$H$3,$H$4,0)</f>
        <v>3.337303432178991E-2</v>
      </c>
      <c r="AB33" s="22">
        <f>_xlfn.NORM.DIST(Tabulka1[[#This Row],[x]],$H$3,$H$4,1)</f>
        <v>0.96033044982519244</v>
      </c>
    </row>
    <row r="34" spans="2:28" x14ac:dyDescent="0.25">
      <c r="B34">
        <v>31</v>
      </c>
      <c r="C34">
        <f t="shared" ca="1" si="0"/>
        <v>0.26647235813573233</v>
      </c>
      <c r="D34">
        <f ca="1">_xlfn.NORM.INV(C34,$H$3,$H$4)</f>
        <v>8.4008131013801304</v>
      </c>
      <c r="Y34">
        <v>31</v>
      </c>
      <c r="Z34">
        <v>15</v>
      </c>
      <c r="AA34" s="22">
        <f>_xlfn.NORM.DIST(Tabulka1[[#This Row],[x]],$H$3,$H$4,0)</f>
        <v>2.3259244180780812E-2</v>
      </c>
      <c r="AB34" s="22">
        <f>_xlfn.NORM.DIST(Tabulka1[[#This Row],[x]],$H$3,$H$4,1)</f>
        <v>0.97438104831673855</v>
      </c>
    </row>
    <row r="35" spans="2:28" x14ac:dyDescent="0.25">
      <c r="B35">
        <v>32</v>
      </c>
      <c r="C35">
        <f t="shared" ca="1" si="0"/>
        <v>0.48391866109356052</v>
      </c>
      <c r="D35">
        <f ca="1">_xlfn.NORM.INV(C35,$H$3,$H$4)</f>
        <v>9.8965856986363647</v>
      </c>
      <c r="Y35">
        <v>32</v>
      </c>
      <c r="Z35">
        <v>15.5</v>
      </c>
      <c r="AA35" s="22">
        <f>_xlfn.NORM.DIST(Tabulka1[[#This Row],[x]],$H$3,$H$4,0)</f>
        <v>1.5605950591266201E-2</v>
      </c>
      <c r="AB35" s="22">
        <f>_xlfn.NORM.DIST(Tabulka1[[#This Row],[x]],$H$3,$H$4,1)</f>
        <v>0.98400077888268289</v>
      </c>
    </row>
    <row r="36" spans="2:28" x14ac:dyDescent="0.25">
      <c r="B36">
        <v>33</v>
      </c>
      <c r="C36">
        <f t="shared" ref="C36:C67" ca="1" si="1">RAND()</f>
        <v>0.73934184943114689</v>
      </c>
      <c r="D36">
        <f ca="1">_xlfn.NORM.INV(C36,$H$3,$H$4)</f>
        <v>11.644841350973589</v>
      </c>
      <c r="Y36">
        <v>33</v>
      </c>
      <c r="Z36">
        <v>16</v>
      </c>
      <c r="AA36" s="22">
        <f>_xlfn.NORM.DIST(Tabulka1[[#This Row],[x]],$H$3,$H$4,0)</f>
        <v>1.0080442200188645E-2</v>
      </c>
      <c r="AB36" s="22">
        <f>_xlfn.NORM.DIST(Tabulka1[[#This Row],[x]],$H$3,$H$4,1)</f>
        <v>0.99034206741053676</v>
      </c>
    </row>
    <row r="37" spans="2:28" x14ac:dyDescent="0.25">
      <c r="B37">
        <v>34</v>
      </c>
      <c r="C37">
        <f t="shared" ca="1" si="1"/>
        <v>0.63053126340169563</v>
      </c>
      <c r="D37">
        <f ca="1">_xlfn.NORM.INV(C37,$H$3,$H$4)</f>
        <v>10.854741816336974</v>
      </c>
      <c r="Y37">
        <v>34</v>
      </c>
      <c r="Z37">
        <v>16.5</v>
      </c>
      <c r="AA37" s="22">
        <f>_xlfn.NORM.DIST(Tabulka1[[#This Row],[x]],$H$3,$H$4,0)</f>
        <v>6.268500525369358E-3</v>
      </c>
      <c r="AB37" s="22">
        <f>_xlfn.NORM.DIST(Tabulka1[[#This Row],[x]],$H$3,$H$4,1)</f>
        <v>0.9943668141674461</v>
      </c>
    </row>
    <row r="38" spans="2:28" x14ac:dyDescent="0.25">
      <c r="B38">
        <v>35</v>
      </c>
      <c r="C38">
        <f t="shared" ca="1" si="1"/>
        <v>0.47070825646863057</v>
      </c>
      <c r="D38">
        <f ca="1">_xlfn.NORM.INV(C38,$H$3,$H$4)</f>
        <v>9.8115150265402331</v>
      </c>
      <c r="Y38">
        <v>35</v>
      </c>
      <c r="Z38">
        <v>17</v>
      </c>
      <c r="AA38" s="22">
        <f>_xlfn.NORM.DIST(Tabulka1[[#This Row],[x]],$H$3,$H$4,0)</f>
        <v>3.7526881515698935E-3</v>
      </c>
      <c r="AB38" s="22">
        <f>_xlfn.NORM.DIST(Tabulka1[[#This Row],[x]],$H$3,$H$4,1)</f>
        <v>0.99682630922887294</v>
      </c>
    </row>
    <row r="39" spans="2:28" x14ac:dyDescent="0.25">
      <c r="B39">
        <v>36</v>
      </c>
      <c r="C39">
        <f t="shared" ca="1" si="1"/>
        <v>0.94241614975360766</v>
      </c>
      <c r="D39">
        <f ca="1">_xlfn.NORM.INV(C39,$H$3,$H$4)</f>
        <v>14.040521206536042</v>
      </c>
      <c r="Y39">
        <v>36</v>
      </c>
      <c r="Z39">
        <v>17.5</v>
      </c>
      <c r="AA39" s="22">
        <f>_xlfn.NORM.DIST(Tabulka1[[#This Row],[x]],$H$3,$H$4,0)</f>
        <v>2.1627982629424908E-3</v>
      </c>
      <c r="AB39" s="22">
        <f>_xlfn.NORM.DIST(Tabulka1[[#This Row],[x]],$H$3,$H$4,1)</f>
        <v>0.99827341276677495</v>
      </c>
    </row>
    <row r="40" spans="2:28" x14ac:dyDescent="0.25">
      <c r="B40">
        <v>37</v>
      </c>
      <c r="C40">
        <f t="shared" ca="1" si="1"/>
        <v>0.74238069579464783</v>
      </c>
      <c r="D40">
        <f ca="1">_xlfn.NORM.INV(C40,$H$3,$H$4)</f>
        <v>11.668911137708209</v>
      </c>
      <c r="Y40">
        <v>37</v>
      </c>
      <c r="Z40">
        <v>18</v>
      </c>
      <c r="AA40" s="22">
        <f>_xlfn.NORM.DIST(Tabulka1[[#This Row],[x]],$H$3,$H$4,0)</f>
        <v>1.2000083687450803E-3</v>
      </c>
      <c r="AB40" s="22">
        <f>_xlfn.NORM.DIST(Tabulka1[[#This Row],[x]],$H$3,$H$4,1)</f>
        <v>0.99909319670950703</v>
      </c>
    </row>
    <row r="41" spans="2:28" x14ac:dyDescent="0.25">
      <c r="B41">
        <v>38</v>
      </c>
      <c r="C41">
        <f t="shared" ca="1" si="1"/>
        <v>0.56123120123107406</v>
      </c>
      <c r="D41">
        <f ca="1">_xlfn.NORM.INV(C41,$H$3,$H$4)</f>
        <v>10.395211393042915</v>
      </c>
      <c r="Y41">
        <v>38</v>
      </c>
      <c r="Z41">
        <v>18.5</v>
      </c>
      <c r="AA41" s="22">
        <f>_xlfn.NORM.DIST(Tabulka1[[#This Row],[x]],$H$3,$H$4,0)</f>
        <v>6.4098411090111602E-4</v>
      </c>
      <c r="AB41" s="22">
        <f>_xlfn.NORM.DIST(Tabulka1[[#This Row],[x]],$H$3,$H$4,1)</f>
        <v>0.99954033848951696</v>
      </c>
    </row>
    <row r="42" spans="2:28" x14ac:dyDescent="0.25">
      <c r="B42">
        <v>39</v>
      </c>
      <c r="C42">
        <f t="shared" ca="1" si="1"/>
        <v>0.26574264286470484</v>
      </c>
      <c r="D42">
        <f ca="1">_xlfn.NORM.INV(C42,$H$3,$H$4)</f>
        <v>8.3951112404172221</v>
      </c>
      <c r="Y42">
        <v>39</v>
      </c>
      <c r="Z42">
        <v>19</v>
      </c>
      <c r="AA42" s="22">
        <f>_xlfn.NORM.DIST(Tabulka1[[#This Row],[x]],$H$3,$H$4,0)</f>
        <v>3.2961349182094956E-4</v>
      </c>
      <c r="AB42" s="22">
        <f>_xlfn.NORM.DIST(Tabulka1[[#This Row],[x]],$H$3,$H$4,1)</f>
        <v>0.99977515953649909</v>
      </c>
    </row>
    <row r="43" spans="2:28" x14ac:dyDescent="0.25">
      <c r="B43">
        <v>40</v>
      </c>
      <c r="C43">
        <f t="shared" ca="1" si="1"/>
        <v>0.60609086381477784</v>
      </c>
      <c r="D43">
        <f ca="1">_xlfn.NORM.INV(C43,$H$3,$H$4)</f>
        <v>10.690298229082082</v>
      </c>
      <c r="Y43">
        <v>40</v>
      </c>
      <c r="Z43">
        <v>19.5</v>
      </c>
      <c r="AA43" s="22">
        <f>_xlfn.NORM.DIST(Tabulka1[[#This Row],[x]],$H$3,$H$4,0)</f>
        <v>1.6317642822199048E-4</v>
      </c>
      <c r="AB43" s="22">
        <f>_xlfn.NORM.DIST(Tabulka1[[#This Row],[x]],$H$3,$H$4,1)</f>
        <v>0.9998938933973478</v>
      </c>
    </row>
    <row r="44" spans="2:28" x14ac:dyDescent="0.25">
      <c r="B44">
        <v>41</v>
      </c>
      <c r="C44">
        <f t="shared" ca="1" si="1"/>
        <v>0.96115925349010489</v>
      </c>
      <c r="D44">
        <f ca="1">_xlfn.NORM.INV(C44,$H$3,$H$4)</f>
        <v>14.525048307796716</v>
      </c>
      <c r="Y44">
        <v>41</v>
      </c>
      <c r="Z44">
        <v>20</v>
      </c>
      <c r="AA44" s="22">
        <f>_xlfn.NORM.DIST(Tabulka1[[#This Row],[x]],$H$3,$H$4,0)</f>
        <v>7.776865568809661E-5</v>
      </c>
      <c r="AB44" s="22">
        <v>1</v>
      </c>
    </row>
    <row r="45" spans="2:28" x14ac:dyDescent="0.25">
      <c r="B45">
        <v>42</v>
      </c>
      <c r="C45">
        <f t="shared" ca="1" si="1"/>
        <v>0.83104949858489574</v>
      </c>
      <c r="D45">
        <f ca="1">_xlfn.NORM.INV(C45,$H$3,$H$4)</f>
        <v>12.457885952785857</v>
      </c>
    </row>
    <row r="46" spans="2:28" x14ac:dyDescent="0.25">
      <c r="B46">
        <v>43</v>
      </c>
      <c r="C46">
        <f t="shared" ca="1" si="1"/>
        <v>0.4863498943299549</v>
      </c>
      <c r="D46">
        <f ca="1">_xlfn.NORM.INV(C46,$H$3,$H$4)</f>
        <v>9.9122268847971053</v>
      </c>
    </row>
    <row r="47" spans="2:28" x14ac:dyDescent="0.25">
      <c r="B47">
        <v>44</v>
      </c>
      <c r="C47">
        <f t="shared" ca="1" si="1"/>
        <v>0.9492713076726732</v>
      </c>
      <c r="D47">
        <f ca="1">_xlfn.NORM.INV(C47,$H$3,$H$4)</f>
        <v>14.20067746831695</v>
      </c>
    </row>
    <row r="48" spans="2:28" x14ac:dyDescent="0.25">
      <c r="B48">
        <v>45</v>
      </c>
      <c r="C48">
        <f t="shared" ca="1" si="1"/>
        <v>0.2424109449850339</v>
      </c>
      <c r="D48">
        <f ca="1">_xlfn.NORM.INV(C48,$H$3,$H$4)</f>
        <v>8.2083233096422266</v>
      </c>
    </row>
    <row r="49" spans="2:4" x14ac:dyDescent="0.25">
      <c r="B49">
        <v>46</v>
      </c>
      <c r="C49">
        <f t="shared" ca="1" si="1"/>
        <v>0.54358307744477385</v>
      </c>
      <c r="D49">
        <f ca="1">_xlfn.NORM.INV(C49,$H$3,$H$4)</f>
        <v>10.280753551551523</v>
      </c>
    </row>
    <row r="50" spans="2:4" x14ac:dyDescent="0.25">
      <c r="B50">
        <v>47</v>
      </c>
      <c r="C50">
        <f t="shared" ca="1" si="1"/>
        <v>0.14264854944525829</v>
      </c>
      <c r="D50">
        <f ca="1">_xlfn.NORM.INV(C50,$H$3,$H$4)</f>
        <v>7.2595400426191601</v>
      </c>
    </row>
    <row r="51" spans="2:4" x14ac:dyDescent="0.25">
      <c r="B51">
        <v>48</v>
      </c>
      <c r="C51">
        <f t="shared" ca="1" si="1"/>
        <v>0.32262054451018418</v>
      </c>
      <c r="D51">
        <f ca="1">_xlfn.NORM.INV(C51,$H$3,$H$4)</f>
        <v>8.8192161605282937</v>
      </c>
    </row>
    <row r="52" spans="2:4" x14ac:dyDescent="0.25">
      <c r="B52">
        <v>49</v>
      </c>
      <c r="C52">
        <f t="shared" ca="1" si="1"/>
        <v>0.30957317343342616</v>
      </c>
      <c r="D52">
        <f ca="1">_xlfn.NORM.INV(C52,$H$3,$H$4)</f>
        <v>8.7251470221616501</v>
      </c>
    </row>
    <row r="53" spans="2:4" x14ac:dyDescent="0.25">
      <c r="B53">
        <v>50</v>
      </c>
      <c r="C53">
        <f t="shared" ca="1" si="1"/>
        <v>1.7509960201887775E-2</v>
      </c>
      <c r="D53">
        <f ca="1">_xlfn.NORM.INV(C53,$H$3,$H$4)</f>
        <v>4.5931070343218474</v>
      </c>
    </row>
    <row r="54" spans="2:4" x14ac:dyDescent="0.25">
      <c r="B54">
        <v>51</v>
      </c>
      <c r="C54">
        <f t="shared" ca="1" si="1"/>
        <v>0.26451917474814757</v>
      </c>
      <c r="D54">
        <f ca="1">_xlfn.NORM.INV(C54,$H$3,$H$4)</f>
        <v>8.3855334369478332</v>
      </c>
    </row>
    <row r="55" spans="2:4" x14ac:dyDescent="0.25">
      <c r="B55">
        <v>52</v>
      </c>
      <c r="C55">
        <f t="shared" ca="1" si="1"/>
        <v>0.87311218252560441</v>
      </c>
      <c r="D55">
        <f ca="1">_xlfn.NORM.INV(C55,$H$3,$H$4)</f>
        <v>12.92699976325525</v>
      </c>
    </row>
    <row r="56" spans="2:4" x14ac:dyDescent="0.25">
      <c r="B56">
        <v>53</v>
      </c>
      <c r="C56">
        <f t="shared" ca="1" si="1"/>
        <v>0.19137323498935266</v>
      </c>
      <c r="D56">
        <f ca="1">_xlfn.NORM.INV(C56,$H$3,$H$4)</f>
        <v>7.7613359263201449</v>
      </c>
    </row>
    <row r="57" spans="2:4" x14ac:dyDescent="0.25">
      <c r="B57">
        <v>54</v>
      </c>
      <c r="C57">
        <f t="shared" ca="1" si="1"/>
        <v>0.69348043207480803</v>
      </c>
      <c r="D57">
        <f ca="1">_xlfn.NORM.INV(C57,$H$3,$H$4)</f>
        <v>11.297114045739331</v>
      </c>
    </row>
    <row r="58" spans="2:4" x14ac:dyDescent="0.25">
      <c r="B58">
        <v>55</v>
      </c>
      <c r="C58">
        <f t="shared" ca="1" si="1"/>
        <v>0.94209384912801364</v>
      </c>
      <c r="D58">
        <f ca="1">_xlfn.NORM.INV(C58,$H$3,$H$4)</f>
        <v>14.033370116393442</v>
      </c>
    </row>
    <row r="59" spans="2:4" x14ac:dyDescent="0.25">
      <c r="B59">
        <v>56</v>
      </c>
      <c r="C59">
        <f t="shared" ca="1" si="1"/>
        <v>0.46818319150923271</v>
      </c>
      <c r="D59">
        <f ca="1">_xlfn.NORM.INV(C59,$H$3,$H$4)</f>
        <v>9.7952336824288615</v>
      </c>
    </row>
    <row r="60" spans="2:4" x14ac:dyDescent="0.25">
      <c r="B60">
        <v>57</v>
      </c>
      <c r="C60">
        <f t="shared" ca="1" si="1"/>
        <v>0.774636957654813</v>
      </c>
      <c r="D60">
        <f ca="1">_xlfn.NORM.INV(C60,$H$3,$H$4)</f>
        <v>11.93437314948928</v>
      </c>
    </row>
    <row r="61" spans="2:4" x14ac:dyDescent="0.25">
      <c r="B61">
        <v>58</v>
      </c>
      <c r="C61">
        <f t="shared" ca="1" si="1"/>
        <v>1.1482535773138958E-2</v>
      </c>
      <c r="D61">
        <f ca="1">_xlfn.NORM.INV(C61,$H$3,$H$4)</f>
        <v>4.1676421083711199</v>
      </c>
    </row>
    <row r="62" spans="2:4" x14ac:dyDescent="0.25">
      <c r="B62">
        <v>59</v>
      </c>
      <c r="C62">
        <f t="shared" ca="1" si="1"/>
        <v>0.56288369234355839</v>
      </c>
      <c r="D62">
        <f ca="1">_xlfn.NORM.INV(C62,$H$3,$H$4)</f>
        <v>10.405965575880796</v>
      </c>
    </row>
    <row r="63" spans="2:4" x14ac:dyDescent="0.25">
      <c r="B63">
        <v>60</v>
      </c>
      <c r="C63">
        <f t="shared" ca="1" si="1"/>
        <v>0.1009985340174272</v>
      </c>
      <c r="D63">
        <f ca="1">_xlfn.NORM.INV(C63,$H$3,$H$4)</f>
        <v>6.7276370250211883</v>
      </c>
    </row>
    <row r="64" spans="2:4" x14ac:dyDescent="0.25">
      <c r="B64">
        <v>61</v>
      </c>
      <c r="C64">
        <f t="shared" ca="1" si="1"/>
        <v>0.95779139500744248</v>
      </c>
      <c r="D64">
        <f ca="1">_xlfn.NORM.INV(C64,$H$3,$H$4)</f>
        <v>14.425822495445523</v>
      </c>
    </row>
    <row r="65" spans="2:4" x14ac:dyDescent="0.25">
      <c r="B65">
        <v>62</v>
      </c>
      <c r="C65">
        <f t="shared" ca="1" si="1"/>
        <v>0.70982295327405776</v>
      </c>
      <c r="D65">
        <f ca="1">_xlfn.NORM.INV(C65,$H$3,$H$4)</f>
        <v>11.417985915867936</v>
      </c>
    </row>
    <row r="66" spans="2:4" x14ac:dyDescent="0.25">
      <c r="B66">
        <v>63</v>
      </c>
      <c r="C66">
        <f t="shared" ca="1" si="1"/>
        <v>0.71435762104656009</v>
      </c>
      <c r="D66">
        <f ca="1">_xlfn.NORM.INV(C66,$H$3,$H$4)</f>
        <v>11.45207910497035</v>
      </c>
    </row>
    <row r="67" spans="2:4" x14ac:dyDescent="0.25">
      <c r="B67">
        <v>64</v>
      </c>
      <c r="C67">
        <f t="shared" ca="1" si="1"/>
        <v>0.975406864569628</v>
      </c>
      <c r="D67">
        <f ca="1">_xlfn.NORM.INV(C67,$H$3,$H$4)</f>
        <v>15.044862090186196</v>
      </c>
    </row>
    <row r="68" spans="2:4" x14ac:dyDescent="0.25">
      <c r="B68">
        <v>65</v>
      </c>
      <c r="C68">
        <f t="shared" ref="C68:C103" ca="1" si="2">RAND()</f>
        <v>0.88230909498123</v>
      </c>
      <c r="D68">
        <f ca="1">_xlfn.NORM.INV(C68,$H$3,$H$4)</f>
        <v>13.043396282884769</v>
      </c>
    </row>
    <row r="69" spans="2:4" x14ac:dyDescent="0.25">
      <c r="B69">
        <v>66</v>
      </c>
      <c r="C69">
        <f t="shared" ca="1" si="2"/>
        <v>0.8175946859836849</v>
      </c>
      <c r="D69">
        <f ca="1">_xlfn.NORM.INV(C69,$H$3,$H$4)</f>
        <v>12.324301181693558</v>
      </c>
    </row>
    <row r="70" spans="2:4" x14ac:dyDescent="0.25">
      <c r="B70">
        <v>67</v>
      </c>
      <c r="C70">
        <f t="shared" ca="1" si="2"/>
        <v>0.1307466785105823</v>
      </c>
      <c r="D70">
        <f ca="1">_xlfn.NORM.INV(C70,$H$3,$H$4)</f>
        <v>7.1200848724772356</v>
      </c>
    </row>
    <row r="71" spans="2:4" x14ac:dyDescent="0.25">
      <c r="B71">
        <v>68</v>
      </c>
      <c r="C71">
        <f t="shared" ca="1" si="2"/>
        <v>0.93944562010836441</v>
      </c>
      <c r="D71">
        <f ca="1">_xlfn.NORM.INV(C71,$H$3,$H$4)</f>
        <v>13.975765293588569</v>
      </c>
    </row>
    <row r="72" spans="2:4" x14ac:dyDescent="0.25">
      <c r="B72">
        <v>69</v>
      </c>
      <c r="C72">
        <f t="shared" ca="1" si="2"/>
        <v>0.94167903529846764</v>
      </c>
      <c r="D72">
        <f ca="1">_xlfn.NORM.INV(C72,$H$3,$H$4)</f>
        <v>14.024212276672895</v>
      </c>
    </row>
    <row r="73" spans="2:4" x14ac:dyDescent="0.25">
      <c r="B73">
        <v>70</v>
      </c>
      <c r="C73">
        <f t="shared" ca="1" si="2"/>
        <v>0.12108261958119537</v>
      </c>
      <c r="D73">
        <f ca="1">_xlfn.NORM.INV(C73,$H$3,$H$4)</f>
        <v>7.0002493895055231</v>
      </c>
    </row>
    <row r="74" spans="2:4" x14ac:dyDescent="0.25">
      <c r="B74">
        <v>71</v>
      </c>
      <c r="C74">
        <f t="shared" ca="1" si="2"/>
        <v>0.68171899766990951</v>
      </c>
      <c r="D74">
        <f ca="1">_xlfn.NORM.INV(C74,$H$3,$H$4)</f>
        <v>11.211888975925367</v>
      </c>
    </row>
    <row r="75" spans="2:4" x14ac:dyDescent="0.25">
      <c r="B75">
        <v>72</v>
      </c>
      <c r="C75">
        <f t="shared" ca="1" si="2"/>
        <v>0.83745538619752835</v>
      </c>
      <c r="D75">
        <f ca="1">_xlfn.NORM.INV(C75,$H$3,$H$4)</f>
        <v>12.523884591485652</v>
      </c>
    </row>
    <row r="76" spans="2:4" x14ac:dyDescent="0.25">
      <c r="B76">
        <v>73</v>
      </c>
      <c r="C76">
        <f t="shared" ca="1" si="2"/>
        <v>0.86927912222977277</v>
      </c>
      <c r="D76">
        <f ca="1">_xlfn.NORM.INV(C76,$H$3,$H$4)</f>
        <v>12.880226721508274</v>
      </c>
    </row>
    <row r="77" spans="2:4" x14ac:dyDescent="0.25">
      <c r="B77">
        <v>74</v>
      </c>
      <c r="C77">
        <f t="shared" ca="1" si="2"/>
        <v>0.38480093343591737</v>
      </c>
      <c r="D77">
        <f ca="1">_xlfn.NORM.INV(C77,$H$3,$H$4)</f>
        <v>9.2487857596406648</v>
      </c>
    </row>
    <row r="78" spans="2:4" x14ac:dyDescent="0.25">
      <c r="B78">
        <v>75</v>
      </c>
      <c r="C78">
        <f t="shared" ca="1" si="2"/>
        <v>0.21424992315895097</v>
      </c>
      <c r="D78">
        <f ca="1">_xlfn.NORM.INV(C78,$H$3,$H$4)</f>
        <v>7.9693031591937356</v>
      </c>
    </row>
    <row r="79" spans="2:4" x14ac:dyDescent="0.25">
      <c r="B79">
        <v>76</v>
      </c>
      <c r="C79">
        <f t="shared" ca="1" si="2"/>
        <v>0.24074355580764784</v>
      </c>
      <c r="D79">
        <f ca="1">_xlfn.NORM.INV(C79,$H$3,$H$4)</f>
        <v>8.1946158310528272</v>
      </c>
    </row>
    <row r="80" spans="2:4" x14ac:dyDescent="0.25">
      <c r="B80">
        <v>77</v>
      </c>
      <c r="C80">
        <f t="shared" ca="1" si="2"/>
        <v>0.34477786534467603</v>
      </c>
      <c r="D80">
        <f ca="1">_xlfn.NORM.INV(C80,$H$3,$H$4)</f>
        <v>8.9754763861553766</v>
      </c>
    </row>
    <row r="81" spans="2:4" x14ac:dyDescent="0.25">
      <c r="B81">
        <v>78</v>
      </c>
      <c r="C81">
        <f t="shared" ca="1" si="2"/>
        <v>0.95428356862922892</v>
      </c>
      <c r="D81">
        <f ca="1">_xlfn.NORM.INV(C81,$H$3,$H$4)</f>
        <v>14.329066403843086</v>
      </c>
    </row>
    <row r="82" spans="2:4" x14ac:dyDescent="0.25">
      <c r="B82">
        <v>79</v>
      </c>
      <c r="C82">
        <f t="shared" ca="1" si="2"/>
        <v>0.46034889199947882</v>
      </c>
      <c r="D82">
        <f ca="1">_xlfn.NORM.INV(C82,$H$3,$H$4)</f>
        <v>9.7446634532999887</v>
      </c>
    </row>
    <row r="83" spans="2:4" x14ac:dyDescent="0.25">
      <c r="B83">
        <v>80</v>
      </c>
      <c r="C83">
        <f t="shared" ca="1" si="2"/>
        <v>0.45200106624251701</v>
      </c>
      <c r="D83">
        <f ca="1">_xlfn.NORM.INV(C83,$H$3,$H$4)</f>
        <v>9.6906684732502111</v>
      </c>
    </row>
    <row r="84" spans="2:4" x14ac:dyDescent="0.25">
      <c r="B84">
        <v>81</v>
      </c>
      <c r="C84">
        <f t="shared" ca="1" si="2"/>
        <v>0.97850476409217846</v>
      </c>
      <c r="D84">
        <f ca="1">_xlfn.NORM.INV(C84,$H$3,$H$4)</f>
        <v>15.190616437210554</v>
      </c>
    </row>
    <row r="85" spans="2:4" x14ac:dyDescent="0.25">
      <c r="B85">
        <v>82</v>
      </c>
      <c r="C85">
        <f t="shared" ca="1" si="2"/>
        <v>0.12984027879216864</v>
      </c>
      <c r="D85">
        <f ca="1">_xlfn.NORM.INV(C85,$H$3,$H$4)</f>
        <v>7.109112740163086</v>
      </c>
    </row>
    <row r="86" spans="2:4" x14ac:dyDescent="0.25">
      <c r="B86">
        <v>83</v>
      </c>
      <c r="C86">
        <f t="shared" ca="1" si="2"/>
        <v>0.83507923075760371</v>
      </c>
      <c r="D86">
        <f ca="1">_xlfn.NORM.INV(C86,$H$3,$H$4)</f>
        <v>12.499210457495629</v>
      </c>
    </row>
    <row r="87" spans="2:4" x14ac:dyDescent="0.25">
      <c r="B87">
        <v>84</v>
      </c>
      <c r="C87">
        <f t="shared" ca="1" si="2"/>
        <v>0.84093671277301263</v>
      </c>
      <c r="D87">
        <f ca="1">_xlfn.NORM.INV(C87,$H$3,$H$4)</f>
        <v>12.560462685161484</v>
      </c>
    </row>
    <row r="88" spans="2:4" x14ac:dyDescent="0.25">
      <c r="B88">
        <v>85</v>
      </c>
      <c r="C88">
        <f t="shared" ca="1" si="2"/>
        <v>0.82896494937019938</v>
      </c>
      <c r="D88">
        <f ca="1">_xlfn.NORM.INV(C88,$H$3,$H$4)</f>
        <v>12.436757590658225</v>
      </c>
    </row>
    <row r="89" spans="2:4" x14ac:dyDescent="0.25">
      <c r="B89">
        <v>86</v>
      </c>
      <c r="C89">
        <f t="shared" ca="1" si="2"/>
        <v>0.80905614168799334</v>
      </c>
      <c r="D89">
        <f ca="1">_xlfn.NORM.INV(C89,$H$3,$H$4)</f>
        <v>12.242707172204488</v>
      </c>
    </row>
    <row r="90" spans="2:4" x14ac:dyDescent="0.25">
      <c r="B90">
        <v>87</v>
      </c>
      <c r="C90">
        <f t="shared" ca="1" si="2"/>
        <v>1.0585855011355005E-2</v>
      </c>
      <c r="D90">
        <f ca="1">_xlfn.NORM.INV(C90,$H$3,$H$4)</f>
        <v>4.0884080419636817</v>
      </c>
    </row>
    <row r="91" spans="2:4" x14ac:dyDescent="0.25">
      <c r="B91">
        <v>88</v>
      </c>
      <c r="C91">
        <f t="shared" ca="1" si="2"/>
        <v>0.82602722692151409</v>
      </c>
      <c r="D91">
        <f ca="1">_xlfn.NORM.INV(C91,$H$3,$H$4)</f>
        <v>12.40725937470096</v>
      </c>
    </row>
    <row r="92" spans="2:4" x14ac:dyDescent="0.25">
      <c r="B92">
        <v>89</v>
      </c>
      <c r="C92">
        <f t="shared" ca="1" si="2"/>
        <v>6.8130682488841909E-2</v>
      </c>
      <c r="D92">
        <f ca="1">_xlfn.NORM.INV(C92,$H$3,$H$4)</f>
        <v>6.178833943412096</v>
      </c>
    </row>
    <row r="93" spans="2:4" x14ac:dyDescent="0.25">
      <c r="B93">
        <v>90</v>
      </c>
      <c r="C93">
        <f t="shared" ca="1" si="2"/>
        <v>0.51706435159551922</v>
      </c>
      <c r="D93">
        <f ca="1">_xlfn.NORM.INV(C93,$H$3,$H$4)</f>
        <v>10.109739510969314</v>
      </c>
    </row>
    <row r="94" spans="2:4" x14ac:dyDescent="0.25">
      <c r="B94">
        <v>91</v>
      </c>
      <c r="C94">
        <f t="shared" ca="1" si="2"/>
        <v>0.82297656780515971</v>
      </c>
      <c r="D94">
        <f ca="1">_xlfn.NORM.INV(C94,$H$3,$H$4)</f>
        <v>12.376960440087696</v>
      </c>
    </row>
    <row r="95" spans="2:4" x14ac:dyDescent="0.25">
      <c r="B95">
        <v>92</v>
      </c>
      <c r="C95">
        <f t="shared" ca="1" si="2"/>
        <v>0.58929939160570011</v>
      </c>
      <c r="D95">
        <f ca="1">_xlfn.NORM.INV(C95,$H$3,$H$4)</f>
        <v>10.578982352981656</v>
      </c>
    </row>
    <row r="96" spans="2:4" x14ac:dyDescent="0.25">
      <c r="B96">
        <v>93</v>
      </c>
      <c r="C96">
        <f t="shared" ca="1" si="2"/>
        <v>0.24219982815911489</v>
      </c>
      <c r="D96">
        <f ca="1">_xlfn.NORM.INV(C96,$H$3,$H$4)</f>
        <v>8.2065905695481156</v>
      </c>
    </row>
    <row r="97" spans="2:4" x14ac:dyDescent="0.25">
      <c r="B97">
        <v>94</v>
      </c>
      <c r="C97">
        <f t="shared" ca="1" si="2"/>
        <v>0.3105783102901073</v>
      </c>
      <c r="D97">
        <f ca="1">_xlfn.NORM.INV(C97,$H$3,$H$4)</f>
        <v>8.7324535222489423</v>
      </c>
    </row>
    <row r="98" spans="2:4" x14ac:dyDescent="0.25">
      <c r="B98">
        <v>95</v>
      </c>
      <c r="C98">
        <f t="shared" ca="1" si="2"/>
        <v>0.3399662358169262</v>
      </c>
      <c r="D98">
        <f ca="1">_xlfn.NORM.INV(C98,$H$3,$H$4)</f>
        <v>8.9418848113503309</v>
      </c>
    </row>
    <row r="99" spans="2:4" x14ac:dyDescent="0.25">
      <c r="B99">
        <v>96</v>
      </c>
      <c r="C99">
        <f t="shared" ca="1" si="2"/>
        <v>1.5664575490702548E-2</v>
      </c>
      <c r="D99">
        <f ca="1">_xlfn.NORM.INV(C99,$H$3,$H$4)</f>
        <v>4.4783617200724395</v>
      </c>
    </row>
    <row r="100" spans="2:4" x14ac:dyDescent="0.25">
      <c r="B100">
        <v>97</v>
      </c>
      <c r="C100">
        <f t="shared" ca="1" si="2"/>
        <v>0.23876450112158998</v>
      </c>
      <c r="D100">
        <f ca="1">_xlfn.NORM.INV(C100,$H$3,$H$4)</f>
        <v>8.1782789293583527</v>
      </c>
    </row>
    <row r="101" spans="2:4" x14ac:dyDescent="0.25">
      <c r="B101">
        <v>98</v>
      </c>
      <c r="C101">
        <f t="shared" ca="1" si="2"/>
        <v>0.21152213142852805</v>
      </c>
      <c r="D101">
        <f ca="1">_xlfn.NORM.INV(C101,$H$3,$H$4)</f>
        <v>7.9452208445815735</v>
      </c>
    </row>
    <row r="102" spans="2:4" x14ac:dyDescent="0.25">
      <c r="B102">
        <v>99</v>
      </c>
      <c r="C102">
        <f t="shared" ca="1" si="2"/>
        <v>0.64457194581178101</v>
      </c>
      <c r="D102">
        <f ca="1">_xlfn.NORM.INV(C102,$H$3,$H$4)</f>
        <v>10.950782245143083</v>
      </c>
    </row>
    <row r="103" spans="2:4" x14ac:dyDescent="0.25">
      <c r="B103">
        <v>100</v>
      </c>
      <c r="C103">
        <f t="shared" ca="1" si="2"/>
        <v>0.31292967365316404</v>
      </c>
      <c r="D103">
        <f ca="1">_xlfn.NORM.INV(C103,$H$3,$H$4)</f>
        <v>8.7495059870109877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ff1f43-fb46-4d20-bca2-1e8d4a5d2618">
      <Terms xmlns="http://schemas.microsoft.com/office/infopath/2007/PartnerControls"/>
    </lcf76f155ced4ddcb4097134ff3c332f>
    <TaxCatchAll xmlns="eeeb688d-4ceb-4072-9477-443761d31d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9A2C50E570934FA5C88A0046D2F1F2" ma:contentTypeVersion="16" ma:contentTypeDescription="Vytvoří nový dokument" ma:contentTypeScope="" ma:versionID="d6bb9b70912fc0b70bdab91895c83c62">
  <xsd:schema xmlns:xsd="http://www.w3.org/2001/XMLSchema" xmlns:xs="http://www.w3.org/2001/XMLSchema" xmlns:p="http://schemas.microsoft.com/office/2006/metadata/properties" xmlns:ns2="3eff1f43-fb46-4d20-bca2-1e8d4a5d2618" xmlns:ns3="eeeb688d-4ceb-4072-9477-443761d31d1f" targetNamespace="http://schemas.microsoft.com/office/2006/metadata/properties" ma:root="true" ma:fieldsID="0103f88a2b6cf1d357fddfd797c4148a" ns2:_="" ns3:_="">
    <xsd:import namespace="3eff1f43-fb46-4d20-bca2-1e8d4a5d2618"/>
    <xsd:import namespace="eeeb688d-4ceb-4072-9477-443761d31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1f43-fb46-4d20-bca2-1e8d4a5d2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5dd2a442-b5ac-41d7-a9d3-5c9eaa31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b688d-4ceb-4072-9477-443761d31d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769b3d-764f-4922-8698-1131be96fcbe}" ma:internalName="TaxCatchAll" ma:showField="CatchAllData" ma:web="eeeb688d-4ceb-4072-9477-443761d31d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857B2-4671-4EF0-BF89-3BEDECB4BF61}">
  <ds:schemaRefs>
    <ds:schemaRef ds:uri="http://schemas.microsoft.com/office/2006/metadata/properties"/>
    <ds:schemaRef ds:uri="http://schemas.microsoft.com/office/infopath/2007/PartnerControls"/>
    <ds:schemaRef ds:uri="3eff1f43-fb46-4d20-bca2-1e8d4a5d2618"/>
    <ds:schemaRef ds:uri="eeeb688d-4ceb-4072-9477-443761d31d1f"/>
  </ds:schemaRefs>
</ds:datastoreItem>
</file>

<file path=customXml/itemProps2.xml><?xml version="1.0" encoding="utf-8"?>
<ds:datastoreItem xmlns:ds="http://schemas.openxmlformats.org/officeDocument/2006/customXml" ds:itemID="{CDAAAA94-445F-425E-8574-3D3C4F561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1f43-fb46-4d20-bca2-1e8d4a5d2618"/>
    <ds:schemaRef ds:uri="eeeb688d-4ceb-4072-9477-443761d31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AFD100-E2C3-45BD-89BD-17C83A1703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pop_est_params</vt:lpstr>
      <vt:lpstr>p_values (two-sided)</vt:lpstr>
      <vt:lpstr>p_values (one_sided)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SMOLÍK Ondřej</dc:creator>
  <cp:lastModifiedBy>SMOLÍK Ondřej</cp:lastModifiedBy>
  <dcterms:created xsi:type="dcterms:W3CDTF">2015-06-05T18:19:34Z</dcterms:created>
  <dcterms:modified xsi:type="dcterms:W3CDTF">2025-06-18T12:29:56Z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0x010100D39A2C50E570934FA5C88A0046D2F1F2</vt:lpwstr>
  </property>
  <property fmtid="{D5CDD505-2E9C-101B-9397-08002B2CF9AE}" pid="3" name="MSIP_Label_8c6547bf-3669-44b1-9e89-321d0b86b530_Enabled">
    <vt:lpwstr>True</vt:lpwstr>
  </property>
  <property fmtid="{D5CDD505-2E9C-101B-9397-08002B2CF9AE}" pid="4" name="MSIP_Label_8c6547bf-3669-44b1-9e89-321d0b86b530_SiteId">
    <vt:lpwstr>64af2aee-7d6c-49ac-a409-192d3fee73b8</vt:lpwstr>
  </property>
  <property fmtid="{D5CDD505-2E9C-101B-9397-08002B2CF9AE}" pid="5" name="MSIP_Label_8c6547bf-3669-44b1-9e89-321d0b86b530_SetDate">
    <vt:lpwstr>2025-03-07T14:00:04Z</vt:lpwstr>
  </property>
  <property fmtid="{D5CDD505-2E9C-101B-9397-08002B2CF9AE}" pid="6" name="MSIP_Label_8c6547bf-3669-44b1-9e89-321d0b86b530_Name">
    <vt:lpwstr>Confidential \ Confidential - No Visual Marking (CZ)</vt:lpwstr>
  </property>
  <property fmtid="{D5CDD505-2E9C-101B-9397-08002B2CF9AE}" pid="7" name="MSIP_Label_8c6547bf-3669-44b1-9e89-321d0b86b530_ActionId">
    <vt:lpwstr>45e499cc-df3e-4a33-b173-93f869504391</vt:lpwstr>
  </property>
  <property fmtid="{D5CDD505-2E9C-101B-9397-08002B2CF9AE}" pid="8" name="MSIP_Label_8c6547bf-3669-44b1-9e89-321d0b86b530_Removed">
    <vt:lpwstr>False</vt:lpwstr>
  </property>
  <property fmtid="{D5CDD505-2E9C-101B-9397-08002B2CF9AE}" pid="9" name="MSIP_Label_8c6547bf-3669-44b1-9e89-321d0b86b530_Parent">
    <vt:lpwstr>71a7adee-a193-4703-a173-184360879a30</vt:lpwstr>
  </property>
  <property fmtid="{D5CDD505-2E9C-101B-9397-08002B2CF9AE}" pid="10" name="MSIP_Label_8c6547bf-3669-44b1-9e89-321d0b86b530_Extended_MSFT_Method">
    <vt:lpwstr>Standard</vt:lpwstr>
  </property>
  <property fmtid="{D5CDD505-2E9C-101B-9397-08002B2CF9AE}" pid="11" name="MSIP_Label_71a7adee-a193-4703-a173-184360879a30_Enabled">
    <vt:lpwstr>True</vt:lpwstr>
  </property>
  <property fmtid="{D5CDD505-2E9C-101B-9397-08002B2CF9AE}" pid="12" name="MSIP_Label_71a7adee-a193-4703-a173-184360879a30_SiteId">
    <vt:lpwstr>64af2aee-7d6c-49ac-a409-192d3fee73b8</vt:lpwstr>
  </property>
  <property fmtid="{D5CDD505-2E9C-101B-9397-08002B2CF9AE}" pid="13" name="MSIP_Label_71a7adee-a193-4703-a173-184360879a30_SetDate">
    <vt:lpwstr>2025-03-07T14:00:04Z</vt:lpwstr>
  </property>
  <property fmtid="{D5CDD505-2E9C-101B-9397-08002B2CF9AE}" pid="14" name="MSIP_Label_71a7adee-a193-4703-a173-184360879a30_Name">
    <vt:lpwstr>Confidential</vt:lpwstr>
  </property>
  <property fmtid="{D5CDD505-2E9C-101B-9397-08002B2CF9AE}" pid="15" name="MSIP_Label_71a7adee-a193-4703-a173-184360879a30_ActionId">
    <vt:lpwstr>4fd0b67a-e1fd-4a56-89f2-d91ee93b6569</vt:lpwstr>
  </property>
  <property fmtid="{D5CDD505-2E9C-101B-9397-08002B2CF9AE}" pid="16" name="MSIP_Label_71a7adee-a193-4703-a173-184360879a30_Extended_MSFT_Method">
    <vt:lpwstr>Standard</vt:lpwstr>
  </property>
  <property fmtid="{D5CDD505-2E9C-101B-9397-08002B2CF9AE}" pid="17" name="Sensitivity">
    <vt:lpwstr>Confidential \ Confidential - No Visual Marking (CZ) Confidential</vt:lpwstr>
  </property>
  <property fmtid="{D5CDD505-2E9C-101B-9397-08002B2CF9AE}" pid="18" name="MediaServiceImageTags">
    <vt:lpwstr/>
  </property>
</Properties>
</file>