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wnloads\"/>
    </mc:Choice>
  </mc:AlternateContent>
  <xr:revisionPtr revIDLastSave="0" documentId="13_ncr:1_{0BCE99E1-AF23-4555-A340-B3E7A7CE8387}" xr6:coauthVersionLast="47" xr6:coauthVersionMax="47" xr10:uidLastSave="{00000000-0000-0000-0000-000000000000}"/>
  <bookViews>
    <workbookView xWindow="-120" yWindow="-120" windowWidth="29040" windowHeight="16440" firstSheet="2" activeTab="5" xr2:uid="{00000000-000D-0000-FFFF-FFFF00000000}"/>
  </bookViews>
  <sheets>
    <sheet name="Average Time VS PMD" sheetId="7" r:id="rId1"/>
    <sheet name="Count of Robo less than 30 minu" sheetId="11" r:id="rId2"/>
    <sheet name="Average Percent off tele Shift" sheetId="9" r:id="rId3"/>
    <sheet name="Average Count of Robot &lt;30" sheetId="10" r:id="rId4"/>
    <sheet name="Amount + % Off Tele" sheetId="16" r:id="rId5"/>
    <sheet name="Dashboard" sheetId="15" r:id="rId6"/>
    <sheet name="Data" sheetId="2" r:id="rId7"/>
  </sheets>
  <calcPr calcId="191028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" l="1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R4" i="2" l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C4" i="2" a="1"/>
  <c r="C4" i="2" s="1"/>
  <c r="D4" i="2" s="1"/>
  <c r="C5" i="2" a="1"/>
  <c r="C5" i="2" s="1"/>
  <c r="D5" i="2" s="1"/>
  <c r="C6" i="2" a="1"/>
  <c r="C6" i="2" s="1"/>
  <c r="D6" i="2" s="1"/>
  <c r="C7" i="2" a="1"/>
  <c r="C7" i="2" s="1"/>
  <c r="D7" i="2" s="1"/>
  <c r="C8" i="2" a="1"/>
  <c r="C8" i="2" s="1"/>
  <c r="D8" i="2" s="1"/>
  <c r="C9" i="2" a="1"/>
  <c r="C9" i="2" s="1"/>
  <c r="D9" i="2" s="1"/>
  <c r="C10" i="2" a="1"/>
  <c r="C10" i="2" s="1"/>
  <c r="D10" i="2" s="1"/>
  <c r="C11" i="2" a="1"/>
  <c r="C11" i="2" s="1"/>
  <c r="D11" i="2" s="1"/>
  <c r="C12" i="2" a="1"/>
  <c r="C12" i="2" s="1"/>
  <c r="D12" i="2" s="1"/>
  <c r="C13" i="2" a="1"/>
  <c r="C13" i="2" s="1"/>
  <c r="D13" i="2" s="1"/>
  <c r="C14" i="2" a="1"/>
  <c r="C14" i="2" s="1"/>
  <c r="D14" i="2" s="1"/>
  <c r="C15" i="2" a="1"/>
  <c r="C15" i="2" s="1"/>
  <c r="D15" i="2" s="1"/>
  <c r="C16" i="2" a="1"/>
  <c r="C16" i="2" s="1"/>
  <c r="D16" i="2" s="1"/>
  <c r="C17" i="2" a="1"/>
  <c r="C17" i="2" s="1"/>
  <c r="D17" i="2" s="1"/>
  <c r="C18" i="2" a="1"/>
  <c r="C18" i="2" s="1"/>
  <c r="D18" i="2" s="1"/>
  <c r="C19" i="2" a="1"/>
  <c r="C19" i="2" s="1"/>
  <c r="D19" i="2" s="1"/>
  <c r="C20" i="2" a="1"/>
  <c r="C20" i="2" s="1"/>
  <c r="D20" i="2" s="1"/>
  <c r="C21" i="2" a="1"/>
  <c r="C21" i="2" s="1"/>
  <c r="D21" i="2" s="1"/>
  <c r="C22" i="2" a="1"/>
  <c r="C22" i="2" s="1"/>
  <c r="D22" i="2" s="1"/>
  <c r="C23" i="2" a="1"/>
  <c r="C23" i="2" s="1"/>
  <c r="D23" i="2" s="1"/>
  <c r="C24" i="2" a="1"/>
  <c r="C24" i="2" s="1"/>
  <c r="D24" i="2" s="1"/>
  <c r="C25" i="2" a="1"/>
  <c r="C25" i="2" s="1"/>
  <c r="D25" i="2" s="1"/>
  <c r="C26" i="2" a="1"/>
  <c r="C26" i="2" s="1"/>
  <c r="D26" i="2" s="1"/>
  <c r="C27" i="2" a="1"/>
  <c r="C27" i="2" s="1"/>
  <c r="D27" i="2" s="1"/>
  <c r="C28" i="2" a="1"/>
  <c r="C28" i="2" s="1"/>
  <c r="D28" i="2" s="1"/>
  <c r="C29" i="2" a="1"/>
  <c r="C29" i="2" s="1"/>
  <c r="D29" i="2" s="1"/>
  <c r="C30" i="2" a="1"/>
  <c r="C30" i="2" s="1"/>
  <c r="D30" i="2" s="1"/>
  <c r="C31" i="2" a="1"/>
  <c r="C31" i="2" s="1"/>
  <c r="D31" i="2" s="1"/>
  <c r="C32" i="2" a="1"/>
  <c r="C32" i="2" s="1"/>
  <c r="D32" i="2" s="1"/>
  <c r="C33" i="2" a="1"/>
  <c r="C33" i="2" s="1"/>
  <c r="D33" i="2" s="1"/>
  <c r="C34" i="2" a="1"/>
  <c r="C34" i="2" s="1"/>
  <c r="D34" i="2" s="1"/>
  <c r="C35" i="2" a="1"/>
  <c r="C35" i="2" s="1"/>
  <c r="D35" i="2" s="1"/>
  <c r="C36" i="2" a="1"/>
  <c r="C36" i="2" s="1"/>
  <c r="D36" i="2" s="1"/>
  <c r="C37" i="2" a="1"/>
  <c r="C37" i="2" s="1"/>
  <c r="D37" i="2" s="1"/>
  <c r="C38" i="2" a="1"/>
  <c r="C38" i="2" s="1"/>
  <c r="D38" i="2" s="1"/>
  <c r="C39" i="2" a="1"/>
  <c r="C39" i="2" s="1"/>
  <c r="D39" i="2" s="1"/>
  <c r="C40" i="2" a="1"/>
  <c r="C40" i="2" s="1"/>
  <c r="D40" i="2" s="1"/>
  <c r="C41" i="2" a="1"/>
  <c r="C41" i="2" s="1"/>
  <c r="D41" i="2" s="1"/>
  <c r="C42" i="2" a="1"/>
  <c r="C42" i="2" s="1"/>
  <c r="D42" i="2" s="1"/>
  <c r="C43" i="2" a="1"/>
  <c r="C43" i="2" s="1"/>
  <c r="D43" i="2" s="1"/>
  <c r="C44" i="2" a="1"/>
  <c r="C44" i="2" s="1"/>
  <c r="D44" i="2" s="1"/>
  <c r="C45" i="2" a="1"/>
  <c r="C45" i="2" s="1"/>
  <c r="D45" i="2" s="1"/>
  <c r="C46" i="2" a="1"/>
  <c r="C46" i="2" s="1"/>
  <c r="D46" i="2" s="1"/>
  <c r="C47" i="2" a="1"/>
  <c r="C47" i="2" s="1"/>
  <c r="D47" i="2" s="1"/>
  <c r="C48" i="2" a="1"/>
  <c r="C48" i="2" s="1"/>
  <c r="D48" i="2" s="1"/>
  <c r="C49" i="2" a="1"/>
  <c r="C49" i="2" s="1"/>
  <c r="D49" i="2" s="1"/>
  <c r="C50" i="2" a="1"/>
  <c r="C50" i="2" s="1"/>
  <c r="D50" i="2" s="1"/>
  <c r="C51" i="2" a="1"/>
  <c r="C51" i="2" s="1"/>
  <c r="D51" i="2" s="1"/>
  <c r="C52" i="2" a="1"/>
  <c r="C52" i="2" s="1"/>
  <c r="D52" i="2" s="1"/>
  <c r="C53" i="2" a="1"/>
  <c r="C53" i="2" s="1"/>
  <c r="D53" i="2" s="1"/>
  <c r="C54" i="2" a="1"/>
  <c r="C54" i="2" s="1"/>
  <c r="D54" i="2" s="1"/>
  <c r="C55" i="2" a="1"/>
  <c r="C55" i="2" s="1"/>
  <c r="D55" i="2" s="1"/>
  <c r="C56" i="2" a="1"/>
  <c r="C56" i="2" s="1"/>
  <c r="D56" i="2" s="1"/>
  <c r="C57" i="2" a="1"/>
  <c r="C57" i="2" s="1"/>
  <c r="D57" i="2" s="1"/>
  <c r="C58" i="2" a="1"/>
  <c r="C58" i="2" s="1"/>
  <c r="D58" i="2" s="1"/>
  <c r="C59" i="2" a="1"/>
  <c r="C59" i="2" s="1"/>
  <c r="D59" i="2" s="1"/>
  <c r="C60" i="2" a="1"/>
  <c r="C60" i="2" s="1"/>
  <c r="D60" i="2" s="1"/>
  <c r="C61" i="2" a="1"/>
  <c r="C61" i="2" s="1"/>
  <c r="D61" i="2" s="1"/>
  <c r="C62" i="2" a="1"/>
  <c r="C62" i="2" s="1"/>
  <c r="D62" i="2" s="1"/>
  <c r="C63" i="2" a="1"/>
  <c r="C63" i="2" s="1"/>
  <c r="D63" i="2" s="1"/>
  <c r="C64" i="2" a="1"/>
  <c r="C64" i="2" s="1"/>
  <c r="D64" i="2" s="1"/>
  <c r="C65" i="2" a="1"/>
  <c r="C65" i="2" s="1"/>
  <c r="D65" i="2" s="1"/>
  <c r="C66" i="2" a="1"/>
  <c r="C66" i="2" s="1"/>
  <c r="D66" i="2" s="1"/>
  <c r="C67" i="2" a="1"/>
  <c r="C67" i="2" s="1"/>
  <c r="D67" i="2" s="1"/>
  <c r="C68" i="2" a="1"/>
  <c r="C68" i="2" s="1"/>
  <c r="D68" i="2" s="1"/>
  <c r="C69" i="2" a="1"/>
  <c r="C69" i="2" s="1"/>
  <c r="D69" i="2" s="1"/>
  <c r="C70" i="2" a="1"/>
  <c r="C70" i="2" s="1"/>
  <c r="D70" i="2" s="1"/>
  <c r="C71" i="2" a="1"/>
  <c r="C71" i="2" s="1"/>
  <c r="D71" i="2" s="1"/>
  <c r="C72" i="2" a="1"/>
  <c r="C72" i="2" s="1"/>
  <c r="D72" i="2" s="1"/>
  <c r="C73" i="2" a="1"/>
  <c r="C73" i="2" s="1"/>
  <c r="D73" i="2" s="1"/>
  <c r="C74" i="2" a="1"/>
  <c r="C74" i="2" s="1"/>
  <c r="D74" i="2" s="1"/>
  <c r="C75" i="2" a="1"/>
  <c r="C75" i="2" s="1"/>
  <c r="D75" i="2" s="1"/>
  <c r="C76" i="2" a="1"/>
  <c r="C76" i="2" s="1"/>
  <c r="D76" i="2" s="1"/>
  <c r="C77" i="2" a="1"/>
  <c r="C77" i="2" s="1"/>
  <c r="D77" i="2" s="1"/>
  <c r="C78" i="2" a="1"/>
  <c r="C78" i="2" s="1"/>
  <c r="D78" i="2" s="1"/>
  <c r="C79" i="2" a="1"/>
  <c r="C79" i="2" s="1"/>
  <c r="D79" i="2" s="1"/>
  <c r="C80" i="2" a="1"/>
  <c r="C80" i="2" s="1"/>
  <c r="D80" i="2" s="1"/>
  <c r="C81" i="2" a="1"/>
  <c r="C81" i="2" s="1"/>
  <c r="D81" i="2" s="1"/>
  <c r="C82" i="2" a="1"/>
  <c r="C82" i="2" s="1"/>
  <c r="D82" i="2" s="1"/>
  <c r="C83" i="2" a="1"/>
  <c r="C83" i="2" s="1"/>
  <c r="D83" i="2" s="1"/>
  <c r="C84" i="2" a="1"/>
  <c r="C84" i="2" s="1"/>
  <c r="D84" i="2" s="1"/>
  <c r="C85" i="2" a="1"/>
  <c r="C85" i="2" s="1"/>
  <c r="D85" i="2" s="1"/>
  <c r="C86" i="2" a="1"/>
  <c r="C86" i="2" s="1"/>
  <c r="D86" i="2" s="1"/>
  <c r="C87" i="2" a="1"/>
  <c r="C87" i="2" s="1"/>
  <c r="D87" i="2" s="1"/>
  <c r="C88" i="2" a="1"/>
  <c r="C88" i="2" s="1"/>
  <c r="D88" i="2" s="1"/>
  <c r="C89" i="2" a="1"/>
  <c r="C89" i="2" s="1"/>
  <c r="D89" i="2" s="1"/>
  <c r="C90" i="2" a="1"/>
  <c r="C90" i="2" s="1"/>
  <c r="D90" i="2" s="1"/>
  <c r="C91" i="2" a="1"/>
  <c r="C91" i="2" s="1"/>
  <c r="D91" i="2" s="1"/>
  <c r="C92" i="2" a="1"/>
  <c r="C92" i="2" s="1"/>
  <c r="D92" i="2" s="1"/>
  <c r="C93" i="2" a="1"/>
  <c r="C93" i="2" s="1"/>
  <c r="D93" i="2" s="1"/>
  <c r="C94" i="2" a="1"/>
  <c r="C94" i="2" s="1"/>
  <c r="D94" i="2" s="1"/>
  <c r="C95" i="2" a="1"/>
  <c r="C95" i="2" s="1"/>
  <c r="D95" i="2" s="1"/>
  <c r="C96" i="2" a="1"/>
  <c r="C96" i="2" s="1"/>
  <c r="D96" i="2" s="1"/>
  <c r="C97" i="2" a="1"/>
  <c r="C97" i="2" s="1"/>
  <c r="D97" i="2" s="1"/>
  <c r="C98" i="2" a="1"/>
  <c r="C98" i="2" s="1"/>
  <c r="D98" i="2" s="1"/>
  <c r="C99" i="2" a="1"/>
  <c r="C99" i="2" s="1"/>
  <c r="D99" i="2" s="1"/>
  <c r="C100" i="2" a="1"/>
  <c r="C100" i="2" s="1"/>
  <c r="D100" i="2" s="1"/>
  <c r="C101" i="2" a="1"/>
  <c r="C101" i="2" s="1"/>
  <c r="D101" i="2" s="1"/>
  <c r="C102" i="2" a="1"/>
  <c r="C102" i="2" s="1"/>
  <c r="D102" i="2" s="1"/>
  <c r="C103" i="2" a="1"/>
  <c r="C103" i="2" s="1"/>
  <c r="D103" i="2" s="1"/>
  <c r="C104" i="2" a="1"/>
  <c r="C104" i="2" s="1"/>
  <c r="D104" i="2" s="1"/>
  <c r="C105" i="2" a="1"/>
  <c r="C105" i="2" s="1"/>
  <c r="D105" i="2" s="1"/>
  <c r="C106" i="2" a="1"/>
  <c r="C106" i="2" s="1"/>
  <c r="D106" i="2" s="1"/>
  <c r="C107" i="2" a="1"/>
  <c r="C107" i="2" s="1"/>
  <c r="D107" i="2" s="1"/>
  <c r="C108" i="2" a="1"/>
  <c r="C108" i="2" s="1"/>
  <c r="D108" i="2" s="1"/>
  <c r="C109" i="2" a="1"/>
  <c r="C109" i="2" s="1"/>
  <c r="D109" i="2" s="1"/>
  <c r="C110" i="2" a="1"/>
  <c r="C110" i="2" s="1"/>
  <c r="D110" i="2" s="1"/>
  <c r="C111" i="2" a="1"/>
  <c r="C111" i="2" s="1"/>
  <c r="D111" i="2" s="1"/>
  <c r="C112" i="2" a="1"/>
  <c r="C112" i="2" s="1"/>
  <c r="D112" i="2" s="1"/>
  <c r="C113" i="2" a="1"/>
  <c r="C113" i="2" s="1"/>
  <c r="D113" i="2" s="1"/>
  <c r="C114" i="2" a="1"/>
  <c r="C114" i="2" s="1"/>
  <c r="D114" i="2" s="1"/>
  <c r="C115" i="2" a="1"/>
  <c r="C115" i="2" s="1"/>
  <c r="D115" i="2" s="1"/>
  <c r="C116" i="2" a="1"/>
  <c r="C116" i="2" s="1"/>
  <c r="D116" i="2" s="1"/>
  <c r="C117" i="2" a="1"/>
  <c r="C117" i="2" s="1"/>
  <c r="D117" i="2" s="1"/>
  <c r="C118" i="2" a="1"/>
  <c r="C118" i="2" s="1"/>
  <c r="D118" i="2" s="1"/>
  <c r="C119" i="2" a="1"/>
  <c r="C119" i="2" s="1"/>
  <c r="D119" i="2" s="1"/>
  <c r="C120" i="2" a="1"/>
  <c r="C120" i="2" s="1"/>
  <c r="D120" i="2" s="1"/>
  <c r="C121" i="2" a="1"/>
  <c r="C121" i="2" s="1"/>
  <c r="D121" i="2" s="1"/>
  <c r="C122" i="2" a="1"/>
  <c r="C122" i="2" s="1"/>
  <c r="D122" i="2" s="1"/>
  <c r="C123" i="2" a="1"/>
  <c r="C123" i="2" s="1"/>
  <c r="D123" i="2" s="1"/>
  <c r="C124" i="2" a="1"/>
  <c r="C124" i="2" s="1"/>
  <c r="D124" i="2" s="1"/>
  <c r="C125" i="2" a="1"/>
  <c r="C125" i="2" s="1"/>
  <c r="D125" i="2" s="1"/>
  <c r="C126" i="2" a="1"/>
  <c r="C126" i="2" s="1"/>
  <c r="D126" i="2" s="1"/>
  <c r="C127" i="2" a="1"/>
  <c r="C127" i="2" s="1"/>
  <c r="D127" i="2" s="1"/>
  <c r="C128" i="2" a="1"/>
  <c r="C128" i="2" s="1"/>
  <c r="D128" i="2" s="1"/>
  <c r="C129" i="2" a="1"/>
  <c r="C129" i="2" s="1"/>
  <c r="D129" i="2" s="1"/>
  <c r="C130" i="2" a="1"/>
  <c r="C130" i="2" s="1"/>
  <c r="D130" i="2" s="1"/>
  <c r="C131" i="2" a="1"/>
  <c r="C131" i="2" s="1"/>
  <c r="D131" i="2" s="1"/>
  <c r="C132" i="2" a="1"/>
  <c r="C132" i="2" s="1"/>
  <c r="D132" i="2" s="1"/>
  <c r="C133" i="2" a="1"/>
  <c r="C133" i="2" s="1"/>
  <c r="D133" i="2" s="1"/>
  <c r="C134" i="2" a="1"/>
  <c r="C134" i="2" s="1"/>
  <c r="D134" i="2" s="1"/>
  <c r="C135" i="2" a="1"/>
  <c r="C135" i="2" s="1"/>
  <c r="D135" i="2" s="1"/>
  <c r="C136" i="2" a="1"/>
  <c r="C136" i="2" s="1"/>
  <c r="D136" i="2" s="1"/>
  <c r="C137" i="2" a="1"/>
  <c r="C137" i="2" s="1"/>
  <c r="D137" i="2" s="1"/>
  <c r="C138" i="2" a="1"/>
  <c r="C138" i="2" s="1"/>
  <c r="D138" i="2" s="1"/>
  <c r="C139" i="2" a="1"/>
  <c r="C139" i="2" s="1"/>
  <c r="D139" i="2" s="1"/>
  <c r="C140" i="2" a="1"/>
  <c r="C140" i="2" s="1"/>
  <c r="D140" i="2" s="1"/>
  <c r="C141" i="2" a="1"/>
  <c r="C141" i="2" s="1"/>
  <c r="D141" i="2" s="1"/>
  <c r="C142" i="2" a="1"/>
  <c r="C142" i="2" s="1"/>
  <c r="D142" i="2" s="1"/>
  <c r="C143" i="2" a="1"/>
  <c r="C143" i="2" s="1"/>
  <c r="D143" i="2" s="1"/>
  <c r="C144" i="2" a="1"/>
  <c r="C144" i="2" s="1"/>
  <c r="D144" i="2" s="1"/>
  <c r="C145" i="2" a="1"/>
  <c r="C145" i="2" s="1"/>
  <c r="D145" i="2" s="1"/>
  <c r="C146" i="2" a="1"/>
  <c r="C146" i="2" s="1"/>
  <c r="D146" i="2" s="1"/>
  <c r="C147" i="2" a="1"/>
  <c r="C147" i="2" s="1"/>
  <c r="D147" i="2" s="1"/>
  <c r="C148" i="2" a="1"/>
  <c r="C148" i="2" s="1"/>
  <c r="D148" i="2" s="1"/>
  <c r="C149" i="2" a="1"/>
  <c r="C149" i="2" s="1"/>
  <c r="D149" i="2" s="1"/>
  <c r="C150" i="2" a="1"/>
  <c r="C150" i="2" s="1"/>
  <c r="D150" i="2" s="1"/>
  <c r="C151" i="2" a="1"/>
  <c r="C151" i="2" s="1"/>
  <c r="D151" i="2" s="1"/>
  <c r="C152" i="2" a="1"/>
  <c r="C152" i="2" s="1"/>
  <c r="D152" i="2" s="1"/>
  <c r="C153" i="2" a="1"/>
  <c r="C153" i="2" s="1"/>
  <c r="D153" i="2" s="1"/>
  <c r="C154" i="2" a="1"/>
  <c r="C154" i="2" s="1"/>
  <c r="D154" i="2" s="1"/>
  <c r="C155" i="2" a="1"/>
  <c r="C155" i="2" s="1"/>
  <c r="D155" i="2" s="1"/>
  <c r="C156" i="2" a="1"/>
  <c r="C156" i="2" s="1"/>
  <c r="D156" i="2" s="1"/>
  <c r="C157" i="2" a="1"/>
  <c r="C157" i="2" s="1"/>
  <c r="D157" i="2" s="1"/>
  <c r="C158" i="2" a="1"/>
  <c r="C158" i="2" s="1"/>
  <c r="D158" i="2" s="1"/>
  <c r="C159" i="2" a="1"/>
  <c r="C159" i="2" s="1"/>
  <c r="D159" i="2" s="1"/>
  <c r="C160" i="2" a="1"/>
  <c r="C160" i="2" s="1"/>
  <c r="D160" i="2" s="1"/>
  <c r="C161" i="2" a="1"/>
  <c r="C161" i="2" s="1"/>
  <c r="D161" i="2" s="1"/>
  <c r="C162" i="2" a="1"/>
  <c r="C162" i="2" s="1"/>
  <c r="D162" i="2" s="1"/>
  <c r="C163" i="2" a="1"/>
  <c r="C163" i="2" s="1"/>
  <c r="D163" i="2" s="1"/>
  <c r="C164" i="2" a="1"/>
  <c r="C164" i="2" s="1"/>
  <c r="D164" i="2" s="1"/>
  <c r="C165" i="2" a="1"/>
  <c r="C165" i="2" s="1"/>
  <c r="D165" i="2" s="1"/>
  <c r="C166" i="2" a="1"/>
  <c r="C166" i="2" s="1"/>
  <c r="D166" i="2" s="1"/>
  <c r="C167" i="2" a="1"/>
  <c r="C167" i="2" s="1"/>
  <c r="D167" i="2" s="1"/>
  <c r="C168" i="2" a="1"/>
  <c r="C168" i="2" s="1"/>
  <c r="D168" i="2" s="1"/>
  <c r="C169" i="2" a="1"/>
  <c r="C169" i="2" s="1"/>
  <c r="D169" i="2" s="1"/>
  <c r="C170" i="2" a="1"/>
  <c r="C170" i="2" s="1"/>
  <c r="D170" i="2" s="1"/>
  <c r="C171" i="2" a="1"/>
  <c r="C171" i="2" s="1"/>
  <c r="D171" i="2" s="1"/>
  <c r="C172" i="2" a="1"/>
  <c r="C172" i="2" s="1"/>
  <c r="D172" i="2" s="1"/>
  <c r="C173" i="2" a="1"/>
  <c r="C173" i="2" s="1"/>
  <c r="D173" i="2" s="1"/>
  <c r="C174" i="2" a="1"/>
  <c r="C174" i="2" s="1"/>
  <c r="D174" i="2" s="1"/>
  <c r="C175" i="2" a="1"/>
  <c r="C175" i="2" s="1"/>
  <c r="D175" i="2" s="1"/>
  <c r="C176" i="2" a="1"/>
  <c r="C176" i="2" s="1"/>
  <c r="D176" i="2" s="1"/>
  <c r="C177" i="2" a="1"/>
  <c r="C177" i="2" s="1"/>
  <c r="D177" i="2" s="1"/>
  <c r="C178" i="2" a="1"/>
  <c r="C178" i="2" s="1"/>
  <c r="D178" i="2" s="1"/>
  <c r="C179" i="2" a="1"/>
  <c r="C179" i="2" s="1"/>
  <c r="D179" i="2" s="1"/>
  <c r="C180" i="2" a="1"/>
  <c r="C180" i="2" s="1"/>
  <c r="D180" i="2" s="1"/>
  <c r="C181" i="2" a="1"/>
  <c r="C181" i="2" s="1"/>
  <c r="D181" i="2" s="1"/>
  <c r="C182" i="2" a="1"/>
  <c r="C182" i="2" s="1"/>
  <c r="D182" i="2" s="1"/>
  <c r="C183" i="2" a="1"/>
  <c r="C183" i="2" s="1"/>
  <c r="D183" i="2" s="1"/>
  <c r="C184" i="2" a="1"/>
  <c r="C184" i="2" s="1"/>
  <c r="D184" i="2" s="1"/>
  <c r="C185" i="2" a="1"/>
  <c r="C185" i="2" s="1"/>
  <c r="D185" i="2" s="1"/>
  <c r="C186" i="2" a="1"/>
  <c r="C186" i="2" s="1"/>
  <c r="D186" i="2" s="1"/>
  <c r="C187" i="2" a="1"/>
  <c r="C187" i="2" s="1"/>
  <c r="D187" i="2" s="1"/>
  <c r="C188" i="2" a="1"/>
  <c r="C188" i="2" s="1"/>
  <c r="D188" i="2" s="1"/>
  <c r="C189" i="2" a="1"/>
  <c r="C189" i="2" s="1"/>
  <c r="D189" i="2" s="1"/>
  <c r="C190" i="2" a="1"/>
  <c r="C190" i="2" s="1"/>
  <c r="D190" i="2" s="1"/>
  <c r="C191" i="2" a="1"/>
  <c r="C191" i="2" s="1"/>
  <c r="D191" i="2" s="1"/>
  <c r="C192" i="2" a="1"/>
  <c r="C192" i="2" s="1"/>
  <c r="D192" i="2" s="1"/>
  <c r="C193" i="2" a="1"/>
  <c r="C193" i="2" s="1"/>
  <c r="D193" i="2" s="1"/>
  <c r="C194" i="2" a="1"/>
  <c r="C194" i="2" s="1"/>
  <c r="D194" i="2" s="1"/>
  <c r="C195" i="2" a="1"/>
  <c r="C195" i="2" s="1"/>
  <c r="D195" i="2" s="1"/>
  <c r="C196" i="2" a="1"/>
  <c r="C196" i="2" s="1"/>
  <c r="D196" i="2" s="1"/>
  <c r="C197" i="2" a="1"/>
  <c r="C197" i="2" s="1"/>
  <c r="D197" i="2" s="1"/>
  <c r="C198" i="2" a="1"/>
  <c r="C198" i="2" s="1"/>
  <c r="D198" i="2" s="1"/>
  <c r="C199" i="2" a="1"/>
  <c r="C199" i="2" s="1"/>
  <c r="D199" i="2" s="1"/>
  <c r="C200" i="2" a="1"/>
  <c r="C200" i="2" s="1"/>
  <c r="D200" i="2" s="1"/>
  <c r="C201" i="2" a="1"/>
  <c r="C201" i="2" s="1"/>
  <c r="D201" i="2" s="1"/>
  <c r="C202" i="2" a="1"/>
  <c r="C202" i="2" s="1"/>
  <c r="D202" i="2" s="1"/>
  <c r="C203" i="2" a="1"/>
  <c r="C203" i="2" s="1"/>
  <c r="D203" i="2" s="1"/>
  <c r="C204" i="2" a="1"/>
  <c r="C204" i="2" s="1"/>
  <c r="D204" i="2" s="1"/>
  <c r="C205" i="2" a="1"/>
  <c r="C205" i="2" s="1"/>
  <c r="D205" i="2" s="1"/>
  <c r="C206" i="2" a="1"/>
  <c r="C206" i="2" s="1"/>
  <c r="D206" i="2" s="1"/>
  <c r="C207" i="2" a="1"/>
  <c r="C207" i="2" s="1"/>
  <c r="D207" i="2" s="1"/>
  <c r="C208" i="2" a="1"/>
  <c r="C208" i="2" s="1"/>
  <c r="D208" i="2" s="1"/>
  <c r="C209" i="2" a="1"/>
  <c r="C209" i="2" s="1"/>
  <c r="D209" i="2" s="1"/>
  <c r="C210" i="2" a="1"/>
  <c r="C210" i="2" s="1"/>
  <c r="D210" i="2" s="1"/>
  <c r="C211" i="2" a="1"/>
  <c r="C211" i="2" s="1"/>
  <c r="D211" i="2" s="1"/>
  <c r="C212" i="2" a="1"/>
  <c r="C212" i="2" s="1"/>
  <c r="D212" i="2" s="1"/>
  <c r="C213" i="2" a="1"/>
  <c r="C213" i="2" s="1"/>
  <c r="D213" i="2" s="1"/>
  <c r="C214" i="2" a="1"/>
  <c r="C214" i="2" s="1"/>
  <c r="D214" i="2" s="1"/>
  <c r="C215" i="2" a="1"/>
  <c r="C215" i="2" s="1"/>
  <c r="D215" i="2" s="1"/>
  <c r="C216" i="2" a="1"/>
  <c r="C216" i="2" s="1"/>
  <c r="D216" i="2" s="1"/>
  <c r="C217" i="2" a="1"/>
  <c r="C217" i="2" s="1"/>
  <c r="D217" i="2" s="1"/>
  <c r="C218" i="2" a="1"/>
  <c r="C218" i="2" s="1"/>
  <c r="D218" i="2" s="1"/>
  <c r="C219" i="2" a="1"/>
  <c r="C219" i="2" s="1"/>
  <c r="D219" i="2" s="1"/>
  <c r="C220" i="2" a="1"/>
  <c r="C220" i="2" s="1"/>
  <c r="D220" i="2" s="1"/>
  <c r="C221" i="2" a="1"/>
  <c r="C221" i="2" s="1"/>
  <c r="D221" i="2" s="1"/>
  <c r="C222" i="2" a="1"/>
  <c r="C222" i="2" s="1"/>
  <c r="D222" i="2" s="1"/>
  <c r="C223" i="2" a="1"/>
  <c r="C223" i="2" s="1"/>
  <c r="D223" i="2" s="1"/>
  <c r="C224" i="2" a="1"/>
  <c r="C224" i="2" s="1"/>
  <c r="D224" i="2" s="1"/>
  <c r="C225" i="2" a="1"/>
  <c r="C225" i="2" s="1"/>
  <c r="D225" i="2" s="1"/>
  <c r="C226" i="2" a="1"/>
  <c r="C226" i="2" s="1"/>
  <c r="D226" i="2" s="1"/>
  <c r="C227" i="2" a="1"/>
  <c r="C227" i="2" s="1"/>
  <c r="D227" i="2" s="1"/>
  <c r="C228" i="2" a="1"/>
  <c r="C228" i="2" s="1"/>
  <c r="D228" i="2" s="1"/>
  <c r="C229" i="2" a="1"/>
  <c r="C229" i="2" s="1"/>
  <c r="D229" i="2" s="1"/>
  <c r="C230" i="2" a="1"/>
  <c r="C230" i="2" s="1"/>
  <c r="D230" i="2" s="1"/>
  <c r="C231" i="2" a="1"/>
  <c r="C231" i="2" s="1"/>
  <c r="D231" i="2" s="1"/>
  <c r="C232" i="2" a="1"/>
  <c r="C232" i="2" s="1"/>
  <c r="D232" i="2" s="1"/>
  <c r="C233" i="2" a="1"/>
  <c r="C233" i="2" s="1"/>
  <c r="D233" i="2" s="1"/>
  <c r="C234" i="2" a="1"/>
  <c r="C234" i="2" s="1"/>
  <c r="D234" i="2" s="1"/>
  <c r="C235" i="2" a="1"/>
  <c r="C235" i="2" s="1"/>
  <c r="D235" i="2" s="1"/>
  <c r="C236" i="2" a="1"/>
  <c r="C236" i="2" s="1"/>
  <c r="D236" i="2" s="1"/>
  <c r="C237" i="2" a="1"/>
  <c r="C237" i="2" s="1"/>
  <c r="D237" i="2" s="1"/>
  <c r="C238" i="2" a="1"/>
  <c r="C238" i="2" s="1"/>
  <c r="D238" i="2" s="1"/>
  <c r="C239" i="2" a="1"/>
  <c r="C239" i="2" s="1"/>
  <c r="D239" i="2" s="1"/>
  <c r="C240" i="2" a="1"/>
  <c r="C240" i="2" s="1"/>
  <c r="D240" i="2" s="1"/>
  <c r="C241" i="2" a="1"/>
  <c r="C241" i="2" s="1"/>
  <c r="D241" i="2" s="1"/>
  <c r="C242" i="2" a="1"/>
  <c r="C242" i="2" s="1"/>
  <c r="D242" i="2" s="1"/>
  <c r="C243" i="2" a="1"/>
  <c r="C243" i="2" s="1"/>
  <c r="D243" i="2" s="1"/>
  <c r="C244" i="2" a="1"/>
  <c r="C244" i="2" s="1"/>
  <c r="D244" i="2" s="1"/>
  <c r="H244" i="2"/>
  <c r="I244" i="2"/>
  <c r="P244" i="2"/>
  <c r="Q244" i="2"/>
  <c r="H243" i="2"/>
  <c r="I243" i="2"/>
  <c r="P243" i="2"/>
  <c r="Q243" i="2"/>
  <c r="H242" i="2"/>
  <c r="I242" i="2"/>
  <c r="J242" i="2" s="1"/>
  <c r="O242" i="2" s="1"/>
  <c r="K242" i="2"/>
  <c r="P242" i="2"/>
  <c r="Q242" i="2"/>
  <c r="H241" i="2"/>
  <c r="I241" i="2"/>
  <c r="P241" i="2"/>
  <c r="Q241" i="2"/>
  <c r="H240" i="2"/>
  <c r="I240" i="2"/>
  <c r="J240" i="2" s="1"/>
  <c r="K240" i="2" s="1"/>
  <c r="P240" i="2"/>
  <c r="Q240" i="2"/>
  <c r="H239" i="2"/>
  <c r="I239" i="2"/>
  <c r="P239" i="2"/>
  <c r="Q239" i="2"/>
  <c r="H238" i="2"/>
  <c r="I238" i="2"/>
  <c r="P238" i="2"/>
  <c r="Q238" i="2"/>
  <c r="H237" i="2"/>
  <c r="I237" i="2"/>
  <c r="P237" i="2"/>
  <c r="Q237" i="2"/>
  <c r="H236" i="2"/>
  <c r="I236" i="2"/>
  <c r="J236" i="2" s="1"/>
  <c r="K236" i="2" s="1"/>
  <c r="P236" i="2"/>
  <c r="Q236" i="2"/>
  <c r="H235" i="2"/>
  <c r="I235" i="2"/>
  <c r="P235" i="2"/>
  <c r="Q235" i="2"/>
  <c r="H234" i="2"/>
  <c r="I234" i="2"/>
  <c r="P234" i="2"/>
  <c r="Q234" i="2"/>
  <c r="H233" i="2"/>
  <c r="I233" i="2"/>
  <c r="P233" i="2"/>
  <c r="Q233" i="2"/>
  <c r="H232" i="2"/>
  <c r="I232" i="2"/>
  <c r="J232" i="2" s="1"/>
  <c r="K232" i="2" s="1"/>
  <c r="P232" i="2"/>
  <c r="Q232" i="2"/>
  <c r="H231" i="2"/>
  <c r="I231" i="2"/>
  <c r="P231" i="2"/>
  <c r="Q231" i="2"/>
  <c r="H230" i="2"/>
  <c r="I230" i="2"/>
  <c r="P230" i="2"/>
  <c r="Q230" i="2"/>
  <c r="H229" i="2"/>
  <c r="I229" i="2"/>
  <c r="P229" i="2"/>
  <c r="Q229" i="2"/>
  <c r="H228" i="2"/>
  <c r="I228" i="2"/>
  <c r="P228" i="2"/>
  <c r="Q228" i="2"/>
  <c r="H227" i="2"/>
  <c r="I227" i="2"/>
  <c r="P227" i="2"/>
  <c r="Q227" i="2"/>
  <c r="H226" i="2"/>
  <c r="I226" i="2"/>
  <c r="P226" i="2"/>
  <c r="Q226" i="2"/>
  <c r="H225" i="2"/>
  <c r="I225" i="2"/>
  <c r="P225" i="2"/>
  <c r="Q225" i="2"/>
  <c r="H224" i="2"/>
  <c r="I224" i="2"/>
  <c r="P224" i="2"/>
  <c r="Q224" i="2"/>
  <c r="H223" i="2"/>
  <c r="I223" i="2"/>
  <c r="P223" i="2"/>
  <c r="Q223" i="2"/>
  <c r="H222" i="2"/>
  <c r="I222" i="2"/>
  <c r="P222" i="2"/>
  <c r="Q222" i="2"/>
  <c r="H221" i="2"/>
  <c r="I221" i="2"/>
  <c r="P221" i="2"/>
  <c r="Q221" i="2"/>
  <c r="H220" i="2"/>
  <c r="I220" i="2"/>
  <c r="P220" i="2"/>
  <c r="Q220" i="2"/>
  <c r="H219" i="2"/>
  <c r="I219" i="2"/>
  <c r="P219" i="2"/>
  <c r="Q219" i="2"/>
  <c r="H218" i="2"/>
  <c r="I218" i="2"/>
  <c r="P218" i="2"/>
  <c r="Q218" i="2"/>
  <c r="H217" i="2"/>
  <c r="I217" i="2"/>
  <c r="P217" i="2"/>
  <c r="Q217" i="2"/>
  <c r="H216" i="2"/>
  <c r="I216" i="2"/>
  <c r="P216" i="2"/>
  <c r="Q216" i="2"/>
  <c r="H215" i="2"/>
  <c r="I215" i="2"/>
  <c r="P215" i="2"/>
  <c r="Q215" i="2"/>
  <c r="H214" i="2"/>
  <c r="I214" i="2"/>
  <c r="P214" i="2"/>
  <c r="Q214" i="2"/>
  <c r="H213" i="2"/>
  <c r="I213" i="2"/>
  <c r="P213" i="2"/>
  <c r="Q213" i="2"/>
  <c r="H212" i="2"/>
  <c r="I212" i="2"/>
  <c r="P212" i="2"/>
  <c r="Q212" i="2"/>
  <c r="H211" i="2"/>
  <c r="I211" i="2"/>
  <c r="P211" i="2"/>
  <c r="Q211" i="2"/>
  <c r="H210" i="2"/>
  <c r="I210" i="2"/>
  <c r="P210" i="2"/>
  <c r="Q210" i="2"/>
  <c r="H209" i="2"/>
  <c r="I209" i="2"/>
  <c r="P209" i="2"/>
  <c r="Q209" i="2"/>
  <c r="H208" i="2"/>
  <c r="I208" i="2"/>
  <c r="P208" i="2"/>
  <c r="Q208" i="2"/>
  <c r="H207" i="2"/>
  <c r="I207" i="2"/>
  <c r="P207" i="2"/>
  <c r="Q207" i="2"/>
  <c r="H206" i="2"/>
  <c r="I206" i="2"/>
  <c r="P206" i="2"/>
  <c r="Q206" i="2"/>
  <c r="H205" i="2"/>
  <c r="I205" i="2"/>
  <c r="P205" i="2"/>
  <c r="Q205" i="2"/>
  <c r="H204" i="2"/>
  <c r="I204" i="2"/>
  <c r="P204" i="2"/>
  <c r="Q204" i="2"/>
  <c r="H203" i="2"/>
  <c r="I203" i="2"/>
  <c r="P203" i="2"/>
  <c r="Q203" i="2"/>
  <c r="H202" i="2"/>
  <c r="I202" i="2"/>
  <c r="P202" i="2"/>
  <c r="Q202" i="2"/>
  <c r="H201" i="2"/>
  <c r="I201" i="2"/>
  <c r="P201" i="2"/>
  <c r="Q201" i="2"/>
  <c r="H200" i="2"/>
  <c r="I200" i="2"/>
  <c r="P200" i="2"/>
  <c r="Q200" i="2"/>
  <c r="H199" i="2"/>
  <c r="I199" i="2"/>
  <c r="P199" i="2"/>
  <c r="Q199" i="2"/>
  <c r="H198" i="2"/>
  <c r="I198" i="2"/>
  <c r="P198" i="2"/>
  <c r="Q198" i="2"/>
  <c r="H197" i="2"/>
  <c r="I197" i="2"/>
  <c r="P197" i="2"/>
  <c r="Q197" i="2"/>
  <c r="H196" i="2"/>
  <c r="I196" i="2"/>
  <c r="P196" i="2"/>
  <c r="Q196" i="2"/>
  <c r="H195" i="2"/>
  <c r="I195" i="2"/>
  <c r="P195" i="2"/>
  <c r="Q195" i="2"/>
  <c r="H194" i="2"/>
  <c r="I194" i="2"/>
  <c r="P194" i="2"/>
  <c r="Q194" i="2"/>
  <c r="H176" i="2"/>
  <c r="H177" i="2"/>
  <c r="H178" i="2"/>
  <c r="H179" i="2"/>
  <c r="H180" i="2"/>
  <c r="H181" i="2"/>
  <c r="H182" i="2"/>
  <c r="H183" i="2"/>
  <c r="I176" i="2"/>
  <c r="J176" i="2" s="1"/>
  <c r="N176" i="2" s="1"/>
  <c r="I177" i="2"/>
  <c r="J177" i="2" s="1"/>
  <c r="N177" i="2" s="1"/>
  <c r="I178" i="2"/>
  <c r="J178" i="2" s="1"/>
  <c r="O178" i="2" s="1"/>
  <c r="I179" i="2"/>
  <c r="J179" i="2" s="1"/>
  <c r="O179" i="2" s="1"/>
  <c r="I180" i="2"/>
  <c r="J180" i="2" s="1"/>
  <c r="K180" i="2" s="1"/>
  <c r="I181" i="2"/>
  <c r="I182" i="2"/>
  <c r="J182" i="2" s="1"/>
  <c r="K182" i="2" s="1"/>
  <c r="I183" i="2"/>
  <c r="P176" i="2"/>
  <c r="P177" i="2"/>
  <c r="P178" i="2"/>
  <c r="P179" i="2"/>
  <c r="P180" i="2"/>
  <c r="P181" i="2"/>
  <c r="P182" i="2"/>
  <c r="P183" i="2"/>
  <c r="Q176" i="2"/>
  <c r="Q177" i="2"/>
  <c r="Q178" i="2"/>
  <c r="Q179" i="2"/>
  <c r="Q180" i="2"/>
  <c r="Q181" i="2"/>
  <c r="Q182" i="2"/>
  <c r="Q183" i="2"/>
  <c r="H184" i="2"/>
  <c r="I184" i="2"/>
  <c r="P184" i="2"/>
  <c r="Q184" i="2"/>
  <c r="H193" i="2"/>
  <c r="I193" i="2"/>
  <c r="P193" i="2"/>
  <c r="Q193" i="2"/>
  <c r="H192" i="2"/>
  <c r="I192" i="2"/>
  <c r="P192" i="2"/>
  <c r="Q192" i="2"/>
  <c r="H191" i="2"/>
  <c r="I191" i="2"/>
  <c r="P191" i="2"/>
  <c r="Q191" i="2"/>
  <c r="H190" i="2"/>
  <c r="I190" i="2"/>
  <c r="P190" i="2"/>
  <c r="Q190" i="2"/>
  <c r="H189" i="2"/>
  <c r="I189" i="2"/>
  <c r="P189" i="2"/>
  <c r="Q189" i="2"/>
  <c r="H188" i="2"/>
  <c r="I188" i="2"/>
  <c r="P188" i="2"/>
  <c r="Q188" i="2"/>
  <c r="H187" i="2"/>
  <c r="I187" i="2"/>
  <c r="P187" i="2"/>
  <c r="Q187" i="2"/>
  <c r="H186" i="2"/>
  <c r="I186" i="2"/>
  <c r="J186" i="2" s="1"/>
  <c r="N186" i="2" s="1"/>
  <c r="P186" i="2"/>
  <c r="Q186" i="2"/>
  <c r="H185" i="2"/>
  <c r="I185" i="2"/>
  <c r="P185" i="2"/>
  <c r="Q185" i="2"/>
  <c r="H175" i="2"/>
  <c r="I175" i="2"/>
  <c r="P175" i="2"/>
  <c r="Q175" i="2"/>
  <c r="H174" i="2"/>
  <c r="I174" i="2"/>
  <c r="P174" i="2"/>
  <c r="Q174" i="2"/>
  <c r="H173" i="2"/>
  <c r="I173" i="2"/>
  <c r="P173" i="2"/>
  <c r="Q173" i="2"/>
  <c r="H172" i="2"/>
  <c r="I172" i="2"/>
  <c r="P172" i="2"/>
  <c r="Q172" i="2"/>
  <c r="H171" i="2"/>
  <c r="I171" i="2"/>
  <c r="P171" i="2"/>
  <c r="Q171" i="2"/>
  <c r="H170" i="2"/>
  <c r="I170" i="2"/>
  <c r="P170" i="2"/>
  <c r="Q170" i="2"/>
  <c r="H169" i="2"/>
  <c r="I169" i="2"/>
  <c r="P169" i="2"/>
  <c r="Q169" i="2"/>
  <c r="H168" i="2"/>
  <c r="I168" i="2"/>
  <c r="P168" i="2"/>
  <c r="Q168" i="2"/>
  <c r="H167" i="2"/>
  <c r="I167" i="2"/>
  <c r="P167" i="2"/>
  <c r="Q167" i="2"/>
  <c r="H166" i="2"/>
  <c r="I166" i="2"/>
  <c r="P166" i="2"/>
  <c r="Q166" i="2"/>
  <c r="H165" i="2"/>
  <c r="I165" i="2"/>
  <c r="P165" i="2"/>
  <c r="Q165" i="2"/>
  <c r="H164" i="2"/>
  <c r="I164" i="2"/>
  <c r="P164" i="2"/>
  <c r="Q164" i="2"/>
  <c r="H163" i="2"/>
  <c r="I163" i="2"/>
  <c r="J163" i="2" s="1"/>
  <c r="O163" i="2" s="1"/>
  <c r="P163" i="2"/>
  <c r="Q163" i="2"/>
  <c r="H162" i="2"/>
  <c r="I162" i="2"/>
  <c r="P162" i="2"/>
  <c r="Q162" i="2"/>
  <c r="H161" i="2"/>
  <c r="I161" i="2"/>
  <c r="P161" i="2"/>
  <c r="Q161" i="2"/>
  <c r="H160" i="2"/>
  <c r="I160" i="2"/>
  <c r="P160" i="2"/>
  <c r="Q160" i="2"/>
  <c r="H159" i="2"/>
  <c r="I159" i="2"/>
  <c r="J159" i="2" s="1"/>
  <c r="N159" i="2" s="1"/>
  <c r="P159" i="2"/>
  <c r="Q159" i="2"/>
  <c r="H158" i="2"/>
  <c r="I158" i="2"/>
  <c r="P158" i="2"/>
  <c r="Q158" i="2"/>
  <c r="H157" i="2"/>
  <c r="I157" i="2"/>
  <c r="P157" i="2"/>
  <c r="Q157" i="2"/>
  <c r="H156" i="2"/>
  <c r="I156" i="2"/>
  <c r="P156" i="2"/>
  <c r="Q156" i="2"/>
  <c r="H155" i="2"/>
  <c r="I155" i="2"/>
  <c r="P155" i="2"/>
  <c r="Q155" i="2"/>
  <c r="H154" i="2"/>
  <c r="I154" i="2"/>
  <c r="P154" i="2"/>
  <c r="Q154" i="2"/>
  <c r="H153" i="2"/>
  <c r="I153" i="2"/>
  <c r="P153" i="2"/>
  <c r="Q153" i="2"/>
  <c r="H152" i="2"/>
  <c r="I152" i="2"/>
  <c r="P152" i="2"/>
  <c r="Q152" i="2"/>
  <c r="H151" i="2"/>
  <c r="I151" i="2"/>
  <c r="P151" i="2"/>
  <c r="Q151" i="2"/>
  <c r="H150" i="2"/>
  <c r="I150" i="2"/>
  <c r="P150" i="2"/>
  <c r="Q150" i="2"/>
  <c r="H149" i="2"/>
  <c r="I149" i="2"/>
  <c r="J149" i="2" s="1"/>
  <c r="K149" i="2" s="1"/>
  <c r="P149" i="2"/>
  <c r="Q149" i="2"/>
  <c r="H148" i="2"/>
  <c r="I148" i="2"/>
  <c r="P148" i="2"/>
  <c r="Q148" i="2"/>
  <c r="H147" i="2"/>
  <c r="I147" i="2"/>
  <c r="P147" i="2"/>
  <c r="Q147" i="2"/>
  <c r="H146" i="2"/>
  <c r="I146" i="2"/>
  <c r="P146" i="2"/>
  <c r="Q146" i="2"/>
  <c r="H145" i="2"/>
  <c r="I145" i="2"/>
  <c r="J145" i="2"/>
  <c r="K145" i="2" s="1"/>
  <c r="P145" i="2"/>
  <c r="Q145" i="2"/>
  <c r="H144" i="2"/>
  <c r="I144" i="2"/>
  <c r="P144" i="2"/>
  <c r="Q144" i="2"/>
  <c r="H143" i="2"/>
  <c r="I143" i="2"/>
  <c r="P143" i="2"/>
  <c r="Q143" i="2"/>
  <c r="H142" i="2"/>
  <c r="I142" i="2"/>
  <c r="J142" i="2" s="1"/>
  <c r="K142" i="2" s="1"/>
  <c r="P142" i="2"/>
  <c r="Q142" i="2"/>
  <c r="H141" i="2"/>
  <c r="I141" i="2"/>
  <c r="P141" i="2"/>
  <c r="Q141" i="2"/>
  <c r="H140" i="2"/>
  <c r="I140" i="2"/>
  <c r="P140" i="2"/>
  <c r="Q140" i="2"/>
  <c r="H139" i="2"/>
  <c r="I139" i="2"/>
  <c r="P139" i="2"/>
  <c r="Q139" i="2"/>
  <c r="H138" i="2"/>
  <c r="I138" i="2"/>
  <c r="P138" i="2"/>
  <c r="Q138" i="2"/>
  <c r="H137" i="2"/>
  <c r="I137" i="2"/>
  <c r="P137" i="2"/>
  <c r="Q137" i="2"/>
  <c r="H136" i="2"/>
  <c r="I136" i="2"/>
  <c r="P136" i="2"/>
  <c r="Q136" i="2"/>
  <c r="H135" i="2"/>
  <c r="I135" i="2"/>
  <c r="P135" i="2"/>
  <c r="Q135" i="2"/>
  <c r="H134" i="2"/>
  <c r="I134" i="2"/>
  <c r="P134" i="2"/>
  <c r="Q134" i="2"/>
  <c r="H133" i="2"/>
  <c r="I133" i="2"/>
  <c r="J133" i="2" s="1"/>
  <c r="K133" i="2" s="1"/>
  <c r="P133" i="2"/>
  <c r="Q133" i="2"/>
  <c r="H132" i="2"/>
  <c r="I132" i="2"/>
  <c r="P132" i="2"/>
  <c r="Q132" i="2"/>
  <c r="H131" i="2"/>
  <c r="I131" i="2"/>
  <c r="P131" i="2"/>
  <c r="Q131" i="2"/>
  <c r="H130" i="2"/>
  <c r="I130" i="2"/>
  <c r="J130" i="2" s="1"/>
  <c r="P130" i="2"/>
  <c r="Q130" i="2"/>
  <c r="H129" i="2"/>
  <c r="I129" i="2"/>
  <c r="P129" i="2"/>
  <c r="Q129" i="2"/>
  <c r="H128" i="2"/>
  <c r="I128" i="2"/>
  <c r="P128" i="2"/>
  <c r="Q128" i="2"/>
  <c r="H127" i="2"/>
  <c r="I127" i="2"/>
  <c r="P127" i="2"/>
  <c r="Q127" i="2"/>
  <c r="H126" i="2"/>
  <c r="I126" i="2"/>
  <c r="P126" i="2"/>
  <c r="Q126" i="2"/>
  <c r="H125" i="2"/>
  <c r="I125" i="2"/>
  <c r="J125" i="2"/>
  <c r="O125" i="2" s="1"/>
  <c r="K125" i="2"/>
  <c r="P125" i="2"/>
  <c r="Q125" i="2"/>
  <c r="H124" i="2"/>
  <c r="I124" i="2"/>
  <c r="P124" i="2"/>
  <c r="Q124" i="2"/>
  <c r="H123" i="2"/>
  <c r="I123" i="2"/>
  <c r="J123" i="2" s="1"/>
  <c r="O123" i="2" s="1"/>
  <c r="P123" i="2"/>
  <c r="Q123" i="2"/>
  <c r="H122" i="2"/>
  <c r="I122" i="2"/>
  <c r="P122" i="2"/>
  <c r="Q122" i="2"/>
  <c r="H121" i="2"/>
  <c r="I121" i="2"/>
  <c r="P121" i="2"/>
  <c r="Q121" i="2"/>
  <c r="H120" i="2"/>
  <c r="I120" i="2"/>
  <c r="P120" i="2"/>
  <c r="Q120" i="2"/>
  <c r="H119" i="2"/>
  <c r="I119" i="2"/>
  <c r="P119" i="2"/>
  <c r="Q119" i="2"/>
  <c r="H118" i="2"/>
  <c r="I118" i="2"/>
  <c r="P118" i="2"/>
  <c r="Q118" i="2"/>
  <c r="H117" i="2"/>
  <c r="I117" i="2"/>
  <c r="P117" i="2"/>
  <c r="Q117" i="2"/>
  <c r="H116" i="2"/>
  <c r="I116" i="2"/>
  <c r="P116" i="2"/>
  <c r="Q116" i="2"/>
  <c r="H115" i="2"/>
  <c r="I115" i="2"/>
  <c r="P115" i="2"/>
  <c r="Q115" i="2"/>
  <c r="H114" i="2"/>
  <c r="I114" i="2"/>
  <c r="P114" i="2"/>
  <c r="Q114" i="2"/>
  <c r="H113" i="2"/>
  <c r="I113" i="2"/>
  <c r="J113" i="2" s="1"/>
  <c r="K113" i="2" s="1"/>
  <c r="P113" i="2"/>
  <c r="Q113" i="2"/>
  <c r="H112" i="2"/>
  <c r="I112" i="2"/>
  <c r="P112" i="2"/>
  <c r="Q112" i="2"/>
  <c r="H111" i="2"/>
  <c r="I111" i="2"/>
  <c r="P111" i="2"/>
  <c r="Q111" i="2"/>
  <c r="H110" i="2"/>
  <c r="I110" i="2"/>
  <c r="P110" i="2"/>
  <c r="Q110" i="2"/>
  <c r="H109" i="2"/>
  <c r="I109" i="2"/>
  <c r="P109" i="2"/>
  <c r="Q109" i="2"/>
  <c r="H108" i="2"/>
  <c r="I108" i="2"/>
  <c r="P108" i="2"/>
  <c r="Q108" i="2"/>
  <c r="H107" i="2"/>
  <c r="I107" i="2"/>
  <c r="P107" i="2"/>
  <c r="Q107" i="2"/>
  <c r="H106" i="2"/>
  <c r="I106" i="2"/>
  <c r="P106" i="2"/>
  <c r="Q106" i="2"/>
  <c r="H105" i="2"/>
  <c r="I105" i="2"/>
  <c r="P105" i="2"/>
  <c r="Q105" i="2"/>
  <c r="H104" i="2"/>
  <c r="I104" i="2"/>
  <c r="J104" i="2" s="1"/>
  <c r="K104" i="2" s="1"/>
  <c r="P104" i="2"/>
  <c r="Q104" i="2"/>
  <c r="H103" i="2"/>
  <c r="I103" i="2"/>
  <c r="P103" i="2"/>
  <c r="Q103" i="2"/>
  <c r="H102" i="2"/>
  <c r="I102" i="2"/>
  <c r="P102" i="2"/>
  <c r="Q102" i="2"/>
  <c r="H101" i="2"/>
  <c r="I101" i="2"/>
  <c r="J101" i="2" s="1"/>
  <c r="K101" i="2" s="1"/>
  <c r="P101" i="2"/>
  <c r="Q101" i="2"/>
  <c r="H100" i="2"/>
  <c r="I100" i="2"/>
  <c r="P100" i="2"/>
  <c r="Q100" i="2"/>
  <c r="H99" i="2"/>
  <c r="I99" i="2"/>
  <c r="P99" i="2"/>
  <c r="Q99" i="2"/>
  <c r="H98" i="2"/>
  <c r="I98" i="2"/>
  <c r="P98" i="2"/>
  <c r="Q98" i="2"/>
  <c r="H97" i="2"/>
  <c r="I97" i="2"/>
  <c r="P97" i="2"/>
  <c r="Q97" i="2"/>
  <c r="H96" i="2"/>
  <c r="I96" i="2"/>
  <c r="P96" i="2"/>
  <c r="Q96" i="2"/>
  <c r="H95" i="2"/>
  <c r="I95" i="2"/>
  <c r="P95" i="2"/>
  <c r="Q95" i="2"/>
  <c r="H94" i="2"/>
  <c r="I94" i="2"/>
  <c r="P94" i="2"/>
  <c r="Q94" i="2"/>
  <c r="H93" i="2"/>
  <c r="I93" i="2"/>
  <c r="P93" i="2"/>
  <c r="Q93" i="2"/>
  <c r="H92" i="2"/>
  <c r="I92" i="2"/>
  <c r="P92" i="2"/>
  <c r="Q92" i="2"/>
  <c r="H91" i="2"/>
  <c r="I91" i="2"/>
  <c r="P91" i="2"/>
  <c r="Q91" i="2"/>
  <c r="H90" i="2"/>
  <c r="I90" i="2"/>
  <c r="P90" i="2"/>
  <c r="Q90" i="2"/>
  <c r="H89" i="2"/>
  <c r="I89" i="2"/>
  <c r="P89" i="2"/>
  <c r="Q89" i="2"/>
  <c r="H88" i="2"/>
  <c r="I88" i="2"/>
  <c r="P88" i="2"/>
  <c r="Q88" i="2"/>
  <c r="H87" i="2"/>
  <c r="I87" i="2"/>
  <c r="P87" i="2"/>
  <c r="Q87" i="2"/>
  <c r="H86" i="2"/>
  <c r="I86" i="2"/>
  <c r="P86" i="2"/>
  <c r="Q86" i="2"/>
  <c r="H85" i="2"/>
  <c r="I85" i="2"/>
  <c r="P85" i="2"/>
  <c r="Q85" i="2"/>
  <c r="H84" i="2"/>
  <c r="I84" i="2"/>
  <c r="P84" i="2"/>
  <c r="Q84" i="2"/>
  <c r="H83" i="2"/>
  <c r="I83" i="2"/>
  <c r="P83" i="2"/>
  <c r="Q83" i="2"/>
  <c r="H82" i="2"/>
  <c r="I82" i="2"/>
  <c r="P82" i="2"/>
  <c r="Q82" i="2"/>
  <c r="H81" i="2"/>
  <c r="I81" i="2"/>
  <c r="P81" i="2"/>
  <c r="Q81" i="2"/>
  <c r="H80" i="2"/>
  <c r="I80" i="2"/>
  <c r="P80" i="2"/>
  <c r="Q80" i="2"/>
  <c r="H79" i="2"/>
  <c r="I79" i="2"/>
  <c r="P79" i="2"/>
  <c r="Q79" i="2"/>
  <c r="H78" i="2"/>
  <c r="I78" i="2"/>
  <c r="P78" i="2"/>
  <c r="Q78" i="2"/>
  <c r="H77" i="2"/>
  <c r="I77" i="2"/>
  <c r="J77" i="2" s="1"/>
  <c r="K77" i="2" s="1"/>
  <c r="P77" i="2"/>
  <c r="Q77" i="2"/>
  <c r="H76" i="2"/>
  <c r="I76" i="2"/>
  <c r="P76" i="2"/>
  <c r="Q76" i="2"/>
  <c r="H75" i="2"/>
  <c r="I75" i="2"/>
  <c r="J75" i="2" s="1"/>
  <c r="N75" i="2" s="1"/>
  <c r="L75" i="2"/>
  <c r="P75" i="2"/>
  <c r="Q75" i="2"/>
  <c r="H74" i="2"/>
  <c r="I74" i="2"/>
  <c r="P74" i="2"/>
  <c r="Q74" i="2"/>
  <c r="H73" i="2"/>
  <c r="I73" i="2"/>
  <c r="P73" i="2"/>
  <c r="Q73" i="2"/>
  <c r="H72" i="2"/>
  <c r="I72" i="2"/>
  <c r="P72" i="2"/>
  <c r="Q72" i="2"/>
  <c r="H71" i="2"/>
  <c r="I71" i="2"/>
  <c r="P71" i="2"/>
  <c r="Q71" i="2"/>
  <c r="H70" i="2"/>
  <c r="I70" i="2"/>
  <c r="P70" i="2"/>
  <c r="Q70" i="2"/>
  <c r="H69" i="2"/>
  <c r="I69" i="2"/>
  <c r="J69" i="2" s="1"/>
  <c r="K69" i="2" s="1"/>
  <c r="P69" i="2"/>
  <c r="Q69" i="2"/>
  <c r="H68" i="2"/>
  <c r="I68" i="2"/>
  <c r="P68" i="2"/>
  <c r="Q68" i="2"/>
  <c r="H67" i="2"/>
  <c r="I67" i="2"/>
  <c r="P67" i="2"/>
  <c r="Q67" i="2"/>
  <c r="H66" i="2"/>
  <c r="I66" i="2"/>
  <c r="P66" i="2"/>
  <c r="Q66" i="2"/>
  <c r="H65" i="2"/>
  <c r="I65" i="2"/>
  <c r="J65" i="2" s="1"/>
  <c r="N65" i="2" s="1"/>
  <c r="P65" i="2"/>
  <c r="Q65" i="2"/>
  <c r="H64" i="2"/>
  <c r="I64" i="2"/>
  <c r="P64" i="2"/>
  <c r="Q64" i="2"/>
  <c r="H63" i="2"/>
  <c r="I63" i="2"/>
  <c r="P63" i="2"/>
  <c r="Q63" i="2"/>
  <c r="H62" i="2"/>
  <c r="I62" i="2"/>
  <c r="P62" i="2"/>
  <c r="Q62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H61" i="2"/>
  <c r="I61" i="2"/>
  <c r="P61" i="2"/>
  <c r="H60" i="2"/>
  <c r="I60" i="2"/>
  <c r="P60" i="2"/>
  <c r="H59" i="2"/>
  <c r="I59" i="2"/>
  <c r="P59" i="2"/>
  <c r="H58" i="2"/>
  <c r="I58" i="2"/>
  <c r="P58" i="2"/>
  <c r="H57" i="2"/>
  <c r="I57" i="2"/>
  <c r="P57" i="2"/>
  <c r="H56" i="2"/>
  <c r="I56" i="2"/>
  <c r="P56" i="2"/>
  <c r="H55" i="2"/>
  <c r="I55" i="2"/>
  <c r="P55" i="2"/>
  <c r="H54" i="2"/>
  <c r="I54" i="2"/>
  <c r="J54" i="2" s="1"/>
  <c r="L54" i="2" s="1"/>
  <c r="P54" i="2"/>
  <c r="H53" i="2"/>
  <c r="I53" i="2"/>
  <c r="P53" i="2"/>
  <c r="H52" i="2"/>
  <c r="I52" i="2"/>
  <c r="P52" i="2"/>
  <c r="H51" i="2"/>
  <c r="I51" i="2"/>
  <c r="P51" i="2"/>
  <c r="H50" i="2"/>
  <c r="I50" i="2"/>
  <c r="P50" i="2"/>
  <c r="H49" i="2"/>
  <c r="I49" i="2"/>
  <c r="P49" i="2"/>
  <c r="H48" i="2"/>
  <c r="I48" i="2"/>
  <c r="P48" i="2"/>
  <c r="H47" i="2"/>
  <c r="I47" i="2"/>
  <c r="P47" i="2"/>
  <c r="H46" i="2"/>
  <c r="I46" i="2"/>
  <c r="J46" i="2" s="1"/>
  <c r="K46" i="2" s="1"/>
  <c r="P46" i="2"/>
  <c r="H45" i="2"/>
  <c r="I45" i="2"/>
  <c r="P45" i="2"/>
  <c r="H44" i="2"/>
  <c r="I44" i="2"/>
  <c r="P44" i="2"/>
  <c r="H43" i="2"/>
  <c r="I43" i="2"/>
  <c r="P43" i="2"/>
  <c r="H42" i="2"/>
  <c r="I42" i="2"/>
  <c r="J42" i="2" s="1"/>
  <c r="L42" i="2" s="1"/>
  <c r="P42" i="2"/>
  <c r="H41" i="2"/>
  <c r="I41" i="2"/>
  <c r="P41" i="2"/>
  <c r="H40" i="2"/>
  <c r="I40" i="2"/>
  <c r="P40" i="2"/>
  <c r="H39" i="2"/>
  <c r="I39" i="2"/>
  <c r="P39" i="2"/>
  <c r="H38" i="2"/>
  <c r="I38" i="2"/>
  <c r="P38" i="2"/>
  <c r="H37" i="2"/>
  <c r="I37" i="2"/>
  <c r="P37" i="2"/>
  <c r="H36" i="2"/>
  <c r="I36" i="2"/>
  <c r="P36" i="2"/>
  <c r="H35" i="2"/>
  <c r="I35" i="2"/>
  <c r="P35" i="2"/>
  <c r="H34" i="2"/>
  <c r="I34" i="2"/>
  <c r="P34" i="2"/>
  <c r="H33" i="2"/>
  <c r="I33" i="2"/>
  <c r="P33" i="2"/>
  <c r="H32" i="2"/>
  <c r="I32" i="2"/>
  <c r="P32" i="2"/>
  <c r="H31" i="2"/>
  <c r="I31" i="2"/>
  <c r="P31" i="2"/>
  <c r="H30" i="2"/>
  <c r="I30" i="2"/>
  <c r="P30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I4" i="2"/>
  <c r="H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J188" i="2" l="1"/>
  <c r="O188" i="2" s="1"/>
  <c r="J190" i="2"/>
  <c r="N190" i="2" s="1"/>
  <c r="J192" i="2"/>
  <c r="N192" i="2" s="1"/>
  <c r="J195" i="2"/>
  <c r="O195" i="2" s="1"/>
  <c r="J201" i="2"/>
  <c r="K201" i="2" s="1"/>
  <c r="J203" i="2"/>
  <c r="O203" i="2" s="1"/>
  <c r="J205" i="2"/>
  <c r="K205" i="2" s="1"/>
  <c r="J106" i="2"/>
  <c r="O106" i="2" s="1"/>
  <c r="J108" i="2"/>
  <c r="K108" i="2" s="1"/>
  <c r="J110" i="2"/>
  <c r="K110" i="2" s="1"/>
  <c r="J112" i="2"/>
  <c r="K112" i="2" s="1"/>
  <c r="J116" i="2"/>
  <c r="K116" i="2" s="1"/>
  <c r="J118" i="2"/>
  <c r="K118" i="2" s="1"/>
  <c r="J120" i="2"/>
  <c r="K120" i="2" s="1"/>
  <c r="J207" i="2"/>
  <c r="J209" i="2"/>
  <c r="K209" i="2" s="1"/>
  <c r="J225" i="2"/>
  <c r="K225" i="2" s="1"/>
  <c r="J227" i="2"/>
  <c r="O227" i="2" s="1"/>
  <c r="J233" i="2"/>
  <c r="K233" i="2" s="1"/>
  <c r="J96" i="2"/>
  <c r="K96" i="2" s="1"/>
  <c r="J138" i="2"/>
  <c r="K138" i="2" s="1"/>
  <c r="J128" i="2"/>
  <c r="K128" i="2" s="1"/>
  <c r="O159" i="2"/>
  <c r="K106" i="2"/>
  <c r="K130" i="2"/>
  <c r="O130" i="2"/>
  <c r="O75" i="2"/>
  <c r="O186" i="2"/>
  <c r="O138" i="2"/>
  <c r="O42" i="2"/>
  <c r="L190" i="2"/>
  <c r="O225" i="2"/>
  <c r="O177" i="2"/>
  <c r="O145" i="2"/>
  <c r="O113" i="2"/>
  <c r="O65" i="2"/>
  <c r="J30" i="2"/>
  <c r="O30" i="2" s="1"/>
  <c r="K65" i="2"/>
  <c r="J80" i="2"/>
  <c r="K190" i="2"/>
  <c r="J244" i="2"/>
  <c r="O240" i="2"/>
  <c r="O232" i="2"/>
  <c r="O192" i="2"/>
  <c r="O176" i="2"/>
  <c r="O112" i="2"/>
  <c r="O104" i="2"/>
  <c r="O96" i="2"/>
  <c r="O190" i="2"/>
  <c r="O182" i="2"/>
  <c r="O142" i="2"/>
  <c r="O110" i="2"/>
  <c r="O54" i="2"/>
  <c r="O46" i="2"/>
  <c r="J146" i="2"/>
  <c r="L146" i="2" s="1"/>
  <c r="J148" i="2"/>
  <c r="J150" i="2"/>
  <c r="L150" i="2" s="1"/>
  <c r="J152" i="2"/>
  <c r="O152" i="2" s="1"/>
  <c r="J170" i="2"/>
  <c r="K170" i="2" s="1"/>
  <c r="J172" i="2"/>
  <c r="O172" i="2" s="1"/>
  <c r="J185" i="2"/>
  <c r="O185" i="2" s="1"/>
  <c r="O149" i="2"/>
  <c r="O133" i="2"/>
  <c r="O101" i="2"/>
  <c r="O77" i="2"/>
  <c r="O69" i="2"/>
  <c r="K42" i="2"/>
  <c r="J85" i="2"/>
  <c r="J87" i="2"/>
  <c r="O87" i="2" s="1"/>
  <c r="J89" i="2"/>
  <c r="L89" i="2" s="1"/>
  <c r="J91" i="2"/>
  <c r="O91" i="2" s="1"/>
  <c r="J93" i="2"/>
  <c r="L93" i="2" s="1"/>
  <c r="J95" i="2"/>
  <c r="O95" i="2" s="1"/>
  <c r="J97" i="2"/>
  <c r="L97" i="2" s="1"/>
  <c r="J99" i="2"/>
  <c r="O99" i="2" s="1"/>
  <c r="J129" i="2"/>
  <c r="O236" i="2"/>
  <c r="O180" i="2"/>
  <c r="O116" i="2"/>
  <c r="O108" i="2"/>
  <c r="J31" i="2"/>
  <c r="K31" i="2" s="1"/>
  <c r="K54" i="2"/>
  <c r="J56" i="2"/>
  <c r="J66" i="2"/>
  <c r="J109" i="2"/>
  <c r="N109" i="2" s="1"/>
  <c r="J111" i="2"/>
  <c r="J126" i="2"/>
  <c r="J135" i="2"/>
  <c r="J137" i="2"/>
  <c r="L137" i="2" s="1"/>
  <c r="J55" i="2"/>
  <c r="O55" i="2" s="1"/>
  <c r="K75" i="2"/>
  <c r="J82" i="2"/>
  <c r="J88" i="2"/>
  <c r="J90" i="2"/>
  <c r="J92" i="2"/>
  <c r="J94" i="2"/>
  <c r="N94" i="2" s="1"/>
  <c r="J103" i="2"/>
  <c r="O103" i="2" s="1"/>
  <c r="J235" i="2"/>
  <c r="O235" i="2" s="1"/>
  <c r="J237" i="2"/>
  <c r="J51" i="2"/>
  <c r="O51" i="2" s="1"/>
  <c r="J64" i="2"/>
  <c r="O64" i="2" s="1"/>
  <c r="J98" i="2"/>
  <c r="J100" i="2"/>
  <c r="J131" i="2"/>
  <c r="J47" i="2"/>
  <c r="N47" i="2" s="1"/>
  <c r="J132" i="2"/>
  <c r="N132" i="2" s="1"/>
  <c r="J134" i="2"/>
  <c r="J147" i="2"/>
  <c r="J191" i="2"/>
  <c r="J193" i="2"/>
  <c r="N193" i="2" s="1"/>
  <c r="J196" i="2"/>
  <c r="J200" i="2"/>
  <c r="N200" i="2" s="1"/>
  <c r="J202" i="2"/>
  <c r="N202" i="2" s="1"/>
  <c r="J239" i="2"/>
  <c r="N239" i="2" s="1"/>
  <c r="J141" i="2"/>
  <c r="J32" i="2"/>
  <c r="J74" i="2"/>
  <c r="O74" i="2" s="1"/>
  <c r="J81" i="2"/>
  <c r="K159" i="2"/>
  <c r="J212" i="2"/>
  <c r="J220" i="2"/>
  <c r="N220" i="2" s="1"/>
  <c r="J228" i="2"/>
  <c r="O228" i="2" s="1"/>
  <c r="J241" i="2"/>
  <c r="J136" i="2"/>
  <c r="J181" i="2"/>
  <c r="N182" i="2"/>
  <c r="J40" i="2"/>
  <c r="J50" i="2"/>
  <c r="N50" i="2" s="1"/>
  <c r="J52" i="2"/>
  <c r="N52" i="2" s="1"/>
  <c r="J115" i="2"/>
  <c r="J122" i="2"/>
  <c r="J139" i="2"/>
  <c r="J151" i="2"/>
  <c r="J160" i="2"/>
  <c r="J165" i="2"/>
  <c r="O165" i="2" s="1"/>
  <c r="J167" i="2"/>
  <c r="L182" i="2"/>
  <c r="J204" i="2"/>
  <c r="L204" i="2" s="1"/>
  <c r="J213" i="2"/>
  <c r="J217" i="2"/>
  <c r="J219" i="2"/>
  <c r="J223" i="2"/>
  <c r="J234" i="2"/>
  <c r="J114" i="2"/>
  <c r="J144" i="2"/>
  <c r="L144" i="2" s="1"/>
  <c r="J84" i="2"/>
  <c r="J38" i="2"/>
  <c r="O38" i="2" s="1"/>
  <c r="J43" i="2"/>
  <c r="J59" i="2"/>
  <c r="O59" i="2" s="1"/>
  <c r="J73" i="2"/>
  <c r="O73" i="2" s="1"/>
  <c r="J83" i="2"/>
  <c r="L83" i="2" s="1"/>
  <c r="J107" i="2"/>
  <c r="K107" i="2" s="1"/>
  <c r="J117" i="2"/>
  <c r="J153" i="2"/>
  <c r="O153" i="2" s="1"/>
  <c r="J157" i="2"/>
  <c r="L159" i="2"/>
  <c r="J162" i="2"/>
  <c r="O162" i="2" s="1"/>
  <c r="J169" i="2"/>
  <c r="O169" i="2" s="1"/>
  <c r="J173" i="2"/>
  <c r="K186" i="2"/>
  <c r="J197" i="2"/>
  <c r="J208" i="2"/>
  <c r="J210" i="2"/>
  <c r="J229" i="2"/>
  <c r="N46" i="2"/>
  <c r="N54" i="2"/>
  <c r="J183" i="2"/>
  <c r="N42" i="2"/>
  <c r="L46" i="2"/>
  <c r="J35" i="2"/>
  <c r="O35" i="2" s="1"/>
  <c r="J44" i="2"/>
  <c r="J48" i="2"/>
  <c r="L65" i="2"/>
  <c r="J68" i="2"/>
  <c r="O68" i="2" s="1"/>
  <c r="J76" i="2"/>
  <c r="L76" i="2" s="1"/>
  <c r="J105" i="2"/>
  <c r="J119" i="2"/>
  <c r="J124" i="2"/>
  <c r="J127" i="2"/>
  <c r="J154" i="2"/>
  <c r="J156" i="2"/>
  <c r="K156" i="2" s="1"/>
  <c r="J161" i="2"/>
  <c r="O161" i="2" s="1"/>
  <c r="J175" i="2"/>
  <c r="O175" i="2" s="1"/>
  <c r="L186" i="2"/>
  <c r="J187" i="2"/>
  <c r="O187" i="2" s="1"/>
  <c r="J184" i="2"/>
  <c r="O184" i="2" s="1"/>
  <c r="J218" i="2"/>
  <c r="J231" i="2"/>
  <c r="L30" i="2"/>
  <c r="N178" i="2"/>
  <c r="L178" i="2"/>
  <c r="K178" i="2"/>
  <c r="N163" i="2"/>
  <c r="K163" i="2"/>
  <c r="L163" i="2"/>
  <c r="L191" i="2"/>
  <c r="L82" i="2"/>
  <c r="N188" i="2"/>
  <c r="K188" i="2"/>
  <c r="L188" i="2"/>
  <c r="J34" i="2"/>
  <c r="O34" i="2" s="1"/>
  <c r="J36" i="2"/>
  <c r="J102" i="2"/>
  <c r="J121" i="2"/>
  <c r="J140" i="2"/>
  <c r="J143" i="2"/>
  <c r="J166" i="2"/>
  <c r="O166" i="2" s="1"/>
  <c r="J168" i="2"/>
  <c r="N180" i="2"/>
  <c r="L180" i="2"/>
  <c r="L176" i="2"/>
  <c r="K177" i="2"/>
  <c r="L177" i="2"/>
  <c r="K176" i="2"/>
  <c r="J39" i="2"/>
  <c r="O39" i="2" s="1"/>
  <c r="J58" i="2"/>
  <c r="O58" i="2" s="1"/>
  <c r="J60" i="2"/>
  <c r="J67" i="2"/>
  <c r="O67" i="2" s="1"/>
  <c r="J72" i="2"/>
  <c r="O72" i="2" s="1"/>
  <c r="J86" i="2"/>
  <c r="J215" i="2"/>
  <c r="J224" i="2"/>
  <c r="L179" i="2"/>
  <c r="N179" i="2"/>
  <c r="K179" i="2"/>
  <c r="N91" i="2"/>
  <c r="K91" i="2"/>
  <c r="L123" i="2"/>
  <c r="N123" i="2"/>
  <c r="K123" i="2"/>
  <c r="N99" i="2"/>
  <c r="K99" i="2"/>
  <c r="L147" i="2"/>
  <c r="N185" i="2"/>
  <c r="L130" i="2"/>
  <c r="N130" i="2"/>
  <c r="L101" i="2"/>
  <c r="N101" i="2"/>
  <c r="L125" i="2"/>
  <c r="N125" i="2"/>
  <c r="L149" i="2"/>
  <c r="N149" i="2"/>
  <c r="L195" i="2"/>
  <c r="L227" i="2"/>
  <c r="N227" i="2"/>
  <c r="K227" i="2"/>
  <c r="L232" i="2"/>
  <c r="N232" i="2"/>
  <c r="L237" i="2"/>
  <c r="L242" i="2"/>
  <c r="N242" i="2"/>
  <c r="L138" i="2"/>
  <c r="N138" i="2"/>
  <c r="L240" i="2"/>
  <c r="N240" i="2"/>
  <c r="L156" i="2"/>
  <c r="L113" i="2"/>
  <c r="N113" i="2"/>
  <c r="L133" i="2"/>
  <c r="N133" i="2"/>
  <c r="L142" i="2"/>
  <c r="N142" i="2"/>
  <c r="N97" i="2"/>
  <c r="L104" i="2"/>
  <c r="N104" i="2"/>
  <c r="L108" i="2"/>
  <c r="N108" i="2"/>
  <c r="L112" i="2"/>
  <c r="L148" i="2"/>
  <c r="N148" i="2"/>
  <c r="L202" i="2"/>
  <c r="L110" i="2"/>
  <c r="N110" i="2"/>
  <c r="N203" i="2"/>
  <c r="K203" i="2"/>
  <c r="N172" i="2"/>
  <c r="K172" i="2"/>
  <c r="L172" i="2"/>
  <c r="L141" i="2"/>
  <c r="L145" i="2"/>
  <c r="N145" i="2"/>
  <c r="N69" i="2"/>
  <c r="N77" i="2"/>
  <c r="L116" i="2"/>
  <c r="N116" i="2"/>
  <c r="L132" i="2"/>
  <c r="J33" i="2"/>
  <c r="O33" i="2" s="1"/>
  <c r="J37" i="2"/>
  <c r="O37" i="2" s="1"/>
  <c r="J41" i="2"/>
  <c r="O41" i="2" s="1"/>
  <c r="J45" i="2"/>
  <c r="O45" i="2" s="1"/>
  <c r="J49" i="2"/>
  <c r="O49" i="2" s="1"/>
  <c r="J53" i="2"/>
  <c r="O53" i="2" s="1"/>
  <c r="L56" i="2"/>
  <c r="J57" i="2"/>
  <c r="O57" i="2" s="1"/>
  <c r="J61" i="2"/>
  <c r="O61" i="2" s="1"/>
  <c r="J63" i="2"/>
  <c r="O63" i="2" s="1"/>
  <c r="L69" i="2"/>
  <c r="J71" i="2"/>
  <c r="O71" i="2" s="1"/>
  <c r="L77" i="2"/>
  <c r="J79" i="2"/>
  <c r="O79" i="2" s="1"/>
  <c r="L85" i="2"/>
  <c r="J155" i="2"/>
  <c r="O155" i="2" s="1"/>
  <c r="J158" i="2"/>
  <c r="O158" i="2" s="1"/>
  <c r="J164" i="2"/>
  <c r="O164" i="2" s="1"/>
  <c r="J171" i="2"/>
  <c r="O171" i="2" s="1"/>
  <c r="J174" i="2"/>
  <c r="O174" i="2" s="1"/>
  <c r="J189" i="2"/>
  <c r="O189" i="2" s="1"/>
  <c r="L192" i="2"/>
  <c r="J199" i="2"/>
  <c r="O199" i="2" s="1"/>
  <c r="J62" i="2"/>
  <c r="O62" i="2" s="1"/>
  <c r="J70" i="2"/>
  <c r="O70" i="2" s="1"/>
  <c r="J78" i="2"/>
  <c r="O78" i="2" s="1"/>
  <c r="J194" i="2"/>
  <c r="O194" i="2" s="1"/>
  <c r="J211" i="2"/>
  <c r="O211" i="2" s="1"/>
  <c r="J216" i="2"/>
  <c r="O216" i="2" s="1"/>
  <c r="J221" i="2"/>
  <c r="O221" i="2" s="1"/>
  <c r="J226" i="2"/>
  <c r="O226" i="2" s="1"/>
  <c r="J243" i="2"/>
  <c r="O243" i="2" s="1"/>
  <c r="L236" i="2"/>
  <c r="N236" i="2"/>
  <c r="L225" i="2"/>
  <c r="N225" i="2"/>
  <c r="L241" i="2"/>
  <c r="J198" i="2"/>
  <c r="O198" i="2" s="1"/>
  <c r="J206" i="2"/>
  <c r="O206" i="2" s="1"/>
  <c r="J214" i="2"/>
  <c r="O214" i="2" s="1"/>
  <c r="J222" i="2"/>
  <c r="O222" i="2" s="1"/>
  <c r="J230" i="2"/>
  <c r="O230" i="2" s="1"/>
  <c r="J238" i="2"/>
  <c r="O238" i="2" s="1"/>
  <c r="J29" i="2"/>
  <c r="J28" i="2"/>
  <c r="J27" i="2"/>
  <c r="O27" i="2" s="1"/>
  <c r="J26" i="2"/>
  <c r="O26" i="2" s="1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N27" i="2"/>
  <c r="N26" i="2"/>
  <c r="O207" i="2" l="1"/>
  <c r="K207" i="2"/>
  <c r="N137" i="2"/>
  <c r="N207" i="2"/>
  <c r="N106" i="2"/>
  <c r="L209" i="2"/>
  <c r="L203" i="2"/>
  <c r="L207" i="2"/>
  <c r="L91" i="2"/>
  <c r="N201" i="2"/>
  <c r="N118" i="2"/>
  <c r="L128" i="2"/>
  <c r="L152" i="2"/>
  <c r="O205" i="2"/>
  <c r="O201" i="2"/>
  <c r="N120" i="2"/>
  <c r="K152" i="2"/>
  <c r="K103" i="2"/>
  <c r="N233" i="2"/>
  <c r="K192" i="2"/>
  <c r="L120" i="2"/>
  <c r="L96" i="2"/>
  <c r="N150" i="2"/>
  <c r="K195" i="2"/>
  <c r="K76" i="2"/>
  <c r="O120" i="2"/>
  <c r="N209" i="2"/>
  <c r="L220" i="2"/>
  <c r="N128" i="2"/>
  <c r="L106" i="2"/>
  <c r="N93" i="2"/>
  <c r="N205" i="2"/>
  <c r="L201" i="2"/>
  <c r="L118" i="2"/>
  <c r="N96" i="2"/>
  <c r="L205" i="2"/>
  <c r="O209" i="2"/>
  <c r="L233" i="2"/>
  <c r="N112" i="2"/>
  <c r="N195" i="2"/>
  <c r="L95" i="2"/>
  <c r="O118" i="2"/>
  <c r="O233" i="2"/>
  <c r="L170" i="2"/>
  <c r="K30" i="2"/>
  <c r="N204" i="2"/>
  <c r="N103" i="2"/>
  <c r="L47" i="2"/>
  <c r="L55" i="2"/>
  <c r="N144" i="2"/>
  <c r="L239" i="2"/>
  <c r="K235" i="2"/>
  <c r="L31" i="2"/>
  <c r="N228" i="2"/>
  <c r="K228" i="2"/>
  <c r="N235" i="2"/>
  <c r="K95" i="2"/>
  <c r="O128" i="2"/>
  <c r="N152" i="2"/>
  <c r="L103" i="2"/>
  <c r="L52" i="2"/>
  <c r="L235" i="2"/>
  <c r="N95" i="2"/>
  <c r="N30" i="2"/>
  <c r="N29" i="2"/>
  <c r="O29" i="2"/>
  <c r="K60" i="2"/>
  <c r="O60" i="2"/>
  <c r="K124" i="2"/>
  <c r="O124" i="2"/>
  <c r="K90" i="2"/>
  <c r="O90" i="2"/>
  <c r="K89" i="2"/>
  <c r="O89" i="2"/>
  <c r="O244" i="2"/>
  <c r="K244" i="2"/>
  <c r="N6" i="2"/>
  <c r="O6" i="2"/>
  <c r="N244" i="2"/>
  <c r="K168" i="2"/>
  <c r="O168" i="2"/>
  <c r="N43" i="2"/>
  <c r="O43" i="2"/>
  <c r="K181" i="2"/>
  <c r="O181" i="2"/>
  <c r="N191" i="2"/>
  <c r="O191" i="2"/>
  <c r="N15" i="2"/>
  <c r="O15" i="2"/>
  <c r="K208" i="2"/>
  <c r="O208" i="2"/>
  <c r="K217" i="2"/>
  <c r="O217" i="2"/>
  <c r="K32" i="2"/>
  <c r="O32" i="2"/>
  <c r="N147" i="2"/>
  <c r="O147" i="2"/>
  <c r="K82" i="2"/>
  <c r="O82" i="2"/>
  <c r="N85" i="2"/>
  <c r="O85" i="2"/>
  <c r="N8" i="2"/>
  <c r="O8" i="2"/>
  <c r="K143" i="2"/>
  <c r="O143" i="2"/>
  <c r="K197" i="2"/>
  <c r="O197" i="2"/>
  <c r="K213" i="2"/>
  <c r="O213" i="2"/>
  <c r="K141" i="2"/>
  <c r="O141" i="2"/>
  <c r="K56" i="2"/>
  <c r="O56" i="2"/>
  <c r="N9" i="2"/>
  <c r="O9" i="2"/>
  <c r="N87" i="2"/>
  <c r="K215" i="2"/>
  <c r="O215" i="2"/>
  <c r="K140" i="2"/>
  <c r="O140" i="2"/>
  <c r="N183" i="2"/>
  <c r="O183" i="2"/>
  <c r="L107" i="2"/>
  <c r="O107" i="2"/>
  <c r="N84" i="2"/>
  <c r="O84" i="2"/>
  <c r="K204" i="2"/>
  <c r="O204" i="2"/>
  <c r="N115" i="2"/>
  <c r="O115" i="2"/>
  <c r="K239" i="2"/>
  <c r="O239" i="2"/>
  <c r="K132" i="2"/>
  <c r="O132" i="2"/>
  <c r="K97" i="2"/>
  <c r="O97" i="2"/>
  <c r="N170" i="2"/>
  <c r="O170" i="2"/>
  <c r="N13" i="2"/>
  <c r="O13" i="2"/>
  <c r="K229" i="2"/>
  <c r="O229" i="2"/>
  <c r="N160" i="2"/>
  <c r="O160" i="2"/>
  <c r="K193" i="2"/>
  <c r="O193" i="2"/>
  <c r="N14" i="2"/>
  <c r="O14" i="2"/>
  <c r="L119" i="2"/>
  <c r="O119" i="2"/>
  <c r="N157" i="2"/>
  <c r="O157" i="2"/>
  <c r="K151" i="2"/>
  <c r="O151" i="2"/>
  <c r="K109" i="2"/>
  <c r="O109" i="2"/>
  <c r="N23" i="2"/>
  <c r="O23" i="2"/>
  <c r="L87" i="2"/>
  <c r="K105" i="2"/>
  <c r="O105" i="2"/>
  <c r="K136" i="2"/>
  <c r="O136" i="2"/>
  <c r="K129" i="2"/>
  <c r="O129" i="2"/>
  <c r="N16" i="2"/>
  <c r="O16" i="2"/>
  <c r="K117" i="2"/>
  <c r="O117" i="2"/>
  <c r="K122" i="2"/>
  <c r="O122" i="2"/>
  <c r="K134" i="2"/>
  <c r="O134" i="2"/>
  <c r="N17" i="2"/>
  <c r="O17" i="2"/>
  <c r="L129" i="2"/>
  <c r="N10" i="2"/>
  <c r="O10" i="2"/>
  <c r="N18" i="2"/>
  <c r="O18" i="2"/>
  <c r="N146" i="2"/>
  <c r="N136" i="2"/>
  <c r="L228" i="2"/>
  <c r="N151" i="2"/>
  <c r="N86" i="2"/>
  <c r="O86" i="2"/>
  <c r="K121" i="2"/>
  <c r="O121" i="2"/>
  <c r="N156" i="2"/>
  <c r="O156" i="2"/>
  <c r="N173" i="2"/>
  <c r="O173" i="2"/>
  <c r="N83" i="2"/>
  <c r="O83" i="2"/>
  <c r="K144" i="2"/>
  <c r="O144" i="2"/>
  <c r="K52" i="2"/>
  <c r="O52" i="2"/>
  <c r="K220" i="2"/>
  <c r="O220" i="2"/>
  <c r="K202" i="2"/>
  <c r="O202" i="2"/>
  <c r="K47" i="2"/>
  <c r="O47" i="2"/>
  <c r="K137" i="2"/>
  <c r="O137" i="2"/>
  <c r="N31" i="2"/>
  <c r="O31" i="2"/>
  <c r="N21" i="2"/>
  <c r="O21" i="2"/>
  <c r="L109" i="2"/>
  <c r="N90" i="2"/>
  <c r="L99" i="2"/>
  <c r="N11" i="2"/>
  <c r="O11" i="2"/>
  <c r="N19" i="2"/>
  <c r="O19" i="2"/>
  <c r="K85" i="2"/>
  <c r="L185" i="2"/>
  <c r="L151" i="2"/>
  <c r="K102" i="2"/>
  <c r="O102" i="2"/>
  <c r="K231" i="2"/>
  <c r="O231" i="2"/>
  <c r="N154" i="2"/>
  <c r="O154" i="2"/>
  <c r="K48" i="2"/>
  <c r="O48" i="2"/>
  <c r="K114" i="2"/>
  <c r="O114" i="2"/>
  <c r="N167" i="2"/>
  <c r="O167" i="2"/>
  <c r="K50" i="2"/>
  <c r="O50" i="2"/>
  <c r="K212" i="2"/>
  <c r="O212" i="2"/>
  <c r="K200" i="2"/>
  <c r="O200" i="2"/>
  <c r="L131" i="2"/>
  <c r="O131" i="2"/>
  <c r="K94" i="2"/>
  <c r="O94" i="2"/>
  <c r="L135" i="2"/>
  <c r="O135" i="2"/>
  <c r="K93" i="2"/>
  <c r="O93" i="2"/>
  <c r="K150" i="2"/>
  <c r="O150" i="2"/>
  <c r="N5" i="2"/>
  <c r="O5" i="2"/>
  <c r="N223" i="2"/>
  <c r="O223" i="2"/>
  <c r="N81" i="2"/>
  <c r="O81" i="2"/>
  <c r="K98" i="2"/>
  <c r="O98" i="2"/>
  <c r="L111" i="2"/>
  <c r="O111" i="2"/>
  <c r="K146" i="2"/>
  <c r="O146" i="2"/>
  <c r="N22" i="2"/>
  <c r="O22" i="2"/>
  <c r="K210" i="2"/>
  <c r="O210" i="2"/>
  <c r="K219" i="2"/>
  <c r="O219" i="2"/>
  <c r="K88" i="2"/>
  <c r="O88" i="2"/>
  <c r="N7" i="2"/>
  <c r="O7" i="2"/>
  <c r="L244" i="2"/>
  <c r="L139" i="2"/>
  <c r="O139" i="2"/>
  <c r="K66" i="2"/>
  <c r="O66" i="2"/>
  <c r="N80" i="2"/>
  <c r="O80" i="2"/>
  <c r="L80" i="2"/>
  <c r="K80" i="2"/>
  <c r="N24" i="2"/>
  <c r="O24" i="2"/>
  <c r="N129" i="2"/>
  <c r="K87" i="2"/>
  <c r="K224" i="2"/>
  <c r="O224" i="2"/>
  <c r="N76" i="2"/>
  <c r="O76" i="2"/>
  <c r="K241" i="2"/>
  <c r="O241" i="2"/>
  <c r="K237" i="2"/>
  <c r="O237" i="2"/>
  <c r="N25" i="2"/>
  <c r="O25" i="2"/>
  <c r="N56" i="2"/>
  <c r="N4" i="2"/>
  <c r="O4" i="2"/>
  <c r="N12" i="2"/>
  <c r="O12" i="2"/>
  <c r="N20" i="2"/>
  <c r="O20" i="2"/>
  <c r="N28" i="2"/>
  <c r="O28" i="2"/>
  <c r="N241" i="2"/>
  <c r="N68" i="2"/>
  <c r="N141" i="2"/>
  <c r="N89" i="2"/>
  <c r="N237" i="2"/>
  <c r="N117" i="2"/>
  <c r="K185" i="2"/>
  <c r="K111" i="2"/>
  <c r="K36" i="2"/>
  <c r="O36" i="2"/>
  <c r="N82" i="2"/>
  <c r="L43" i="2"/>
  <c r="K218" i="2"/>
  <c r="O218" i="2"/>
  <c r="N127" i="2"/>
  <c r="O127" i="2"/>
  <c r="K44" i="2"/>
  <c r="O44" i="2"/>
  <c r="K234" i="2"/>
  <c r="O234" i="2"/>
  <c r="K40" i="2"/>
  <c r="O40" i="2"/>
  <c r="N196" i="2"/>
  <c r="O196" i="2"/>
  <c r="K100" i="2"/>
  <c r="O100" i="2"/>
  <c r="K92" i="2"/>
  <c r="O92" i="2"/>
  <c r="K126" i="2"/>
  <c r="O126" i="2"/>
  <c r="K148" i="2"/>
  <c r="O148" i="2"/>
  <c r="N218" i="2"/>
  <c r="K131" i="2"/>
  <c r="N51" i="2"/>
  <c r="K51" i="2"/>
  <c r="L51" i="2"/>
  <c r="L167" i="2"/>
  <c r="L136" i="2"/>
  <c r="L196" i="2"/>
  <c r="N100" i="2"/>
  <c r="N208" i="2"/>
  <c r="N131" i="2"/>
  <c r="N135" i="2"/>
  <c r="K139" i="2"/>
  <c r="L94" i="2"/>
  <c r="N143" i="2"/>
  <c r="N92" i="2"/>
  <c r="L126" i="2"/>
  <c r="N111" i="2"/>
  <c r="K64" i="2"/>
  <c r="L64" i="2"/>
  <c r="N64" i="2"/>
  <c r="L218" i="2"/>
  <c r="K135" i="2"/>
  <c r="K81" i="2"/>
  <c r="N234" i="2"/>
  <c r="L100" i="2"/>
  <c r="N98" i="2"/>
  <c r="N210" i="2"/>
  <c r="N139" i="2"/>
  <c r="L88" i="2"/>
  <c r="N66" i="2"/>
  <c r="N55" i="2"/>
  <c r="K55" i="2"/>
  <c r="N126" i="2"/>
  <c r="L92" i="2"/>
  <c r="L90" i="2"/>
  <c r="L160" i="2"/>
  <c r="L98" i="2"/>
  <c r="L210" i="2"/>
  <c r="N88" i="2"/>
  <c r="L66" i="2"/>
  <c r="L200" i="2"/>
  <c r="L50" i="2"/>
  <c r="L234" i="2"/>
  <c r="N140" i="2"/>
  <c r="N212" i="2"/>
  <c r="K223" i="2"/>
  <c r="K167" i="2"/>
  <c r="L40" i="2"/>
  <c r="N229" i="2"/>
  <c r="L140" i="2"/>
  <c r="N40" i="2"/>
  <c r="L212" i="2"/>
  <c r="K74" i="2"/>
  <c r="L74" i="2"/>
  <c r="N74" i="2"/>
  <c r="N219" i="2"/>
  <c r="K191" i="2"/>
  <c r="K43" i="2"/>
  <c r="L36" i="2"/>
  <c r="N36" i="2"/>
  <c r="L219" i="2"/>
  <c r="L208" i="2"/>
  <c r="N217" i="2"/>
  <c r="N134" i="2"/>
  <c r="N32" i="2"/>
  <c r="L223" i="2"/>
  <c r="L193" i="2"/>
  <c r="N102" i="2"/>
  <c r="K160" i="2"/>
  <c r="K147" i="2"/>
  <c r="K157" i="2"/>
  <c r="L81" i="2"/>
  <c r="L157" i="2"/>
  <c r="L217" i="2"/>
  <c r="K196" i="2"/>
  <c r="L134" i="2"/>
  <c r="L32" i="2"/>
  <c r="N121" i="2"/>
  <c r="L143" i="2"/>
  <c r="L115" i="2"/>
  <c r="L117" i="2"/>
  <c r="K119" i="2"/>
  <c r="N107" i="2"/>
  <c r="L84" i="2"/>
  <c r="N119" i="2"/>
  <c r="K83" i="2"/>
  <c r="K84" i="2"/>
  <c r="N169" i="2"/>
  <c r="K169" i="2"/>
  <c r="L169" i="2"/>
  <c r="N73" i="2"/>
  <c r="K73" i="2"/>
  <c r="L73" i="2"/>
  <c r="N197" i="2"/>
  <c r="N122" i="2"/>
  <c r="N213" i="2"/>
  <c r="N162" i="2"/>
  <c r="K162" i="2"/>
  <c r="L162" i="2"/>
  <c r="N59" i="2"/>
  <c r="K59" i="2"/>
  <c r="L59" i="2"/>
  <c r="N165" i="2"/>
  <c r="K165" i="2"/>
  <c r="L165" i="2"/>
  <c r="L197" i="2"/>
  <c r="L122" i="2"/>
  <c r="L213" i="2"/>
  <c r="L86" i="2"/>
  <c r="L173" i="2"/>
  <c r="L229" i="2"/>
  <c r="N105" i="2"/>
  <c r="N114" i="2"/>
  <c r="K86" i="2"/>
  <c r="K115" i="2"/>
  <c r="K173" i="2"/>
  <c r="N181" i="2"/>
  <c r="L181" i="2"/>
  <c r="N231" i="2"/>
  <c r="L105" i="2"/>
  <c r="L114" i="2"/>
  <c r="N153" i="2"/>
  <c r="K153" i="2"/>
  <c r="L153" i="2"/>
  <c r="N38" i="2"/>
  <c r="K38" i="2"/>
  <c r="L38" i="2"/>
  <c r="K154" i="2"/>
  <c r="K127" i="2"/>
  <c r="N184" i="2"/>
  <c r="K184" i="2"/>
  <c r="L184" i="2"/>
  <c r="N187" i="2"/>
  <c r="K187" i="2"/>
  <c r="L187" i="2"/>
  <c r="L127" i="2"/>
  <c r="L183" i="2"/>
  <c r="L48" i="2"/>
  <c r="N175" i="2"/>
  <c r="K175" i="2"/>
  <c r="L175" i="2"/>
  <c r="L231" i="2"/>
  <c r="N48" i="2"/>
  <c r="N168" i="2"/>
  <c r="K183" i="2"/>
  <c r="N35" i="2"/>
  <c r="K35" i="2"/>
  <c r="L35" i="2"/>
  <c r="N124" i="2"/>
  <c r="N44" i="2"/>
  <c r="N224" i="2"/>
  <c r="L124" i="2"/>
  <c r="L154" i="2"/>
  <c r="L121" i="2"/>
  <c r="L224" i="2"/>
  <c r="N161" i="2"/>
  <c r="K161" i="2"/>
  <c r="L161" i="2"/>
  <c r="L44" i="2"/>
  <c r="N215" i="2"/>
  <c r="L68" i="2"/>
  <c r="K68" i="2"/>
  <c r="L34" i="2"/>
  <c r="N34" i="2"/>
  <c r="K34" i="2"/>
  <c r="L60" i="2"/>
  <c r="K58" i="2"/>
  <c r="L58" i="2"/>
  <c r="N58" i="2"/>
  <c r="N39" i="2"/>
  <c r="K39" i="2"/>
  <c r="L39" i="2"/>
  <c r="N166" i="2"/>
  <c r="K166" i="2"/>
  <c r="L166" i="2"/>
  <c r="N60" i="2"/>
  <c r="L215" i="2"/>
  <c r="L168" i="2"/>
  <c r="K72" i="2"/>
  <c r="L72" i="2"/>
  <c r="N72" i="2"/>
  <c r="L102" i="2"/>
  <c r="N67" i="2"/>
  <c r="K67" i="2"/>
  <c r="L67" i="2"/>
  <c r="L221" i="2"/>
  <c r="N221" i="2"/>
  <c r="K221" i="2"/>
  <c r="L37" i="2"/>
  <c r="K37" i="2"/>
  <c r="N37" i="2"/>
  <c r="L198" i="2"/>
  <c r="N198" i="2"/>
  <c r="K198" i="2"/>
  <c r="K78" i="2"/>
  <c r="L78" i="2"/>
  <c r="N78" i="2"/>
  <c r="N155" i="2"/>
  <c r="K155" i="2"/>
  <c r="L155" i="2"/>
  <c r="L49" i="2"/>
  <c r="N49" i="2"/>
  <c r="K49" i="2"/>
  <c r="L33" i="2"/>
  <c r="K33" i="2"/>
  <c r="N33" i="2"/>
  <c r="L222" i="2"/>
  <c r="N222" i="2"/>
  <c r="K222" i="2"/>
  <c r="K71" i="2"/>
  <c r="L71" i="2"/>
  <c r="N71" i="2"/>
  <c r="L243" i="2"/>
  <c r="N243" i="2"/>
  <c r="K243" i="2"/>
  <c r="L194" i="2"/>
  <c r="N194" i="2"/>
  <c r="K194" i="2"/>
  <c r="K70" i="2"/>
  <c r="L70" i="2"/>
  <c r="N70" i="2"/>
  <c r="N189" i="2"/>
  <c r="K189" i="2"/>
  <c r="L189" i="2"/>
  <c r="K63" i="2"/>
  <c r="L63" i="2"/>
  <c r="N63" i="2"/>
  <c r="N164" i="2"/>
  <c r="K164" i="2"/>
  <c r="L164" i="2"/>
  <c r="L199" i="2"/>
  <c r="N199" i="2"/>
  <c r="K199" i="2"/>
  <c r="L45" i="2"/>
  <c r="K45" i="2"/>
  <c r="N45" i="2"/>
  <c r="K79" i="2"/>
  <c r="L79" i="2"/>
  <c r="N79" i="2"/>
  <c r="L214" i="2"/>
  <c r="N214" i="2"/>
  <c r="K214" i="2"/>
  <c r="L216" i="2"/>
  <c r="N216" i="2"/>
  <c r="K216" i="2"/>
  <c r="L53" i="2"/>
  <c r="K53" i="2"/>
  <c r="N53" i="2"/>
  <c r="L206" i="2"/>
  <c r="N206" i="2"/>
  <c r="K206" i="2"/>
  <c r="L211" i="2"/>
  <c r="N211" i="2"/>
  <c r="K211" i="2"/>
  <c r="N158" i="2"/>
  <c r="K158" i="2"/>
  <c r="L158" i="2"/>
  <c r="N62" i="2"/>
  <c r="K62" i="2"/>
  <c r="L62" i="2"/>
  <c r="N174" i="2"/>
  <c r="K174" i="2"/>
  <c r="L174" i="2"/>
  <c r="K61" i="2"/>
  <c r="L61" i="2"/>
  <c r="N61" i="2"/>
  <c r="L238" i="2"/>
  <c r="N238" i="2"/>
  <c r="K238" i="2"/>
  <c r="L226" i="2"/>
  <c r="N226" i="2"/>
  <c r="K226" i="2"/>
  <c r="N171" i="2"/>
  <c r="K171" i="2"/>
  <c r="L171" i="2"/>
  <c r="L230" i="2"/>
  <c r="N230" i="2"/>
  <c r="K230" i="2"/>
  <c r="L57" i="2"/>
  <c r="K57" i="2"/>
  <c r="N57" i="2"/>
  <c r="K41" i="2"/>
  <c r="L41" i="2"/>
  <c r="N41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T5" i="2" l="1"/>
  <c r="T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<sst xmlns="http://schemas.openxmlformats.org/spreadsheetml/2006/main" count="391" uniqueCount="41">
  <si>
    <t>Date</t>
  </si>
  <si>
    <t>Grand Total</t>
  </si>
  <si>
    <t>Floor</t>
  </si>
  <si>
    <t>2G</t>
  </si>
  <si>
    <t>3G</t>
  </si>
  <si>
    <t>3S</t>
  </si>
  <si>
    <t>3W</t>
  </si>
  <si>
    <t>4G</t>
  </si>
  <si>
    <t>4S</t>
  </si>
  <si>
    <t>5S</t>
  </si>
  <si>
    <t>5W</t>
  </si>
  <si>
    <t>6S</t>
  </si>
  <si>
    <t>7S</t>
  </si>
  <si>
    <t>Moxi Trouble Log</t>
  </si>
  <si>
    <t>Room</t>
  </si>
  <si>
    <t>Column1</t>
  </si>
  <si>
    <t>Admission Time</t>
  </si>
  <si>
    <t>Time Put on Tele</t>
  </si>
  <si>
    <t>Issue</t>
  </si>
  <si>
    <t>Admission Time (Total Minutes in a Day)2</t>
  </si>
  <si>
    <t>Time Put on Tele (Total Minutes in a day)2</t>
  </si>
  <si>
    <t>Time Off Tele (Total Minutes)2</t>
  </si>
  <si>
    <t>% Off Tele for Total Shift</t>
  </si>
  <si>
    <t>% Off Tele for Remainder of Shift</t>
  </si>
  <si>
    <t>Count &lt;=30 Mins</t>
  </si>
  <si>
    <t>PMD Standard Time</t>
  </si>
  <si>
    <t>PMD Standard Time Minutes</t>
  </si>
  <si>
    <t>Patient Safety</t>
  </si>
  <si>
    <t>COUNT of Patient Admitted</t>
  </si>
  <si>
    <t>Average of Patients Put on Tele &lt; 30 Mins</t>
  </si>
  <si>
    <t>Count &gt; 30 Mins</t>
  </si>
  <si>
    <t>Sum of Count &gt; 30 Mins</t>
  </si>
  <si>
    <t>Moxi Delivery % &gt; 30 Mins</t>
  </si>
  <si>
    <t>% Off Tele PMD</t>
  </si>
  <si>
    <t>Moxi Delivery</t>
  </si>
  <si>
    <t>PMD Runner</t>
  </si>
  <si>
    <t>\</t>
  </si>
  <si>
    <t>Analysis of Robot Admission Data for Patients Admitted To Telemetry</t>
  </si>
  <si>
    <t>Robot Delivery &lt;=30 Mins</t>
  </si>
  <si>
    <t>Robot Delivery % &gt; 30 Mins</t>
  </si>
  <si>
    <t>Robot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</si>
</sst>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24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118"/>
      <name val="Calibri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theme="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theme="0" tint="-4.9989318521683403E-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  <border>
      <left/>
      <right/>
      <top/>
      <bottom style="thin">
        <color theme="4" tint="0.59999389629810485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0" xfId="0" pivotButton="1"/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164" fontId="0" fillId="0" borderId="0" xfId="0" applyNumberFormat="1"/>
    <xf numFmtId="2" fontId="3" fillId="0" borderId="0" xfId="0" quotePrefix="1" applyNumberFormat="1" applyFont="1" applyAlignment="1">
      <alignment horizontal="center"/>
    </xf>
    <xf numFmtId="2" fontId="4" fillId="0" borderId="0" xfId="0" quotePrefix="1" applyNumberFormat="1" applyFont="1" applyAlignment="1">
      <alignment horizontal="center"/>
    </xf>
    <xf numFmtId="1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center"/>
    </xf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9" fontId="2" fillId="0" borderId="0" xfId="0" applyNumberFormat="1" applyFont="1"/>
    <xf numFmtId="0" fontId="9" fillId="2" borderId="0" xfId="0" applyFont="1" applyFill="1"/>
    <xf numFmtId="0" fontId="2" fillId="3" borderId="0" xfId="0" applyFont="1" applyFill="1" applyAlignment="1">
      <alignment horizontal="left"/>
    </xf>
    <xf numFmtId="0" fontId="5" fillId="5" borderId="0" xfId="0" applyFont="1" applyFill="1"/>
    <xf numFmtId="0" fontId="2" fillId="3" borderId="0" xfId="0" applyFont="1" applyFill="1"/>
    <xf numFmtId="0" fontId="6" fillId="5" borderId="0" xfId="0" applyFont="1" applyFill="1"/>
    <xf numFmtId="0" fontId="6" fillId="6" borderId="2" xfId="0" applyFont="1" applyFill="1" applyBorder="1"/>
    <xf numFmtId="0" fontId="0" fillId="0" borderId="3" xfId="0" applyBorder="1"/>
    <xf numFmtId="0" fontId="6" fillId="6" borderId="1" xfId="0" applyFont="1" applyFill="1" applyBorder="1"/>
    <xf numFmtId="9" fontId="0" fillId="0" borderId="3" xfId="0" applyNumberFormat="1" applyBorder="1"/>
    <xf numFmtId="9" fontId="8" fillId="0" borderId="0" xfId="0" applyNumberFormat="1" applyFont="1"/>
    <xf numFmtId="0" fontId="10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7" borderId="0" xfId="0" applyFont="1" applyFill="1" applyBorder="1"/>
    <xf numFmtId="0" fontId="0" fillId="8" borderId="4" xfId="0" applyFont="1" applyFill="1" applyBorder="1"/>
    <xf numFmtId="9" fontId="0" fillId="8" borderId="4" xfId="0" applyNumberFormat="1" applyFont="1" applyFill="1" applyBorder="1"/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0" tint="-4.9989318521683403E-2"/>
          <bgColor theme="0" tint="-4.9989318521683403E-2"/>
        </patternFill>
      </fill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0" tint="-4.9989318521683403E-2"/>
          <bgColor theme="0" tint="-4.9989318521683403E-2"/>
        </patternFill>
      </fill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4.9989318521683403E-2"/>
          <bgColor theme="0" tint="-4.9989318521683403E-2"/>
        </patternFill>
      </fill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/>
        <horizontal/>
      </border>
    </dxf>
    <dxf>
      <numFmt numFmtId="13" formatCode="0%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h:mm;@"/>
      <alignment horizontal="center" vertical="bottom" textRotation="0" wrapText="0" indent="0" justifyLastLine="0" shrinkToFit="0" readingOrder="0"/>
    </dxf>
    <dxf>
      <numFmt numFmtId="164" formatCode="h:mm;@"/>
      <alignment horizontal="center" vertical="bottom" textRotation="0" wrapText="0" indent="0" justifyLastLine="0" shrinkToFit="0" readingOrder="0"/>
    </dxf>
    <dxf>
      <numFmt numFmtId="164" formatCode="h:mm;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 outline="0">
        <top style="medium">
          <color theme="4" tint="-0.249977111117893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border outline="0">
        <top style="medium">
          <color theme="4" tint="-0.249977111117893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</dxf>
    <dxf>
      <numFmt numFmtId="13" formatCode="0%"/>
    </dxf>
    <dxf>
      <numFmt numFmtId="13" formatCode="0%"/>
    </dxf>
    <dxf>
      <numFmt numFmtId="14" formatCode="0.00%"/>
    </dxf>
    <dxf>
      <numFmt numFmtId="13" formatCode="0%"/>
    </dxf>
    <dxf>
      <numFmt numFmtId="1" formatCode="0"/>
    </dxf>
    <dxf>
      <numFmt numFmtId="1" formatCode="0"/>
    </dxf>
  </dxfs>
  <tableStyles count="0" defaultTableStyle="TableStyleMedium2" defaultPivotStyle="PivotStyleMedium9"/>
  <colors>
    <mruColors>
      <color rgb="FFFFD9D9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[PMD Moxi Data (1).xlsx]Average Time VS PMD!PivotTable1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in Minutes Patient Off</a:t>
            </a:r>
            <a:r>
              <a:rPr lang="en-US" baseline="0"/>
              <a:t> Tele With Moxi Delivery VS PMD Runner Standard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Time VS PMD'!$B$3</c:f>
              <c:strCache>
                <c:ptCount val="1"/>
                <c:pt idx="0">
                  <c:v>Moxi Delivery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Time VS PMD'!$A$4:$A$14</c:f>
              <c:strCache>
                <c:ptCount val="10"/>
                <c:pt idx="0">
                  <c:v>2G</c:v>
                </c:pt>
                <c:pt idx="1">
                  <c:v>3G</c:v>
                </c:pt>
                <c:pt idx="2">
                  <c:v>3S</c:v>
                </c:pt>
                <c:pt idx="3">
                  <c:v>3W</c:v>
                </c:pt>
                <c:pt idx="4">
                  <c:v>4G</c:v>
                </c:pt>
                <c:pt idx="5">
                  <c:v>4S</c:v>
                </c:pt>
                <c:pt idx="6">
                  <c:v>5S</c:v>
                </c:pt>
                <c:pt idx="7">
                  <c:v>5W</c:v>
                </c:pt>
                <c:pt idx="8">
                  <c:v>6S</c:v>
                </c:pt>
                <c:pt idx="9">
                  <c:v>7S</c:v>
                </c:pt>
              </c:strCache>
            </c:strRef>
          </c:cat>
          <c:val>
            <c:numRef>
              <c:f>'Average Time VS PMD'!$B$4:$B$14</c:f>
              <c:numCache>
                <c:formatCode>0</c:formatCode>
                <c:ptCount val="10"/>
                <c:pt idx="0">
                  <c:v>58.666666666666664</c:v>
                </c:pt>
                <c:pt idx="1">
                  <c:v>69.92307692307692</c:v>
                </c:pt>
                <c:pt idx="2">
                  <c:v>65.466666666666669</c:v>
                </c:pt>
                <c:pt idx="3">
                  <c:v>38.75</c:v>
                </c:pt>
                <c:pt idx="4">
                  <c:v>48.5</c:v>
                </c:pt>
                <c:pt idx="5">
                  <c:v>87.8</c:v>
                </c:pt>
                <c:pt idx="6">
                  <c:v>92.705882352941174</c:v>
                </c:pt>
                <c:pt idx="7">
                  <c:v>106.5</c:v>
                </c:pt>
                <c:pt idx="8">
                  <c:v>96.680851063829792</c:v>
                </c:pt>
                <c:pt idx="9">
                  <c:v>119.8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A2-45B0-9DAE-43CB60A74375}"/>
            </c:ext>
          </c:extLst>
        </c:ser>
        <c:ser>
          <c:idx val="1"/>
          <c:order val="1"/>
          <c:tx>
            <c:strRef>
              <c:f>'Average Time VS PMD'!$C$3</c:f>
              <c:strCache>
                <c:ptCount val="1"/>
                <c:pt idx="0">
                  <c:v>PMD Runner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Time VS PMD'!$A$4:$A$14</c:f>
              <c:strCache>
                <c:ptCount val="10"/>
                <c:pt idx="0">
                  <c:v>2G</c:v>
                </c:pt>
                <c:pt idx="1">
                  <c:v>3G</c:v>
                </c:pt>
                <c:pt idx="2">
                  <c:v>3S</c:v>
                </c:pt>
                <c:pt idx="3">
                  <c:v>3W</c:v>
                </c:pt>
                <c:pt idx="4">
                  <c:v>4G</c:v>
                </c:pt>
                <c:pt idx="5">
                  <c:v>4S</c:v>
                </c:pt>
                <c:pt idx="6">
                  <c:v>5S</c:v>
                </c:pt>
                <c:pt idx="7">
                  <c:v>5W</c:v>
                </c:pt>
                <c:pt idx="8">
                  <c:v>6S</c:v>
                </c:pt>
                <c:pt idx="9">
                  <c:v>7S</c:v>
                </c:pt>
              </c:strCache>
            </c:strRef>
          </c:cat>
          <c:val>
            <c:numRef>
              <c:f>'Average Time VS PMD'!$C$4:$C$14</c:f>
              <c:numCache>
                <c:formatCode>0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A2-45B0-9DAE-43CB60A743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61829791"/>
        <c:axId val="461042463"/>
      </c:barChart>
      <c:catAx>
        <c:axId val="46182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042463"/>
        <c:crosses val="autoZero"/>
        <c:auto val="1"/>
        <c:lblAlgn val="ctr"/>
        <c:lblOffset val="100"/>
        <c:noMultiLvlLbl val="0"/>
      </c:catAx>
      <c:valAx>
        <c:axId val="461042463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29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[PMD Moxi Data (1).xlsx]Count of Robo less than 30 minu!PivotTable3</c:name>
    <c:fmtId val="1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 of Robo less than 30 minu'!$B$3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 of Robo less than 30 minu'!$A$4:$A$13</c:f>
              <c:strCache>
                <c:ptCount val="9"/>
                <c:pt idx="0">
                  <c:v>2G</c:v>
                </c:pt>
                <c:pt idx="1">
                  <c:v>3G</c:v>
                </c:pt>
                <c:pt idx="2">
                  <c:v>3S</c:v>
                </c:pt>
                <c:pt idx="3">
                  <c:v>3W</c:v>
                </c:pt>
                <c:pt idx="4">
                  <c:v>4G</c:v>
                </c:pt>
                <c:pt idx="5">
                  <c:v>4S</c:v>
                </c:pt>
                <c:pt idx="6">
                  <c:v>5S</c:v>
                </c:pt>
                <c:pt idx="7">
                  <c:v>6S</c:v>
                </c:pt>
                <c:pt idx="8">
                  <c:v>7S</c:v>
                </c:pt>
              </c:strCache>
            </c:strRef>
          </c:cat>
          <c:val>
            <c:numRef>
              <c:f>'Count of Robo less than 30 minu'!$B$4:$B$13</c:f>
              <c:numCache>
                <c:formatCode>0%</c:formatCode>
                <c:ptCount val="9"/>
                <c:pt idx="0">
                  <c:v>0.33333333333333331</c:v>
                </c:pt>
                <c:pt idx="1">
                  <c:v>0.2</c:v>
                </c:pt>
                <c:pt idx="2">
                  <c:v>0.13333333333333333</c:v>
                </c:pt>
                <c:pt idx="3">
                  <c:v>0.25</c:v>
                </c:pt>
                <c:pt idx="4">
                  <c:v>0.47222222222222221</c:v>
                </c:pt>
                <c:pt idx="5">
                  <c:v>0.13333333333333333</c:v>
                </c:pt>
                <c:pt idx="6">
                  <c:v>0.29411764705882354</c:v>
                </c:pt>
                <c:pt idx="7">
                  <c:v>0.21276595744680851</c:v>
                </c:pt>
                <c:pt idx="8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D-455B-8736-8ECE6D0FA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357519"/>
        <c:axId val="402352719"/>
      </c:barChart>
      <c:catAx>
        <c:axId val="40235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52719"/>
        <c:crosses val="autoZero"/>
        <c:auto val="1"/>
        <c:lblAlgn val="ctr"/>
        <c:lblOffset val="100"/>
        <c:noMultiLvlLbl val="0"/>
      </c:catAx>
      <c:valAx>
        <c:axId val="40235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5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[PMD Moxi Data (1).xlsx]Average Percent off tele Shift!PivotTable5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Percent of</a:t>
            </a:r>
            <a:r>
              <a:rPr lang="en-US" baseline="0"/>
              <a:t> Time for Total Shift Patient is Off Tele Using Moxi To Deliver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Percent off tele Shift'!$B$3</c:f>
              <c:strCache>
                <c:ptCount val="1"/>
                <c:pt idx="0">
                  <c:v>Moxi Delivery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Percent off tele Shift'!$A$4:$A$14</c:f>
              <c:strCache>
                <c:ptCount val="10"/>
                <c:pt idx="0">
                  <c:v>2G</c:v>
                </c:pt>
                <c:pt idx="1">
                  <c:v>3G</c:v>
                </c:pt>
                <c:pt idx="2">
                  <c:v>3S</c:v>
                </c:pt>
                <c:pt idx="3">
                  <c:v>3W</c:v>
                </c:pt>
                <c:pt idx="4">
                  <c:v>4G</c:v>
                </c:pt>
                <c:pt idx="5">
                  <c:v>4S</c:v>
                </c:pt>
                <c:pt idx="6">
                  <c:v>5S</c:v>
                </c:pt>
                <c:pt idx="7">
                  <c:v>5W</c:v>
                </c:pt>
                <c:pt idx="8">
                  <c:v>6S</c:v>
                </c:pt>
                <c:pt idx="9">
                  <c:v>7S</c:v>
                </c:pt>
              </c:strCache>
            </c:strRef>
          </c:cat>
          <c:val>
            <c:numRef>
              <c:f>'Average Percent off tele Shift'!$B$4:$B$14</c:f>
              <c:numCache>
                <c:formatCode>0%</c:formatCode>
                <c:ptCount val="10"/>
                <c:pt idx="0">
                  <c:v>8.1481481481481474E-2</c:v>
                </c:pt>
                <c:pt idx="1">
                  <c:v>9.7115384615384631E-2</c:v>
                </c:pt>
                <c:pt idx="2">
                  <c:v>9.0925925925925924E-2</c:v>
                </c:pt>
                <c:pt idx="3">
                  <c:v>5.3819444444444441E-2</c:v>
                </c:pt>
                <c:pt idx="4">
                  <c:v>6.7361111111111108E-2</c:v>
                </c:pt>
                <c:pt idx="5">
                  <c:v>0.12194444444444444</c:v>
                </c:pt>
                <c:pt idx="6">
                  <c:v>0.12875816993464054</c:v>
                </c:pt>
                <c:pt idx="7">
                  <c:v>0.14791666666666667</c:v>
                </c:pt>
                <c:pt idx="8">
                  <c:v>0.13427895981087468</c:v>
                </c:pt>
                <c:pt idx="9">
                  <c:v>0.16638888888888886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A9-4831-836C-1B2AE4499C92}"/>
            </c:ext>
          </c:extLst>
        </c:ser>
        <c:ser>
          <c:idx val="1"/>
          <c:order val="1"/>
          <c:tx>
            <c:strRef>
              <c:f>'Average Percent off tele Shift'!$C$3</c:f>
              <c:strCache>
                <c:ptCount val="1"/>
                <c:pt idx="0">
                  <c:v>PMD Runner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Percent off tele Shift'!$A$4:$A$14</c:f>
              <c:strCache>
                <c:ptCount val="10"/>
                <c:pt idx="0">
                  <c:v>2G</c:v>
                </c:pt>
                <c:pt idx="1">
                  <c:v>3G</c:v>
                </c:pt>
                <c:pt idx="2">
                  <c:v>3S</c:v>
                </c:pt>
                <c:pt idx="3">
                  <c:v>3W</c:v>
                </c:pt>
                <c:pt idx="4">
                  <c:v>4G</c:v>
                </c:pt>
                <c:pt idx="5">
                  <c:v>4S</c:v>
                </c:pt>
                <c:pt idx="6">
                  <c:v>5S</c:v>
                </c:pt>
                <c:pt idx="7">
                  <c:v>5W</c:v>
                </c:pt>
                <c:pt idx="8">
                  <c:v>6S</c:v>
                </c:pt>
                <c:pt idx="9">
                  <c:v>7S</c:v>
                </c:pt>
              </c:strCache>
            </c:strRef>
          </c:cat>
          <c:val>
            <c:numRef>
              <c:f>'Average Percent off tele Shift'!$C$4:$C$14</c:f>
              <c:numCache>
                <c:formatCode>0%</c:formatCode>
                <c:ptCount val="10"/>
                <c:pt idx="0">
                  <c:v>4.1666666666666657E-2</c:v>
                </c:pt>
                <c:pt idx="1">
                  <c:v>4.166666666666665E-2</c:v>
                </c:pt>
                <c:pt idx="2">
                  <c:v>4.1666666666666657E-2</c:v>
                </c:pt>
                <c:pt idx="3">
                  <c:v>4.1666666666666664E-2</c:v>
                </c:pt>
                <c:pt idx="4">
                  <c:v>4.1666666666666678E-2</c:v>
                </c:pt>
                <c:pt idx="5">
                  <c:v>4.1666666666666664E-2</c:v>
                </c:pt>
                <c:pt idx="6">
                  <c:v>4.1666666666666657E-2</c:v>
                </c:pt>
                <c:pt idx="7">
                  <c:v>4.1666666666666664E-2</c:v>
                </c:pt>
                <c:pt idx="8">
                  <c:v>4.1666666666666692E-2</c:v>
                </c:pt>
                <c:pt idx="9">
                  <c:v>4.1666666666666671E-2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A9-4831-836C-1B2AE4499C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60"/>
        <c:axId val="644982207"/>
        <c:axId val="644991327"/>
      </c:barChart>
      <c:valAx>
        <c:axId val="644991327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82207"/>
        <c:crosses val="autoZero"/>
        <c:crossBetween val="between"/>
      </c:valAx>
      <c:catAx>
        <c:axId val="64498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913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[PMD Moxi Data (1).xlsx]Average Count of Robot &lt;30!PivotTable4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of Patients Being on Tele in &lt; 30 Minutes VS Total of Tele Patients Admitted To Floor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Count of Robot &lt;30'!$B$3</c:f>
              <c:strCache>
                <c:ptCount val="1"/>
                <c:pt idx="0">
                  <c:v>Robot Delivery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'Average Count of Robot &lt;30'!$A$4:$A$14</c:f>
              <c:strCache>
                <c:ptCount val="10"/>
                <c:pt idx="0">
                  <c:v>2G</c:v>
                </c:pt>
                <c:pt idx="1">
                  <c:v>3G</c:v>
                </c:pt>
                <c:pt idx="2">
                  <c:v>3S</c:v>
                </c:pt>
                <c:pt idx="3">
                  <c:v>3W</c:v>
                </c:pt>
                <c:pt idx="4">
                  <c:v>4G</c:v>
                </c:pt>
                <c:pt idx="5">
                  <c:v>4S</c:v>
                </c:pt>
                <c:pt idx="6">
                  <c:v>5S</c:v>
                </c:pt>
                <c:pt idx="7">
                  <c:v>5W</c:v>
                </c:pt>
                <c:pt idx="8">
                  <c:v>6S</c:v>
                </c:pt>
                <c:pt idx="9">
                  <c:v>7S</c:v>
                </c:pt>
              </c:strCache>
            </c:strRef>
          </c:cat>
          <c:val>
            <c:numRef>
              <c:f>'Average Count of Robot &lt;30'!$B$4:$B$14</c:f>
              <c:numCache>
                <c:formatCode>General</c:formatCode>
                <c:ptCount val="10"/>
                <c:pt idx="0">
                  <c:v>5</c:v>
                </c:pt>
                <c:pt idx="1">
                  <c:v>13</c:v>
                </c:pt>
                <c:pt idx="2">
                  <c:v>2</c:v>
                </c:pt>
                <c:pt idx="3">
                  <c:v>1</c:v>
                </c:pt>
                <c:pt idx="4">
                  <c:v>17</c:v>
                </c:pt>
                <c:pt idx="5">
                  <c:v>4</c:v>
                </c:pt>
                <c:pt idx="6">
                  <c:v>5</c:v>
                </c:pt>
                <c:pt idx="7">
                  <c:v>0</c:v>
                </c:pt>
                <c:pt idx="8">
                  <c:v>10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F4-428A-9D36-41ABEA8EA21B}"/>
            </c:ext>
          </c:extLst>
        </c:ser>
        <c:ser>
          <c:idx val="1"/>
          <c:order val="1"/>
          <c:tx>
            <c:strRef>
              <c:f>'Average Count of Robot &lt;30'!$C$3</c:f>
              <c:strCache>
                <c:ptCount val="1"/>
                <c:pt idx="0">
                  <c:v>PMD Runner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'Average Count of Robot &lt;30'!$A$4:$A$14</c:f>
              <c:strCache>
                <c:ptCount val="10"/>
                <c:pt idx="0">
                  <c:v>2G</c:v>
                </c:pt>
                <c:pt idx="1">
                  <c:v>3G</c:v>
                </c:pt>
                <c:pt idx="2">
                  <c:v>3S</c:v>
                </c:pt>
                <c:pt idx="3">
                  <c:v>3W</c:v>
                </c:pt>
                <c:pt idx="4">
                  <c:v>4G</c:v>
                </c:pt>
                <c:pt idx="5">
                  <c:v>4S</c:v>
                </c:pt>
                <c:pt idx="6">
                  <c:v>5S</c:v>
                </c:pt>
                <c:pt idx="7">
                  <c:v>5W</c:v>
                </c:pt>
                <c:pt idx="8">
                  <c:v>6S</c:v>
                </c:pt>
                <c:pt idx="9">
                  <c:v>7S</c:v>
                </c:pt>
              </c:strCache>
            </c:strRef>
          </c:cat>
          <c:val>
            <c:numRef>
              <c:f>'Average Count of Robot &lt;30'!$C$4:$C$14</c:f>
              <c:numCache>
                <c:formatCode>General</c:formatCode>
                <c:ptCount val="10"/>
                <c:pt idx="0">
                  <c:v>15</c:v>
                </c:pt>
                <c:pt idx="1">
                  <c:v>65</c:v>
                </c:pt>
                <c:pt idx="2">
                  <c:v>15</c:v>
                </c:pt>
                <c:pt idx="3">
                  <c:v>4</c:v>
                </c:pt>
                <c:pt idx="4">
                  <c:v>36</c:v>
                </c:pt>
                <c:pt idx="5">
                  <c:v>30</c:v>
                </c:pt>
                <c:pt idx="6">
                  <c:v>17</c:v>
                </c:pt>
                <c:pt idx="7">
                  <c:v>2</c:v>
                </c:pt>
                <c:pt idx="8">
                  <c:v>47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F4-428A-9D36-41ABEA8EA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1834111"/>
        <c:axId val="461832671"/>
      </c:barChart>
      <c:catAx>
        <c:axId val="4618341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32671"/>
        <c:crosses val="autoZero"/>
        <c:auto val="1"/>
        <c:lblAlgn val="ctr"/>
        <c:lblOffset val="100"/>
        <c:noMultiLvlLbl val="0"/>
      </c:catAx>
      <c:valAx>
        <c:axId val="46183267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3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[PMD Moxi Data (1).xlsx]Average Count of Robot &lt;30!PivotTable5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Percentage of Tele</a:t>
            </a:r>
            <a:r>
              <a:rPr lang="en-US" b="1" baseline="0"/>
              <a:t> Admissions</a:t>
            </a:r>
            <a:r>
              <a:rPr lang="en-US" b="1"/>
              <a:t> Being Put On</a:t>
            </a:r>
            <a:r>
              <a:rPr lang="en-US" b="1" baseline="0"/>
              <a:t> Patient In &lt; 30 Mins With Moxi Delivery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Count of Robot &lt;30'!$B$18</c:f>
              <c:strCache>
                <c:ptCount val="1"/>
                <c:pt idx="0">
                  <c:v>Robot Delivery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'Average Count of Robot &lt;30'!$A$19:$A$29</c:f>
              <c:strCache>
                <c:ptCount val="10"/>
                <c:pt idx="0">
                  <c:v>2G</c:v>
                </c:pt>
                <c:pt idx="1">
                  <c:v>3G</c:v>
                </c:pt>
                <c:pt idx="2">
                  <c:v>3S</c:v>
                </c:pt>
                <c:pt idx="3">
                  <c:v>3W</c:v>
                </c:pt>
                <c:pt idx="4">
                  <c:v>4G</c:v>
                </c:pt>
                <c:pt idx="5">
                  <c:v>4S</c:v>
                </c:pt>
                <c:pt idx="6">
                  <c:v>5S</c:v>
                </c:pt>
                <c:pt idx="7">
                  <c:v>5W</c:v>
                </c:pt>
                <c:pt idx="8">
                  <c:v>6S</c:v>
                </c:pt>
                <c:pt idx="9">
                  <c:v>7S</c:v>
                </c:pt>
              </c:strCache>
            </c:strRef>
          </c:cat>
          <c:val>
            <c:numRef>
              <c:f>'Average Count of Robot &lt;30'!$B$19:$B$29</c:f>
              <c:numCache>
                <c:formatCode>0%</c:formatCode>
                <c:ptCount val="10"/>
                <c:pt idx="0">
                  <c:v>0.33333333333333331</c:v>
                </c:pt>
                <c:pt idx="1">
                  <c:v>0.2</c:v>
                </c:pt>
                <c:pt idx="2">
                  <c:v>0.13333333333333333</c:v>
                </c:pt>
                <c:pt idx="3">
                  <c:v>0.25</c:v>
                </c:pt>
                <c:pt idx="4">
                  <c:v>0.47222222222222221</c:v>
                </c:pt>
                <c:pt idx="5">
                  <c:v>0.13333333333333333</c:v>
                </c:pt>
                <c:pt idx="6">
                  <c:v>0.29411764705882354</c:v>
                </c:pt>
                <c:pt idx="7">
                  <c:v>0</c:v>
                </c:pt>
                <c:pt idx="8">
                  <c:v>0.21276595744680851</c:v>
                </c:pt>
                <c:pt idx="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39-4DAF-92B0-00E72E5BDD0F}"/>
            </c:ext>
          </c:extLst>
        </c:ser>
        <c:ser>
          <c:idx val="1"/>
          <c:order val="1"/>
          <c:tx>
            <c:strRef>
              <c:f>'Average Count of Robot &lt;30'!$C$18</c:f>
              <c:strCache>
                <c:ptCount val="1"/>
                <c:pt idx="0">
                  <c:v>PMD Runner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'Average Count of Robot &lt;30'!$A$19:$A$29</c:f>
              <c:strCache>
                <c:ptCount val="10"/>
                <c:pt idx="0">
                  <c:v>2G</c:v>
                </c:pt>
                <c:pt idx="1">
                  <c:v>3G</c:v>
                </c:pt>
                <c:pt idx="2">
                  <c:v>3S</c:v>
                </c:pt>
                <c:pt idx="3">
                  <c:v>3W</c:v>
                </c:pt>
                <c:pt idx="4">
                  <c:v>4G</c:v>
                </c:pt>
                <c:pt idx="5">
                  <c:v>4S</c:v>
                </c:pt>
                <c:pt idx="6">
                  <c:v>5S</c:v>
                </c:pt>
                <c:pt idx="7">
                  <c:v>5W</c:v>
                </c:pt>
                <c:pt idx="8">
                  <c:v>6S</c:v>
                </c:pt>
                <c:pt idx="9">
                  <c:v>7S</c:v>
                </c:pt>
              </c:strCache>
            </c:strRef>
          </c:cat>
          <c:val>
            <c:numRef>
              <c:f>'Average Count of Robot &lt;30'!$C$19:$C$29</c:f>
              <c:numCache>
                <c:formatCode>0%</c:formatCode>
                <c:ptCount val="10"/>
                <c:pt idx="0">
                  <c:v>4.1666666666666657E-2</c:v>
                </c:pt>
                <c:pt idx="1">
                  <c:v>4.166666666666665E-2</c:v>
                </c:pt>
                <c:pt idx="2">
                  <c:v>4.1666666666666657E-2</c:v>
                </c:pt>
                <c:pt idx="3">
                  <c:v>4.1666666666666664E-2</c:v>
                </c:pt>
                <c:pt idx="4">
                  <c:v>4.1666666666666678E-2</c:v>
                </c:pt>
                <c:pt idx="5">
                  <c:v>4.1666666666666664E-2</c:v>
                </c:pt>
                <c:pt idx="6">
                  <c:v>4.1666666666666657E-2</c:v>
                </c:pt>
                <c:pt idx="7">
                  <c:v>4.1666666666666664E-2</c:v>
                </c:pt>
                <c:pt idx="8">
                  <c:v>4.1666666666666692E-2</c:v>
                </c:pt>
                <c:pt idx="9">
                  <c:v>4.1666666666666671E-2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39-4DAF-92B0-00E72E5BD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58195375"/>
        <c:axId val="758206415"/>
      </c:barChart>
      <c:catAx>
        <c:axId val="75819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206415"/>
        <c:crosses val="autoZero"/>
        <c:auto val="1"/>
        <c:lblAlgn val="ctr"/>
        <c:lblOffset val="100"/>
        <c:noMultiLvlLbl val="0"/>
      </c:catAx>
      <c:valAx>
        <c:axId val="7582064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195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[PMD Moxi Data (1).xlsx]Amount + % Off Tele!PivotTable1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Amount of</a:t>
            </a:r>
            <a:r>
              <a:rPr lang="en-US" baseline="0"/>
              <a:t> Teles Delivered By Moxi Taking &gt; 30 Minutes Before Being Put On Tele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'Amount + % Off Tele'!$B$1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'Amount + % Off Tele'!$A$2:$A$12</c:f>
              <c:strCache>
                <c:ptCount val="10"/>
                <c:pt idx="0">
                  <c:v>2G</c:v>
                </c:pt>
                <c:pt idx="1">
                  <c:v>3G</c:v>
                </c:pt>
                <c:pt idx="2">
                  <c:v>3S</c:v>
                </c:pt>
                <c:pt idx="3">
                  <c:v>3W</c:v>
                </c:pt>
                <c:pt idx="4">
                  <c:v>4G</c:v>
                </c:pt>
                <c:pt idx="5">
                  <c:v>4S</c:v>
                </c:pt>
                <c:pt idx="6">
                  <c:v>5S</c:v>
                </c:pt>
                <c:pt idx="7">
                  <c:v>5W</c:v>
                </c:pt>
                <c:pt idx="8">
                  <c:v>6S</c:v>
                </c:pt>
                <c:pt idx="9">
                  <c:v>7S</c:v>
                </c:pt>
              </c:strCache>
            </c:strRef>
          </c:cat>
          <c:val>
            <c:numRef>
              <c:f>'Amount + % Off Tele'!$B$2:$B$12</c:f>
              <c:numCache>
                <c:formatCode>General</c:formatCode>
                <c:ptCount val="10"/>
                <c:pt idx="0">
                  <c:v>10</c:v>
                </c:pt>
                <c:pt idx="1">
                  <c:v>52</c:v>
                </c:pt>
                <c:pt idx="2">
                  <c:v>13</c:v>
                </c:pt>
                <c:pt idx="3">
                  <c:v>3</c:v>
                </c:pt>
                <c:pt idx="4">
                  <c:v>19</c:v>
                </c:pt>
                <c:pt idx="5">
                  <c:v>26</c:v>
                </c:pt>
                <c:pt idx="6">
                  <c:v>12</c:v>
                </c:pt>
                <c:pt idx="7">
                  <c:v>2</c:v>
                </c:pt>
                <c:pt idx="8">
                  <c:v>37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1-4545-BABA-9E7263DED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986047"/>
        <c:axId val="644984607"/>
      </c:barChart>
      <c:catAx>
        <c:axId val="6449860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84607"/>
        <c:crosses val="autoZero"/>
        <c:auto val="1"/>
        <c:lblAlgn val="ctr"/>
        <c:lblOffset val="100"/>
        <c:noMultiLvlLbl val="0"/>
      </c:catAx>
      <c:valAx>
        <c:axId val="64498460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8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[PMD Moxi Data (1).xlsx]Amount + % Off Tele!PivotTable2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Percentage of Teles Delivered By Moxi Taking &gt; 30 Minutes Before Being Put On Tele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'Amount + % Off Tele'!$B$18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'Amount + % Off Tele'!$A$19:$A$29</c:f>
              <c:strCache>
                <c:ptCount val="10"/>
                <c:pt idx="0">
                  <c:v>2G</c:v>
                </c:pt>
                <c:pt idx="1">
                  <c:v>3G</c:v>
                </c:pt>
                <c:pt idx="2">
                  <c:v>3S</c:v>
                </c:pt>
                <c:pt idx="3">
                  <c:v>3W</c:v>
                </c:pt>
                <c:pt idx="4">
                  <c:v>4G</c:v>
                </c:pt>
                <c:pt idx="5">
                  <c:v>4S</c:v>
                </c:pt>
                <c:pt idx="6">
                  <c:v>5S</c:v>
                </c:pt>
                <c:pt idx="7">
                  <c:v>5W</c:v>
                </c:pt>
                <c:pt idx="8">
                  <c:v>6S</c:v>
                </c:pt>
                <c:pt idx="9">
                  <c:v>7S</c:v>
                </c:pt>
              </c:strCache>
            </c:strRef>
          </c:cat>
          <c:val>
            <c:numRef>
              <c:f>'Amount + % Off Tele'!$B$19:$B$29</c:f>
              <c:numCache>
                <c:formatCode>0%</c:formatCode>
                <c:ptCount val="10"/>
                <c:pt idx="0">
                  <c:v>0.66666666666666663</c:v>
                </c:pt>
                <c:pt idx="1">
                  <c:v>0.8</c:v>
                </c:pt>
                <c:pt idx="2">
                  <c:v>0.8666666666666667</c:v>
                </c:pt>
                <c:pt idx="3">
                  <c:v>0.75</c:v>
                </c:pt>
                <c:pt idx="4">
                  <c:v>0.52777777777777779</c:v>
                </c:pt>
                <c:pt idx="5">
                  <c:v>0.8666666666666667</c:v>
                </c:pt>
                <c:pt idx="6">
                  <c:v>0.70588235294117652</c:v>
                </c:pt>
                <c:pt idx="7">
                  <c:v>1</c:v>
                </c:pt>
                <c:pt idx="8">
                  <c:v>0.78723404255319152</c:v>
                </c:pt>
                <c:pt idx="9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47-4602-BB53-658FE863CA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4993247"/>
        <c:axId val="644981727"/>
      </c:barChart>
      <c:catAx>
        <c:axId val="64499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81727"/>
        <c:crosses val="autoZero"/>
        <c:auto val="1"/>
        <c:lblAlgn val="ctr"/>
        <c:lblOffset val="100"/>
        <c:noMultiLvlLbl val="0"/>
      </c:catAx>
      <c:valAx>
        <c:axId val="644981727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93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[PMD Moxi Data (1).xlsx]Average Time VS PMD!PivotTable1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Time in Minutes Patient Off</a:t>
            </a:r>
            <a:r>
              <a:rPr lang="en-US" b="1" baseline="0"/>
              <a:t> Tele With Robot Delivery VS PMD Runner Standard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91440" tIns="19050" rIns="38100" bIns="19050" anchor="ctr" anchorCtr="0">
              <a:spAutoFit/>
            </a:bodyPr>
            <a:lstStyle/>
            <a:p>
              <a:pPr algn="ctr"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Time VS PMD'!$B$3</c:f>
              <c:strCache>
                <c:ptCount val="1"/>
                <c:pt idx="0">
                  <c:v>Moxi Delivery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Time VS PMD'!$A$4:$A$14</c:f>
              <c:strCache>
                <c:ptCount val="10"/>
                <c:pt idx="0">
                  <c:v>2G</c:v>
                </c:pt>
                <c:pt idx="1">
                  <c:v>3G</c:v>
                </c:pt>
                <c:pt idx="2">
                  <c:v>3S</c:v>
                </c:pt>
                <c:pt idx="3">
                  <c:v>3W</c:v>
                </c:pt>
                <c:pt idx="4">
                  <c:v>4G</c:v>
                </c:pt>
                <c:pt idx="5">
                  <c:v>4S</c:v>
                </c:pt>
                <c:pt idx="6">
                  <c:v>5S</c:v>
                </c:pt>
                <c:pt idx="7">
                  <c:v>5W</c:v>
                </c:pt>
                <c:pt idx="8">
                  <c:v>6S</c:v>
                </c:pt>
                <c:pt idx="9">
                  <c:v>7S</c:v>
                </c:pt>
              </c:strCache>
            </c:strRef>
          </c:cat>
          <c:val>
            <c:numRef>
              <c:f>'Average Time VS PMD'!$B$4:$B$14</c:f>
              <c:numCache>
                <c:formatCode>0</c:formatCode>
                <c:ptCount val="10"/>
                <c:pt idx="0">
                  <c:v>58.666666666666664</c:v>
                </c:pt>
                <c:pt idx="1">
                  <c:v>69.92307692307692</c:v>
                </c:pt>
                <c:pt idx="2">
                  <c:v>65.466666666666669</c:v>
                </c:pt>
                <c:pt idx="3">
                  <c:v>38.75</c:v>
                </c:pt>
                <c:pt idx="4">
                  <c:v>48.5</c:v>
                </c:pt>
                <c:pt idx="5">
                  <c:v>87.8</c:v>
                </c:pt>
                <c:pt idx="6">
                  <c:v>92.705882352941174</c:v>
                </c:pt>
                <c:pt idx="7">
                  <c:v>106.5</c:v>
                </c:pt>
                <c:pt idx="8">
                  <c:v>96.680851063829792</c:v>
                </c:pt>
                <c:pt idx="9">
                  <c:v>119.8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53-44FA-A94B-4651F5D9941C}"/>
            </c:ext>
          </c:extLst>
        </c:ser>
        <c:ser>
          <c:idx val="1"/>
          <c:order val="1"/>
          <c:tx>
            <c:strRef>
              <c:f>'Average Time VS PMD'!$C$3</c:f>
              <c:strCache>
                <c:ptCount val="1"/>
                <c:pt idx="0">
                  <c:v>PMD Runner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91440" tIns="19050" rIns="38100" bIns="19050" anchor="ctr" anchorCtr="0">
                <a:spAutoFit/>
              </a:bodyPr>
              <a:lstStyle/>
              <a:p>
                <a:pPr algn="ctr"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Time VS PMD'!$A$4:$A$14</c:f>
              <c:strCache>
                <c:ptCount val="10"/>
                <c:pt idx="0">
                  <c:v>2G</c:v>
                </c:pt>
                <c:pt idx="1">
                  <c:v>3G</c:v>
                </c:pt>
                <c:pt idx="2">
                  <c:v>3S</c:v>
                </c:pt>
                <c:pt idx="3">
                  <c:v>3W</c:v>
                </c:pt>
                <c:pt idx="4">
                  <c:v>4G</c:v>
                </c:pt>
                <c:pt idx="5">
                  <c:v>4S</c:v>
                </c:pt>
                <c:pt idx="6">
                  <c:v>5S</c:v>
                </c:pt>
                <c:pt idx="7">
                  <c:v>5W</c:v>
                </c:pt>
                <c:pt idx="8">
                  <c:v>6S</c:v>
                </c:pt>
                <c:pt idx="9">
                  <c:v>7S</c:v>
                </c:pt>
              </c:strCache>
            </c:strRef>
          </c:cat>
          <c:val>
            <c:numRef>
              <c:f>'Average Time VS PMD'!$C$4:$C$14</c:f>
              <c:numCache>
                <c:formatCode>0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53-44FA-A94B-4651F5D99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2"/>
        <c:overlap val="-23"/>
        <c:axId val="461829791"/>
        <c:axId val="461042463"/>
      </c:barChart>
      <c:catAx>
        <c:axId val="46182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042463"/>
        <c:crosses val="autoZero"/>
        <c:auto val="1"/>
        <c:lblAlgn val="ctr"/>
        <c:lblOffset val="100"/>
        <c:noMultiLvlLbl val="0"/>
      </c:catAx>
      <c:valAx>
        <c:axId val="461042463"/>
        <c:scaling>
          <c:orientation val="minMax"/>
          <c:max val="12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2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[PMD Moxi Data (1).xlsx]Amount + % Off Tele!PivotTable2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Percentage of Tele Admissions Being Put On Patient In &gt; 30 Mins With Robot Delivery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'Amount + % Off Tele'!$B$18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'Amount + % Off Tele'!$A$19:$A$29</c:f>
              <c:strCache>
                <c:ptCount val="10"/>
                <c:pt idx="0">
                  <c:v>2G</c:v>
                </c:pt>
                <c:pt idx="1">
                  <c:v>3G</c:v>
                </c:pt>
                <c:pt idx="2">
                  <c:v>3S</c:v>
                </c:pt>
                <c:pt idx="3">
                  <c:v>3W</c:v>
                </c:pt>
                <c:pt idx="4">
                  <c:v>4G</c:v>
                </c:pt>
                <c:pt idx="5">
                  <c:v>4S</c:v>
                </c:pt>
                <c:pt idx="6">
                  <c:v>5S</c:v>
                </c:pt>
                <c:pt idx="7">
                  <c:v>5W</c:v>
                </c:pt>
                <c:pt idx="8">
                  <c:v>6S</c:v>
                </c:pt>
                <c:pt idx="9">
                  <c:v>7S</c:v>
                </c:pt>
              </c:strCache>
            </c:strRef>
          </c:cat>
          <c:val>
            <c:numRef>
              <c:f>'Amount + % Off Tele'!$B$19:$B$29</c:f>
              <c:numCache>
                <c:formatCode>0%</c:formatCode>
                <c:ptCount val="10"/>
                <c:pt idx="0">
                  <c:v>0.66666666666666663</c:v>
                </c:pt>
                <c:pt idx="1">
                  <c:v>0.8</c:v>
                </c:pt>
                <c:pt idx="2">
                  <c:v>0.8666666666666667</c:v>
                </c:pt>
                <c:pt idx="3">
                  <c:v>0.75</c:v>
                </c:pt>
                <c:pt idx="4">
                  <c:v>0.52777777777777779</c:v>
                </c:pt>
                <c:pt idx="5">
                  <c:v>0.8666666666666667</c:v>
                </c:pt>
                <c:pt idx="6">
                  <c:v>0.70588235294117652</c:v>
                </c:pt>
                <c:pt idx="7">
                  <c:v>1</c:v>
                </c:pt>
                <c:pt idx="8">
                  <c:v>0.78723404255319152</c:v>
                </c:pt>
                <c:pt idx="9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42-4044-AC5A-D33A217BD9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4993247"/>
        <c:axId val="644981727"/>
      </c:barChart>
      <c:catAx>
        <c:axId val="64499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81727"/>
        <c:crosses val="autoZero"/>
        <c:auto val="1"/>
        <c:lblAlgn val="ctr"/>
        <c:lblOffset val="100"/>
        <c:noMultiLvlLbl val="0"/>
      </c:catAx>
      <c:valAx>
        <c:axId val="644981727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93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[PMD Moxi Data (1).xlsx]Average Percent off tele Shift!PivotTable5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Percent of</a:t>
            </a:r>
            <a:r>
              <a:rPr lang="en-US" b="1" baseline="0"/>
              <a:t> Time Patient is Off for the Shift Tele Using Robot To Deliver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Percent off tele Shift'!$B$3</c:f>
              <c:strCache>
                <c:ptCount val="1"/>
                <c:pt idx="0">
                  <c:v>Moxi Delivery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Percent off tele Shift'!$A$4:$A$14</c:f>
              <c:strCache>
                <c:ptCount val="10"/>
                <c:pt idx="0">
                  <c:v>2G</c:v>
                </c:pt>
                <c:pt idx="1">
                  <c:v>3G</c:v>
                </c:pt>
                <c:pt idx="2">
                  <c:v>3S</c:v>
                </c:pt>
                <c:pt idx="3">
                  <c:v>3W</c:v>
                </c:pt>
                <c:pt idx="4">
                  <c:v>4G</c:v>
                </c:pt>
                <c:pt idx="5">
                  <c:v>4S</c:v>
                </c:pt>
                <c:pt idx="6">
                  <c:v>5S</c:v>
                </c:pt>
                <c:pt idx="7">
                  <c:v>5W</c:v>
                </c:pt>
                <c:pt idx="8">
                  <c:v>6S</c:v>
                </c:pt>
                <c:pt idx="9">
                  <c:v>7S</c:v>
                </c:pt>
              </c:strCache>
            </c:strRef>
          </c:cat>
          <c:val>
            <c:numRef>
              <c:f>'Average Percent off tele Shift'!$B$4:$B$14</c:f>
              <c:numCache>
                <c:formatCode>0%</c:formatCode>
                <c:ptCount val="10"/>
                <c:pt idx="0">
                  <c:v>8.1481481481481474E-2</c:v>
                </c:pt>
                <c:pt idx="1">
                  <c:v>9.7115384615384631E-2</c:v>
                </c:pt>
                <c:pt idx="2">
                  <c:v>9.0925925925925924E-2</c:v>
                </c:pt>
                <c:pt idx="3">
                  <c:v>5.3819444444444441E-2</c:v>
                </c:pt>
                <c:pt idx="4">
                  <c:v>6.7361111111111108E-2</c:v>
                </c:pt>
                <c:pt idx="5">
                  <c:v>0.12194444444444444</c:v>
                </c:pt>
                <c:pt idx="6">
                  <c:v>0.12875816993464054</c:v>
                </c:pt>
                <c:pt idx="7">
                  <c:v>0.14791666666666667</c:v>
                </c:pt>
                <c:pt idx="8">
                  <c:v>0.13427895981087468</c:v>
                </c:pt>
                <c:pt idx="9">
                  <c:v>0.16638888888888886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2-4165-B0E7-DE1768A7AF82}"/>
            </c:ext>
          </c:extLst>
        </c:ser>
        <c:ser>
          <c:idx val="1"/>
          <c:order val="1"/>
          <c:tx>
            <c:strRef>
              <c:f>'Average Percent off tele Shift'!$C$3</c:f>
              <c:strCache>
                <c:ptCount val="1"/>
                <c:pt idx="0">
                  <c:v>PMD Runner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Percent off tele Shift'!$A$4:$A$14</c:f>
              <c:strCache>
                <c:ptCount val="10"/>
                <c:pt idx="0">
                  <c:v>2G</c:v>
                </c:pt>
                <c:pt idx="1">
                  <c:v>3G</c:v>
                </c:pt>
                <c:pt idx="2">
                  <c:v>3S</c:v>
                </c:pt>
                <c:pt idx="3">
                  <c:v>3W</c:v>
                </c:pt>
                <c:pt idx="4">
                  <c:v>4G</c:v>
                </c:pt>
                <c:pt idx="5">
                  <c:v>4S</c:v>
                </c:pt>
                <c:pt idx="6">
                  <c:v>5S</c:v>
                </c:pt>
                <c:pt idx="7">
                  <c:v>5W</c:v>
                </c:pt>
                <c:pt idx="8">
                  <c:v>6S</c:v>
                </c:pt>
                <c:pt idx="9">
                  <c:v>7S</c:v>
                </c:pt>
              </c:strCache>
            </c:strRef>
          </c:cat>
          <c:val>
            <c:numRef>
              <c:f>'Average Percent off tele Shift'!$C$4:$C$14</c:f>
              <c:numCache>
                <c:formatCode>0%</c:formatCode>
                <c:ptCount val="10"/>
                <c:pt idx="0">
                  <c:v>4.1666666666666657E-2</c:v>
                </c:pt>
                <c:pt idx="1">
                  <c:v>4.166666666666665E-2</c:v>
                </c:pt>
                <c:pt idx="2">
                  <c:v>4.1666666666666657E-2</c:v>
                </c:pt>
                <c:pt idx="3">
                  <c:v>4.1666666666666664E-2</c:v>
                </c:pt>
                <c:pt idx="4">
                  <c:v>4.1666666666666678E-2</c:v>
                </c:pt>
                <c:pt idx="5">
                  <c:v>4.1666666666666664E-2</c:v>
                </c:pt>
                <c:pt idx="6">
                  <c:v>4.1666666666666657E-2</c:v>
                </c:pt>
                <c:pt idx="7">
                  <c:v>4.1666666666666664E-2</c:v>
                </c:pt>
                <c:pt idx="8">
                  <c:v>4.1666666666666692E-2</c:v>
                </c:pt>
                <c:pt idx="9">
                  <c:v>4.1666666666666671E-2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02-4165-B0E7-DE1768A7A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53"/>
        <c:axId val="644982207"/>
        <c:axId val="644991327"/>
      </c:barChart>
      <c:catAx>
        <c:axId val="64498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91327"/>
        <c:crosses val="autoZero"/>
        <c:auto val="1"/>
        <c:lblAlgn val="ctr"/>
        <c:lblOffset val="100"/>
        <c:noMultiLvlLbl val="0"/>
      </c:catAx>
      <c:valAx>
        <c:axId val="644991327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8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[PMD Moxi Data (1).xlsx]Average Count of Robot &lt;30!PivotTable5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Percentage of Tele</a:t>
            </a:r>
            <a:r>
              <a:rPr lang="en-US" b="1" baseline="0"/>
              <a:t> Admissions</a:t>
            </a:r>
            <a:r>
              <a:rPr lang="en-US" b="1"/>
              <a:t> Being Put On</a:t>
            </a:r>
            <a:r>
              <a:rPr lang="en-US" b="1" baseline="0"/>
              <a:t> Patient In &lt; 30 Mins With Robot Delivery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Count of Robot &lt;30'!$B$18</c:f>
              <c:strCache>
                <c:ptCount val="1"/>
                <c:pt idx="0">
                  <c:v>Robot Delivery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Count of Robot &lt;30'!$A$19:$A$29</c:f>
              <c:strCache>
                <c:ptCount val="10"/>
                <c:pt idx="0">
                  <c:v>2G</c:v>
                </c:pt>
                <c:pt idx="1">
                  <c:v>3G</c:v>
                </c:pt>
                <c:pt idx="2">
                  <c:v>3S</c:v>
                </c:pt>
                <c:pt idx="3">
                  <c:v>3W</c:v>
                </c:pt>
                <c:pt idx="4">
                  <c:v>4G</c:v>
                </c:pt>
                <c:pt idx="5">
                  <c:v>4S</c:v>
                </c:pt>
                <c:pt idx="6">
                  <c:v>5S</c:v>
                </c:pt>
                <c:pt idx="7">
                  <c:v>5W</c:v>
                </c:pt>
                <c:pt idx="8">
                  <c:v>6S</c:v>
                </c:pt>
                <c:pt idx="9">
                  <c:v>7S</c:v>
                </c:pt>
              </c:strCache>
            </c:strRef>
          </c:cat>
          <c:val>
            <c:numRef>
              <c:f>'Average Count of Robot &lt;30'!$B$19:$B$29</c:f>
              <c:numCache>
                <c:formatCode>0%</c:formatCode>
                <c:ptCount val="10"/>
                <c:pt idx="0">
                  <c:v>0.33333333333333331</c:v>
                </c:pt>
                <c:pt idx="1">
                  <c:v>0.2</c:v>
                </c:pt>
                <c:pt idx="2">
                  <c:v>0.13333333333333333</c:v>
                </c:pt>
                <c:pt idx="3">
                  <c:v>0.25</c:v>
                </c:pt>
                <c:pt idx="4">
                  <c:v>0.47222222222222221</c:v>
                </c:pt>
                <c:pt idx="5">
                  <c:v>0.13333333333333333</c:v>
                </c:pt>
                <c:pt idx="6">
                  <c:v>0.29411764705882354</c:v>
                </c:pt>
                <c:pt idx="7">
                  <c:v>0</c:v>
                </c:pt>
                <c:pt idx="8">
                  <c:v>0.21276595744680851</c:v>
                </c:pt>
                <c:pt idx="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90-4813-8177-5E4DB09C70AA}"/>
            </c:ext>
          </c:extLst>
        </c:ser>
        <c:ser>
          <c:idx val="1"/>
          <c:order val="1"/>
          <c:tx>
            <c:strRef>
              <c:f>'Average Count of Robot &lt;30'!$C$18</c:f>
              <c:strCache>
                <c:ptCount val="1"/>
                <c:pt idx="0">
                  <c:v>PMD Runner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Count of Robot &lt;30'!$A$19:$A$29</c:f>
              <c:strCache>
                <c:ptCount val="10"/>
                <c:pt idx="0">
                  <c:v>2G</c:v>
                </c:pt>
                <c:pt idx="1">
                  <c:v>3G</c:v>
                </c:pt>
                <c:pt idx="2">
                  <c:v>3S</c:v>
                </c:pt>
                <c:pt idx="3">
                  <c:v>3W</c:v>
                </c:pt>
                <c:pt idx="4">
                  <c:v>4G</c:v>
                </c:pt>
                <c:pt idx="5">
                  <c:v>4S</c:v>
                </c:pt>
                <c:pt idx="6">
                  <c:v>5S</c:v>
                </c:pt>
                <c:pt idx="7">
                  <c:v>5W</c:v>
                </c:pt>
                <c:pt idx="8">
                  <c:v>6S</c:v>
                </c:pt>
                <c:pt idx="9">
                  <c:v>7S</c:v>
                </c:pt>
              </c:strCache>
            </c:strRef>
          </c:cat>
          <c:val>
            <c:numRef>
              <c:f>'Average Count of Robot &lt;30'!$C$19:$C$29</c:f>
              <c:numCache>
                <c:formatCode>0%</c:formatCode>
                <c:ptCount val="10"/>
                <c:pt idx="0">
                  <c:v>4.1666666666666657E-2</c:v>
                </c:pt>
                <c:pt idx="1">
                  <c:v>4.166666666666665E-2</c:v>
                </c:pt>
                <c:pt idx="2">
                  <c:v>4.1666666666666657E-2</c:v>
                </c:pt>
                <c:pt idx="3">
                  <c:v>4.1666666666666664E-2</c:v>
                </c:pt>
                <c:pt idx="4">
                  <c:v>4.1666666666666678E-2</c:v>
                </c:pt>
                <c:pt idx="5">
                  <c:v>4.1666666666666664E-2</c:v>
                </c:pt>
                <c:pt idx="6">
                  <c:v>4.1666666666666657E-2</c:v>
                </c:pt>
                <c:pt idx="7">
                  <c:v>4.1666666666666664E-2</c:v>
                </c:pt>
                <c:pt idx="8">
                  <c:v>4.1666666666666692E-2</c:v>
                </c:pt>
                <c:pt idx="9">
                  <c:v>4.1666666666666671E-2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90-4813-8177-5E4DB09C70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60"/>
        <c:axId val="758195375"/>
        <c:axId val="758206415"/>
      </c:barChart>
      <c:catAx>
        <c:axId val="7581953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206415"/>
        <c:crosses val="autoZero"/>
        <c:auto val="1"/>
        <c:lblAlgn val="ctr"/>
        <c:lblOffset val="100"/>
        <c:noMultiLvlLbl val="0"/>
      </c:catAx>
      <c:valAx>
        <c:axId val="758206415"/>
        <c:scaling>
          <c:orientation val="minMax"/>
          <c:max val="0.60000000000000009"/>
        </c:scaling>
        <c:delete val="1"/>
        <c:axPos val="l"/>
        <c:numFmt formatCode="0%" sourceLinked="1"/>
        <c:majorTickMark val="out"/>
        <c:minorTickMark val="none"/>
        <c:tickLblPos val="nextTo"/>
        <c:crossAx val="75819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</xdr:row>
      <xdr:rowOff>142875</xdr:rowOff>
    </xdr:from>
    <xdr:to>
      <xdr:col>11</xdr:col>
      <xdr:colOff>85725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612CE2-BBCE-E892-EB2C-CA4C136F8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12</xdr:row>
      <xdr:rowOff>161925</xdr:rowOff>
    </xdr:from>
    <xdr:to>
      <xdr:col>9</xdr:col>
      <xdr:colOff>304800</xdr:colOff>
      <xdr:row>27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04DA74-C2A5-2072-5953-C48CD3389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161925</xdr:rowOff>
    </xdr:from>
    <xdr:to>
      <xdr:col>7</xdr:col>
      <xdr:colOff>28575</xdr:colOff>
      <xdr:row>27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95C517-4893-DBD8-CA0A-8B404EAE5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</xdr:row>
      <xdr:rowOff>104775</xdr:rowOff>
    </xdr:from>
    <xdr:to>
      <xdr:col>12</xdr:col>
      <xdr:colOff>209550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187568-FF08-037A-D6BD-D15FD8CD6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133350</xdr:colOff>
      <xdr:row>16</xdr:row>
      <xdr:rowOff>28575</xdr:rowOff>
    </xdr:from>
    <xdr:to>
      <xdr:col>11</xdr:col>
      <xdr:colOff>438150</xdr:colOff>
      <xdr:row>30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4F9659-6195-89F0-58C9-EECB69601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590550</xdr:colOff>
      <xdr:row>32</xdr:row>
      <xdr:rowOff>9525</xdr:rowOff>
    </xdr:from>
    <xdr:to>
      <xdr:col>11</xdr:col>
      <xdr:colOff>190500</xdr:colOff>
      <xdr:row>43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B60036-0859-840F-9011-45C6507D3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6105525"/>
          <a:ext cx="2647950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B9DECD-9E79-1459-AE0B-0025CA871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209550</xdr:colOff>
      <xdr:row>17</xdr:row>
      <xdr:rowOff>0</xdr:rowOff>
    </xdr:from>
    <xdr:to>
      <xdr:col>11</xdr:col>
      <xdr:colOff>514350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03E64F-B1FD-56B7-29A2-0FFDE3B52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117536</xdr:colOff>
      <xdr:row>32</xdr:row>
      <xdr:rowOff>85431</xdr:rowOff>
    </xdr:from>
    <xdr:to>
      <xdr:col>9</xdr:col>
      <xdr:colOff>0</xdr:colOff>
      <xdr:row>46</xdr:row>
      <xdr:rowOff>161631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99904E-16C4-42B1-9AA9-CD41308EF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117835</xdr:colOff>
      <xdr:row>18</xdr:row>
      <xdr:rowOff>76200</xdr:rowOff>
    </xdr:from>
    <xdr:to>
      <xdr:col>8</xdr:col>
      <xdr:colOff>117836</xdr:colOff>
      <xdr:row>32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5484D1-2104-46D4-B6AA-78A1894382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422243</xdr:colOff>
      <xdr:row>32</xdr:row>
      <xdr:rowOff>85428</xdr:rowOff>
    </xdr:from>
    <xdr:to>
      <xdr:col>19</xdr:col>
      <xdr:colOff>598996</xdr:colOff>
      <xdr:row>46</xdr:row>
      <xdr:rowOff>157113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DC59C54-402B-4441-AEE7-ECE818F6C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117835</xdr:colOff>
      <xdr:row>3</xdr:row>
      <xdr:rowOff>9818</xdr:rowOff>
    </xdr:from>
    <xdr:to>
      <xdr:col>8</xdr:col>
      <xdr:colOff>117835</xdr:colOff>
      <xdr:row>18</xdr:row>
      <xdr:rowOff>23170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EC76095-06A3-4F8C-B75C-C24535288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127659</xdr:colOff>
      <xdr:row>33</xdr:row>
      <xdr:rowOff>98198</xdr:rowOff>
    </xdr:from>
    <xdr:to>
      <xdr:col>12</xdr:col>
      <xdr:colOff>321399</xdr:colOff>
      <xdr:row>45</xdr:row>
      <xdr:rowOff>107722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1E4CBB4-A8D7-3A0C-96C8-0A55D4B1D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7530" y="6264899"/>
          <a:ext cx="2727194" cy="2248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</xdr:colOff>
      <xdr:row>33</xdr:row>
      <xdr:rowOff>49099</xdr:rowOff>
    </xdr:from>
    <xdr:to>
      <xdr:col>12</xdr:col>
      <xdr:colOff>324046</xdr:colOff>
      <xdr:row>45</xdr:row>
      <xdr:rowOff>166931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00C6E3-DCFD-40F0-819D-D998F6CAB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7530" y="6215800"/>
          <a:ext cx="2729841" cy="23566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" refreshedDate="45050.507411921295" createdVersion="8" refreshedVersion="8" minRefreshableVersion="3" recordCount="241" xr:uid="{8A6C2F10-BCF7-41C3-ACE6-30DD2D09CA90}">
  <cacheSource type="worksheet">
    <worksheetSource name="Table1" sheet="Data"/>
  </cacheSource>
  <cacheFields count="18">
    <cacheField name="Date" numFmtId="14">
      <sharedItems containsSemiMixedTypes="0" containsNonDate="0" containsDate="1" containsString="0" minDate="2022-12-13T00:00:00" maxDate="2023-05-03T00:00:00"/>
    </cacheField>
    <cacheField name="Room" numFmtId="1">
      <sharedItems containsSemiMixedTypes="0" containsString="0" containsNumber="1" containsInteger="1" minValue="332" maxValue="7939"/>
    </cacheField>
    <cacheField name="Floor" numFmtId="49">
      <sharedItems count="10">
        <s v="6S"/>
        <s v="5S"/>
        <s v="4S"/>
        <s v="2G"/>
        <s v="3G"/>
        <s v="3S"/>
        <s v="4G"/>
        <s v="5W"/>
        <s v="3W"/>
        <s v="7S"/>
      </sharedItems>
    </cacheField>
    <cacheField name="Column1" numFmtId="0">
      <sharedItems/>
    </cacheField>
    <cacheField name="Admission Time" numFmtId="164">
      <sharedItems containsSemiMixedTypes="0" containsNonDate="0" containsDate="1" containsString="0" minDate="1899-12-30T00:28:00" maxDate="1899-12-30T23:40:00"/>
    </cacheField>
    <cacheField name="Time Put on Tele" numFmtId="164">
      <sharedItems containsSemiMixedTypes="0" containsNonDate="0" containsDate="1" containsString="0" minDate="1899-12-30T00:03:00" maxDate="1899-12-30T23:57:00"/>
    </cacheField>
    <cacheField name="Issue" numFmtId="0">
      <sharedItems/>
    </cacheField>
    <cacheField name="Admission Time (Total Minutes in a Day)2" numFmtId="2">
      <sharedItems containsSemiMixedTypes="0" containsString="0" containsNumber="1" containsInteger="1" minValue="28" maxValue="1420"/>
    </cacheField>
    <cacheField name="Time Put on Tele (Total Minutes in a day)2" numFmtId="2">
      <sharedItems containsSemiMixedTypes="0" containsString="0" containsNumber="1" containsInteger="1" minValue="3" maxValue="1437"/>
    </cacheField>
    <cacheField name="Time Off Tele (Total Minutes)2" numFmtId="2">
      <sharedItems containsSemiMixedTypes="0" containsString="0" containsNumber="1" containsInteger="1" minValue="10" maxValue="525"/>
    </cacheField>
    <cacheField name="% Off Tele for Total Shift" numFmtId="10">
      <sharedItems containsSemiMixedTypes="0" containsString="0" containsNumber="1" minValue="1.3888888888888888E-2" maxValue="0.72916666666666663"/>
    </cacheField>
    <cacheField name="% Off Tele for Remainder of Shift" numFmtId="10">
      <sharedItems containsSemiMixedTypes="0" containsString="0" containsNumber="1" minValue="1.4084507042253521E-2" maxValue="2.6923076923076925"/>
    </cacheField>
    <cacheField name="% Off Tele PMD" numFmtId="10">
      <sharedItems containsSemiMixedTypes="0" containsString="0" containsNumber="1" minValue="4.1666666666666664E-2" maxValue="4.1666666666666664E-2"/>
    </cacheField>
    <cacheField name="Count &lt;=30 Mins" numFmtId="2">
      <sharedItems containsSemiMixedTypes="0" containsString="0" containsNumber="1" containsInteger="1" minValue="0" maxValue="1"/>
    </cacheField>
    <cacheField name="Count &gt; 30 Mins" numFmtId="2">
      <sharedItems containsSemiMixedTypes="0" containsString="0" containsNumber="1" containsInteger="1" minValue="0" maxValue="1"/>
    </cacheField>
    <cacheField name="PMD Standard Time" numFmtId="2">
      <sharedItems containsSemiMixedTypes="0" containsString="0" containsNumber="1" containsInteger="1" minValue="1" maxValue="1"/>
    </cacheField>
    <cacheField name="PMD Standard Time Minutes" numFmtId="2">
      <sharedItems containsSemiMixedTypes="0" containsString="0" containsNumber="1" containsInteger="1" minValue="30" maxValue="30"/>
    </cacheField>
    <cacheField name="COUNT of Patient Admitted" numFmtId="2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 pivotCacheId="207252480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">
  <r>
    <d v="2022-12-13T00:00:00"/>
    <n v="6908"/>
    <x v="0"/>
    <s v="6S"/>
    <d v="1899-12-30T19:00:00"/>
    <d v="1899-12-30T19:48:00"/>
    <s v="Patient Safety"/>
    <n v="1140"/>
    <n v="1188"/>
    <n v="48"/>
    <n v="6.6666666666666666E-2"/>
    <n v="7.1428571428571425E-2"/>
    <n v="4.1666666666666664E-2"/>
    <n v="0"/>
    <n v="1"/>
    <n v="1"/>
    <n v="30"/>
    <n v="1"/>
  </r>
  <r>
    <d v="2022-12-13T00:00:00"/>
    <n v="6926"/>
    <x v="0"/>
    <s v="6S"/>
    <d v="1899-12-30T19:01:00"/>
    <d v="1899-12-30T20:45:00"/>
    <s v="Patient Safety"/>
    <n v="1141"/>
    <n v="1245"/>
    <n v="104"/>
    <n v="0.14444444444444443"/>
    <n v="0.16883116883116883"/>
    <n v="4.1666666666666664E-2"/>
    <n v="0"/>
    <n v="1"/>
    <n v="1"/>
    <n v="30"/>
    <n v="1"/>
  </r>
  <r>
    <d v="2022-12-13T00:00:00"/>
    <n v="5918"/>
    <x v="1"/>
    <s v="5S"/>
    <d v="1899-12-30T20:56:00"/>
    <d v="1899-12-30T22:31:00"/>
    <s v="Patient Safety"/>
    <n v="1256"/>
    <n v="1351"/>
    <n v="95"/>
    <n v="0.13194444444444445"/>
    <n v="0.152"/>
    <n v="4.1666666666666664E-2"/>
    <n v="0"/>
    <n v="1"/>
    <n v="1"/>
    <n v="30"/>
    <n v="1"/>
  </r>
  <r>
    <d v="2022-12-13T00:00:00"/>
    <n v="6906"/>
    <x v="0"/>
    <s v="6S"/>
    <d v="1899-12-30T22:35:00"/>
    <d v="1899-12-30T00:04:00"/>
    <s v="Patient Safety"/>
    <n v="1355"/>
    <n v="4"/>
    <n v="151"/>
    <n v="0.20972222222222223"/>
    <n v="0.26537785588752194"/>
    <n v="4.1666666666666664E-2"/>
    <n v="0"/>
    <n v="1"/>
    <n v="1"/>
    <n v="30"/>
    <n v="1"/>
  </r>
  <r>
    <d v="2022-12-14T00:00:00"/>
    <n v="6935"/>
    <x v="0"/>
    <s v="6S"/>
    <d v="1899-12-30T02:49:00"/>
    <d v="1899-12-30T05:37:00"/>
    <s v="Patient Safety"/>
    <n v="169"/>
    <n v="337"/>
    <n v="168"/>
    <n v="0.23333333333333334"/>
    <n v="0.30434782608695654"/>
    <n v="4.1666666666666664E-2"/>
    <n v="0"/>
    <n v="1"/>
    <n v="1"/>
    <n v="30"/>
    <n v="1"/>
  </r>
  <r>
    <d v="2022-12-14T00:00:00"/>
    <n v="6907"/>
    <x v="0"/>
    <s v="6S"/>
    <d v="1899-12-30T03:55:00"/>
    <d v="1899-12-30T05:56:00"/>
    <s v="Patient Safety"/>
    <n v="235"/>
    <n v="356"/>
    <n v="121"/>
    <n v="0.16805555555555557"/>
    <n v="0.2020033388981636"/>
    <n v="4.1666666666666664E-2"/>
    <n v="0"/>
    <n v="1"/>
    <n v="1"/>
    <n v="30"/>
    <n v="1"/>
  </r>
  <r>
    <d v="2022-12-14T00:00:00"/>
    <n v="6933"/>
    <x v="0"/>
    <s v="6S"/>
    <d v="1899-12-30T05:58:00"/>
    <d v="1899-12-30T06:51:00"/>
    <s v="Patient Safety"/>
    <n v="358"/>
    <n v="411"/>
    <n v="53"/>
    <n v="7.3611111111111113E-2"/>
    <n v="7.9460269865067462E-2"/>
    <n v="4.1666666666666664E-2"/>
    <n v="0"/>
    <n v="1"/>
    <n v="1"/>
    <n v="30"/>
    <n v="1"/>
  </r>
  <r>
    <d v="2022-12-20T00:00:00"/>
    <n v="4915"/>
    <x v="2"/>
    <s v="4S"/>
    <d v="1899-12-30T00:28:00"/>
    <d v="1899-12-30T01:17:00"/>
    <s v="Patient Safety"/>
    <n v="28"/>
    <n v="77"/>
    <n v="49"/>
    <n v="6.805555555555555E-2"/>
    <n v="7.3025335320417287E-2"/>
    <n v="4.1666666666666664E-2"/>
    <n v="0"/>
    <n v="1"/>
    <n v="1"/>
    <n v="30"/>
    <n v="1"/>
  </r>
  <r>
    <d v="2022-12-20T00:00:00"/>
    <n v="4939"/>
    <x v="2"/>
    <s v="4S"/>
    <d v="1899-12-30T01:35:00"/>
    <d v="1899-12-30T02:15:00"/>
    <s v="Patient Safety"/>
    <n v="95"/>
    <n v="135"/>
    <n v="40"/>
    <n v="5.5555555555555552E-2"/>
    <n v="5.8823529411764705E-2"/>
    <n v="4.1666666666666664E-2"/>
    <n v="0"/>
    <n v="1"/>
    <n v="1"/>
    <n v="30"/>
    <n v="1"/>
  </r>
  <r>
    <d v="2022-12-20T00:00:00"/>
    <n v="4913"/>
    <x v="2"/>
    <s v="4S"/>
    <d v="1899-12-30T05:25:00"/>
    <d v="1899-12-30T06:23:00"/>
    <s v="Patient Safety"/>
    <n v="325"/>
    <n v="383"/>
    <n v="58"/>
    <n v="8.0555555555555561E-2"/>
    <n v="8.7613293051359523E-2"/>
    <n v="4.1666666666666664E-2"/>
    <n v="0"/>
    <n v="1"/>
    <n v="1"/>
    <n v="30"/>
    <n v="1"/>
  </r>
  <r>
    <d v="2022-12-21T00:00:00"/>
    <n v="4906"/>
    <x v="2"/>
    <s v="4S"/>
    <d v="1899-12-30T21:29:00"/>
    <d v="1899-12-30T22:18:00"/>
    <s v="Patient Safety"/>
    <n v="1289"/>
    <n v="1338"/>
    <n v="49"/>
    <n v="6.805555555555555E-2"/>
    <n v="7.3025335320417287E-2"/>
    <n v="4.1666666666666664E-2"/>
    <n v="0"/>
    <n v="1"/>
    <n v="1"/>
    <n v="30"/>
    <n v="1"/>
  </r>
  <r>
    <d v="2022-12-21T00:00:00"/>
    <n v="4924"/>
    <x v="2"/>
    <s v="4S"/>
    <d v="1899-12-30T23:08:00"/>
    <d v="1899-12-30T23:39:00"/>
    <s v="Patient Safety"/>
    <n v="1388"/>
    <n v="1419"/>
    <n v="31"/>
    <n v="4.3055555555555555E-2"/>
    <n v="4.4992743105950653E-2"/>
    <n v="4.1666666666666664E-2"/>
    <n v="0"/>
    <n v="1"/>
    <n v="1"/>
    <n v="30"/>
    <n v="1"/>
  </r>
  <r>
    <d v="2022-12-21T00:00:00"/>
    <n v="4932"/>
    <x v="2"/>
    <s v="4S"/>
    <d v="1899-12-30T20:57:00"/>
    <d v="1899-12-30T21:59:00"/>
    <s v="Patient Safety"/>
    <n v="1257"/>
    <n v="1319"/>
    <n v="62"/>
    <n v="8.611111111111111E-2"/>
    <n v="9.4224924012158054E-2"/>
    <n v="4.1666666666666664E-2"/>
    <n v="0"/>
    <n v="1"/>
    <n v="1"/>
    <n v="30"/>
    <n v="1"/>
  </r>
  <r>
    <d v="2022-12-22T00:00:00"/>
    <n v="4904"/>
    <x v="2"/>
    <s v="4S"/>
    <d v="1899-12-30T00:37:00"/>
    <d v="1899-12-30T01:45:00"/>
    <s v="Patient Safety"/>
    <n v="37"/>
    <n v="105"/>
    <n v="68"/>
    <n v="9.4444444444444442E-2"/>
    <n v="0.10429447852760736"/>
    <n v="4.1666666666666664E-2"/>
    <n v="0"/>
    <n v="1"/>
    <n v="1"/>
    <n v="30"/>
    <n v="1"/>
  </r>
  <r>
    <d v="2022-12-22T00:00:00"/>
    <n v="4911"/>
    <x v="2"/>
    <s v="4S"/>
    <d v="1899-12-30T01:34:00"/>
    <d v="1899-12-30T02:40:00"/>
    <s v="Patient Safety"/>
    <n v="94"/>
    <n v="160"/>
    <n v="66"/>
    <n v="9.166666666666666E-2"/>
    <n v="0.10091743119266056"/>
    <n v="4.1666666666666664E-2"/>
    <n v="0"/>
    <n v="1"/>
    <n v="1"/>
    <n v="30"/>
    <n v="1"/>
  </r>
  <r>
    <d v="2022-12-22T00:00:00"/>
    <n v="4904"/>
    <x v="2"/>
    <s v="4S"/>
    <d v="1899-12-30T00:37:00"/>
    <d v="1899-12-30T01:45:00"/>
    <s v="Patient Safety"/>
    <n v="37"/>
    <n v="105"/>
    <n v="68"/>
    <n v="9.4444444444444442E-2"/>
    <n v="0.10429447852760736"/>
    <n v="4.1666666666666664E-2"/>
    <n v="0"/>
    <n v="1"/>
    <n v="1"/>
    <n v="30"/>
    <n v="1"/>
  </r>
  <r>
    <d v="2022-12-22T00:00:00"/>
    <n v="4911"/>
    <x v="2"/>
    <s v="4S"/>
    <d v="1899-12-30T01:34:00"/>
    <d v="1899-12-30T02:41:00"/>
    <s v="Patient Safety"/>
    <n v="94"/>
    <n v="161"/>
    <n v="67"/>
    <n v="9.3055555555555558E-2"/>
    <n v="0.10260336906584992"/>
    <n v="4.1666666666666664E-2"/>
    <n v="0"/>
    <n v="1"/>
    <n v="1"/>
    <n v="30"/>
    <n v="1"/>
  </r>
  <r>
    <d v="2022-12-22T00:00:00"/>
    <n v="4922"/>
    <x v="2"/>
    <s v="4S"/>
    <d v="1899-12-30T04:55:00"/>
    <d v="1899-12-30T06:00:00"/>
    <s v="Patient Safety"/>
    <n v="295"/>
    <n v="360"/>
    <n v="65"/>
    <n v="9.0277777777777776E-2"/>
    <n v="9.9236641221374045E-2"/>
    <n v="4.1666666666666664E-2"/>
    <n v="0"/>
    <n v="1"/>
    <n v="1"/>
    <n v="30"/>
    <n v="1"/>
  </r>
  <r>
    <d v="2023-01-01T00:00:00"/>
    <n v="2130"/>
    <x v="3"/>
    <s v="2G"/>
    <d v="1899-12-30T22:45:00"/>
    <d v="1899-12-30T23:09:00"/>
    <s v="Patient Safety"/>
    <n v="1365"/>
    <n v="1389"/>
    <n v="24"/>
    <n v="3.3333333333333333E-2"/>
    <n v="3.4482758620689655E-2"/>
    <n v="4.1666666666666664E-2"/>
    <n v="1"/>
    <n v="0"/>
    <n v="1"/>
    <n v="30"/>
    <n v="1"/>
  </r>
  <r>
    <d v="2023-01-01T00:00:00"/>
    <n v="3107"/>
    <x v="4"/>
    <s v="3G"/>
    <d v="1899-12-30T23:40:00"/>
    <d v="1899-12-30T00:45:00"/>
    <s v="Patient Safety"/>
    <n v="1420"/>
    <n v="45"/>
    <n v="175"/>
    <n v="0.24305555555555555"/>
    <n v="0.32110091743119268"/>
    <n v="4.1666666666666664E-2"/>
    <n v="0"/>
    <n v="1"/>
    <n v="1"/>
    <n v="30"/>
    <n v="1"/>
  </r>
  <r>
    <d v="2023-01-26T00:00:00"/>
    <n v="5902"/>
    <x v="1"/>
    <s v="5S"/>
    <d v="1899-12-30T10:11:00"/>
    <d v="1899-12-30T15:06:00"/>
    <s v="Patient Safety"/>
    <n v="611"/>
    <n v="906"/>
    <n v="295"/>
    <n v="0.40972222222222221"/>
    <n v="0.69411764705882351"/>
    <n v="4.1666666666666664E-2"/>
    <n v="0"/>
    <n v="1"/>
    <n v="1"/>
    <n v="30"/>
    <n v="1"/>
  </r>
  <r>
    <d v="2023-01-26T00:00:00"/>
    <n v="5912"/>
    <x v="1"/>
    <s v="5S"/>
    <d v="1899-12-30T09:57:00"/>
    <d v="1899-12-30T12:45:00"/>
    <s v="Patient Safety"/>
    <n v="597"/>
    <n v="765"/>
    <n v="168"/>
    <n v="0.23333333333333334"/>
    <n v="0.30434782608695654"/>
    <n v="4.1666666666666664E-2"/>
    <n v="0"/>
    <n v="1"/>
    <n v="1"/>
    <n v="30"/>
    <n v="1"/>
  </r>
  <r>
    <d v="2023-01-26T00:00:00"/>
    <n v="5914"/>
    <x v="1"/>
    <s v="5S"/>
    <d v="1899-12-30T17:38:00"/>
    <d v="1899-12-30T19:15:00"/>
    <s v="Patient Safety"/>
    <n v="1058"/>
    <n v="1155"/>
    <n v="97"/>
    <n v="0.13472222222222222"/>
    <n v="0.15569823434991975"/>
    <n v="4.1666666666666664E-2"/>
    <n v="0"/>
    <n v="1"/>
    <n v="1"/>
    <n v="30"/>
    <n v="1"/>
  </r>
  <r>
    <d v="2023-01-26T00:00:00"/>
    <n v="5936"/>
    <x v="1"/>
    <s v="5S"/>
    <d v="1899-12-30T17:38:00"/>
    <d v="1899-12-30T19:58:00"/>
    <s v="Patient Safety"/>
    <n v="1058"/>
    <n v="1198"/>
    <n v="140"/>
    <n v="0.19444444444444445"/>
    <n v="0.2413793103448276"/>
    <n v="4.1666666666666664E-2"/>
    <n v="0"/>
    <n v="1"/>
    <n v="1"/>
    <n v="30"/>
    <n v="1"/>
  </r>
  <r>
    <d v="2023-01-26T00:00:00"/>
    <n v="6910"/>
    <x v="0"/>
    <s v="6S"/>
    <d v="1899-12-30T18:00:00"/>
    <d v="1899-12-30T19:14:00"/>
    <s v="Patient Safety"/>
    <n v="1080"/>
    <n v="1154"/>
    <n v="74"/>
    <n v="0.10277777777777777"/>
    <n v="0.11455108359133127"/>
    <n v="4.1666666666666664E-2"/>
    <n v="0"/>
    <n v="1"/>
    <n v="1"/>
    <n v="30"/>
    <n v="1"/>
  </r>
  <r>
    <d v="2023-01-26T00:00:00"/>
    <n v="5911"/>
    <x v="1"/>
    <s v="5S"/>
    <d v="1899-12-30T18:28:00"/>
    <d v="1899-12-30T18:55:00"/>
    <s v="Patient Safety"/>
    <n v="1108"/>
    <n v="1135"/>
    <n v="27"/>
    <n v="3.7499999999999999E-2"/>
    <n v="3.896103896103896E-2"/>
    <n v="4.1666666666666664E-2"/>
    <n v="1"/>
    <n v="0"/>
    <n v="1"/>
    <n v="30"/>
    <n v="1"/>
  </r>
  <r>
    <d v="2023-01-27T00:00:00"/>
    <n v="4908"/>
    <x v="2"/>
    <s v="4S"/>
    <d v="1899-12-30T11:46:00"/>
    <d v="1899-12-30T13:31:00"/>
    <s v="Patient Safety"/>
    <n v="706"/>
    <n v="811"/>
    <n v="105"/>
    <n v="0.14583333333333334"/>
    <n v="0.17073170731707318"/>
    <n v="4.1666666666666664E-2"/>
    <n v="0"/>
    <n v="1"/>
    <n v="1"/>
    <n v="30"/>
    <n v="1"/>
  </r>
  <r>
    <d v="2023-01-27T00:00:00"/>
    <n v="3902"/>
    <x v="5"/>
    <s v="3S"/>
    <d v="1899-12-30T13:13:00"/>
    <d v="1899-12-30T14:02:00"/>
    <s v="Patient Safety"/>
    <n v="793"/>
    <n v="842"/>
    <n v="49"/>
    <n v="6.805555555555555E-2"/>
    <n v="7.3025335320417287E-2"/>
    <n v="4.1666666666666664E-2"/>
    <n v="0"/>
    <n v="1"/>
    <n v="1"/>
    <n v="30"/>
    <n v="1"/>
  </r>
  <r>
    <d v="2023-01-27T00:00:00"/>
    <n v="5927"/>
    <x v="1"/>
    <s v="5S"/>
    <d v="1899-12-30T13:42:00"/>
    <d v="1899-12-30T14:06:00"/>
    <s v="Patient Safety"/>
    <n v="822"/>
    <n v="846"/>
    <n v="24"/>
    <n v="3.3333333333333333E-2"/>
    <n v="3.4482758620689655E-2"/>
    <n v="4.1666666666666664E-2"/>
    <n v="1"/>
    <n v="0"/>
    <n v="1"/>
    <n v="30"/>
    <n v="1"/>
  </r>
  <r>
    <d v="2023-01-27T00:00:00"/>
    <n v="3909"/>
    <x v="5"/>
    <s v="3S"/>
    <d v="1899-12-30T13:48:00"/>
    <d v="1899-12-30T14:55:00"/>
    <s v="Patient Safety"/>
    <n v="828"/>
    <n v="895"/>
    <n v="67"/>
    <n v="9.3055555555555558E-2"/>
    <n v="0.10260336906584992"/>
    <n v="4.1666666666666664E-2"/>
    <n v="0"/>
    <n v="1"/>
    <n v="1"/>
    <n v="30"/>
    <n v="1"/>
  </r>
  <r>
    <d v="2023-01-27T00:00:00"/>
    <n v="3914"/>
    <x v="5"/>
    <s v="3S"/>
    <d v="1899-12-30T14:34:00"/>
    <d v="1899-12-30T16:20:00"/>
    <s v="Patient Safety"/>
    <n v="874"/>
    <n v="980"/>
    <n v="106"/>
    <n v="0.14722222222222223"/>
    <n v="0.17263843648208468"/>
    <n v="4.1666666666666664E-2"/>
    <n v="0"/>
    <n v="1"/>
    <n v="1"/>
    <n v="30"/>
    <n v="1"/>
  </r>
  <r>
    <d v="2023-01-27T00:00:00"/>
    <n v="3103"/>
    <x v="4"/>
    <s v="3G"/>
    <d v="1899-12-30T16:34:00"/>
    <d v="1899-12-30T17:25:00"/>
    <s v="Patient Safety"/>
    <n v="994"/>
    <n v="1045"/>
    <n v="51"/>
    <n v="7.0833333333333331E-2"/>
    <n v="7.623318385650224E-2"/>
    <n v="4.1666666666666664E-2"/>
    <n v="0"/>
    <n v="1"/>
    <n v="1"/>
    <n v="30"/>
    <n v="1"/>
  </r>
  <r>
    <d v="2023-01-27T00:00:00"/>
    <n v="3115"/>
    <x v="4"/>
    <s v="3G"/>
    <d v="1899-12-30T16:34:00"/>
    <d v="1899-12-30T17:28:00"/>
    <s v="Patient Safety"/>
    <n v="994"/>
    <n v="1048"/>
    <n v="54"/>
    <n v="7.4999999999999997E-2"/>
    <n v="8.1081081081081086E-2"/>
    <n v="4.1666666666666664E-2"/>
    <n v="0"/>
    <n v="1"/>
    <n v="1"/>
    <n v="30"/>
    <n v="1"/>
  </r>
  <r>
    <d v="2023-01-27T00:00:00"/>
    <n v="4918"/>
    <x v="2"/>
    <s v="4S"/>
    <d v="1899-12-30T17:45:00"/>
    <d v="1899-12-30T18:25:00"/>
    <s v="Patient Safety"/>
    <n v="1065"/>
    <n v="1105"/>
    <n v="40"/>
    <n v="5.5555555555555552E-2"/>
    <n v="5.8823529411764705E-2"/>
    <n v="4.1666666666666664E-2"/>
    <n v="0"/>
    <n v="1"/>
    <n v="1"/>
    <n v="30"/>
    <n v="1"/>
  </r>
  <r>
    <d v="2023-01-28T00:00:00"/>
    <n v="5922"/>
    <x v="1"/>
    <s v="5S"/>
    <d v="1899-12-30T12:24:00"/>
    <d v="1899-12-30T12:36:00"/>
    <s v="Patient Safety"/>
    <n v="744"/>
    <n v="756"/>
    <n v="12"/>
    <n v="1.6666666666666666E-2"/>
    <n v="1.6949152542372881E-2"/>
    <n v="4.1666666666666664E-2"/>
    <n v="1"/>
    <n v="0"/>
    <n v="1"/>
    <n v="30"/>
    <n v="1"/>
  </r>
  <r>
    <d v="2023-01-28T00:00:00"/>
    <n v="4921"/>
    <x v="2"/>
    <s v="4S"/>
    <d v="1899-12-30T16:48:00"/>
    <d v="1899-12-30T17:11:00"/>
    <s v="Patient Safety"/>
    <n v="1008"/>
    <n v="1031"/>
    <n v="23"/>
    <n v="3.1944444444444442E-2"/>
    <n v="3.2998565279770443E-2"/>
    <n v="4.1666666666666664E-2"/>
    <n v="1"/>
    <n v="0"/>
    <n v="1"/>
    <n v="30"/>
    <n v="1"/>
  </r>
  <r>
    <d v="2023-01-30T00:00:00"/>
    <n v="6939"/>
    <x v="0"/>
    <s v="6S"/>
    <d v="1899-12-30T05:30:00"/>
    <d v="1899-12-30T08:03:00"/>
    <s v="Patient Safety"/>
    <n v="330"/>
    <n v="483"/>
    <n v="153"/>
    <n v="0.21249999999999999"/>
    <n v="0.26984126984126983"/>
    <n v="4.1666666666666664E-2"/>
    <n v="0"/>
    <n v="1"/>
    <n v="1"/>
    <n v="30"/>
    <n v="1"/>
  </r>
  <r>
    <d v="2023-01-31T00:00:00"/>
    <n v="2128"/>
    <x v="3"/>
    <s v="2G"/>
    <d v="1899-12-30T07:00:00"/>
    <d v="1899-12-30T07:30:00"/>
    <s v="Patient Safety"/>
    <n v="420"/>
    <n v="450"/>
    <n v="30"/>
    <n v="4.1666666666666664E-2"/>
    <n v="4.3478260869565216E-2"/>
    <n v="4.1666666666666664E-2"/>
    <n v="1"/>
    <n v="0"/>
    <n v="1"/>
    <n v="30"/>
    <n v="1"/>
  </r>
  <r>
    <d v="2023-01-31T00:00:00"/>
    <n v="3103"/>
    <x v="4"/>
    <s v="3G"/>
    <d v="1899-12-30T08:49:00"/>
    <d v="1899-12-30T11:50:00"/>
    <s v="Patient Safety"/>
    <n v="529"/>
    <n v="710"/>
    <n v="181"/>
    <n v="0.25138888888888888"/>
    <n v="0.3358070500927644"/>
    <n v="4.1666666666666664E-2"/>
    <n v="0"/>
    <n v="1"/>
    <n v="1"/>
    <n v="30"/>
    <n v="1"/>
  </r>
  <r>
    <d v="2023-01-31T00:00:00"/>
    <n v="2117"/>
    <x v="3"/>
    <s v="2G"/>
    <d v="1899-12-30T11:19:00"/>
    <d v="1899-12-30T12:26:00"/>
    <s v="Patient Safety"/>
    <n v="679"/>
    <n v="746"/>
    <n v="67"/>
    <n v="9.3055555555555558E-2"/>
    <n v="0.10260336906584992"/>
    <n v="4.1666666666666664E-2"/>
    <n v="0"/>
    <n v="1"/>
    <n v="1"/>
    <n v="30"/>
    <n v="1"/>
  </r>
  <r>
    <d v="2023-01-31T00:00:00"/>
    <n v="3120"/>
    <x v="4"/>
    <s v="3G"/>
    <d v="1899-12-30T13:45:00"/>
    <d v="1899-12-30T15:52:00"/>
    <s v="Patient Safety"/>
    <n v="825"/>
    <n v="952"/>
    <n v="127"/>
    <n v="0.1763888888888889"/>
    <n v="0.21416526138279932"/>
    <n v="4.1666666666666664E-2"/>
    <n v="0"/>
    <n v="1"/>
    <n v="1"/>
    <n v="30"/>
    <n v="1"/>
  </r>
  <r>
    <d v="2023-02-01T00:00:00"/>
    <n v="4122"/>
    <x v="6"/>
    <s v="4G"/>
    <d v="1899-12-30T10:50:00"/>
    <d v="1899-12-30T13:46:00"/>
    <s v="Patient Safety"/>
    <n v="650"/>
    <n v="826"/>
    <n v="176"/>
    <n v="0.24444444444444444"/>
    <n v="0.3235294117647059"/>
    <n v="4.1666666666666664E-2"/>
    <n v="0"/>
    <n v="1"/>
    <n v="1"/>
    <n v="30"/>
    <n v="1"/>
  </r>
  <r>
    <d v="2023-02-01T00:00:00"/>
    <n v="4123"/>
    <x v="6"/>
    <s v="4G"/>
    <d v="1899-12-30T13:01:00"/>
    <d v="1899-12-30T13:32:00"/>
    <s v="Patient Safety"/>
    <n v="781"/>
    <n v="812"/>
    <n v="31"/>
    <n v="4.3055555555555555E-2"/>
    <n v="4.4992743105950653E-2"/>
    <n v="4.1666666666666664E-2"/>
    <n v="0"/>
    <n v="1"/>
    <n v="1"/>
    <n v="30"/>
    <n v="1"/>
  </r>
  <r>
    <d v="2023-02-02T00:00:00"/>
    <n v="6937"/>
    <x v="0"/>
    <s v="6S"/>
    <d v="1899-12-30T08:22:00"/>
    <d v="1899-12-30T12:28:00"/>
    <s v="Patient Safety"/>
    <n v="502"/>
    <n v="748"/>
    <n v="246"/>
    <n v="0.34166666666666667"/>
    <n v="0.51898734177215189"/>
    <n v="4.1666666666666664E-2"/>
    <n v="0"/>
    <n v="1"/>
    <n v="1"/>
    <n v="30"/>
    <n v="1"/>
  </r>
  <r>
    <d v="2023-02-02T00:00:00"/>
    <n v="5935"/>
    <x v="1"/>
    <s v="5S"/>
    <d v="1899-12-30T11:51:00"/>
    <d v="1899-12-30T13:55:00"/>
    <s v="Patient Safety"/>
    <n v="711"/>
    <n v="835"/>
    <n v="124"/>
    <n v="0.17222222222222222"/>
    <n v="0.20805369127516779"/>
    <n v="4.1666666666666664E-2"/>
    <n v="0"/>
    <n v="1"/>
    <n v="1"/>
    <n v="30"/>
    <n v="1"/>
  </r>
  <r>
    <d v="2023-02-02T00:00:00"/>
    <n v="6926"/>
    <x v="0"/>
    <s v="6S"/>
    <d v="1899-12-30T16:08:00"/>
    <d v="1899-12-30T17:35:00"/>
    <s v="Patient Safety"/>
    <n v="968"/>
    <n v="1055"/>
    <n v="87"/>
    <n v="0.12083333333333333"/>
    <n v="0.13744075829383887"/>
    <n v="4.1666666666666664E-2"/>
    <n v="0"/>
    <n v="1"/>
    <n v="1"/>
    <n v="30"/>
    <n v="1"/>
  </r>
  <r>
    <d v="2023-02-02T00:00:00"/>
    <n v="6929"/>
    <x v="0"/>
    <s v="6S"/>
    <d v="1899-12-30T17:15:00"/>
    <d v="1899-12-30T17:39:00"/>
    <s v="Patient Safety"/>
    <n v="1035"/>
    <n v="1059"/>
    <n v="24"/>
    <n v="3.3333333333333333E-2"/>
    <n v="3.4482758620689655E-2"/>
    <n v="4.1666666666666664E-2"/>
    <n v="1"/>
    <n v="0"/>
    <n v="1"/>
    <n v="30"/>
    <n v="1"/>
  </r>
  <r>
    <d v="2023-02-02T00:00:00"/>
    <n v="6912"/>
    <x v="0"/>
    <s v="6S"/>
    <d v="1899-12-30T18:35:00"/>
    <d v="1899-12-30T19:09:00"/>
    <s v="Patient Safety"/>
    <n v="1115"/>
    <n v="1149"/>
    <n v="34"/>
    <n v="4.7222222222222221E-2"/>
    <n v="4.9562682215743441E-2"/>
    <n v="4.1666666666666664E-2"/>
    <n v="0"/>
    <n v="1"/>
    <n v="1"/>
    <n v="30"/>
    <n v="1"/>
  </r>
  <r>
    <d v="2023-02-03T00:00:00"/>
    <n v="5904"/>
    <x v="1"/>
    <s v="5S"/>
    <d v="1899-12-30T08:12:00"/>
    <d v="1899-12-30T08:42:00"/>
    <s v="Patient Safety"/>
    <n v="492"/>
    <n v="522"/>
    <n v="30"/>
    <n v="4.1666666666666664E-2"/>
    <n v="4.3478260869565216E-2"/>
    <n v="4.1666666666666664E-2"/>
    <n v="1"/>
    <n v="0"/>
    <n v="1"/>
    <n v="30"/>
    <n v="1"/>
  </r>
  <r>
    <d v="2023-02-03T00:00:00"/>
    <n v="5927"/>
    <x v="1"/>
    <s v="5S"/>
    <d v="1899-12-30T08:12:00"/>
    <d v="1899-12-30T10:34:00"/>
    <s v="Patient Safety"/>
    <n v="492"/>
    <n v="634"/>
    <n v="142"/>
    <n v="0.19722222222222222"/>
    <n v="0.24567474048442905"/>
    <n v="4.1666666666666664E-2"/>
    <n v="0"/>
    <n v="1"/>
    <n v="1"/>
    <n v="30"/>
    <n v="1"/>
  </r>
  <r>
    <d v="2023-02-03T00:00:00"/>
    <n v="5927"/>
    <x v="1"/>
    <s v="5S"/>
    <d v="1899-12-30T15:08:00"/>
    <d v="1899-12-30T16:58:00"/>
    <s v="Patient Safety"/>
    <n v="908"/>
    <n v="1018"/>
    <n v="110"/>
    <n v="0.15277777777777779"/>
    <n v="0.18032786885245902"/>
    <n v="4.1666666666666664E-2"/>
    <n v="0"/>
    <n v="1"/>
    <n v="1"/>
    <n v="30"/>
    <n v="1"/>
  </r>
  <r>
    <d v="2023-02-04T00:00:00"/>
    <n v="3909"/>
    <x v="5"/>
    <s v="3S"/>
    <d v="1899-12-30T12:30:00"/>
    <d v="1899-12-30T15:30:00"/>
    <s v="Patient Safety"/>
    <n v="750"/>
    <n v="930"/>
    <n v="180"/>
    <n v="0.25"/>
    <n v="0.33333333333333331"/>
    <n v="4.1666666666666664E-2"/>
    <n v="0"/>
    <n v="1"/>
    <n v="1"/>
    <n v="30"/>
    <n v="1"/>
  </r>
  <r>
    <d v="2023-02-05T00:00:00"/>
    <n v="3120"/>
    <x v="4"/>
    <s v="3G"/>
    <d v="1899-12-30T08:23:00"/>
    <d v="1899-12-30T10:18:00"/>
    <s v="Patient Safety"/>
    <n v="503"/>
    <n v="618"/>
    <n v="115"/>
    <n v="0.15972222222222221"/>
    <n v="0.19008264462809918"/>
    <n v="4.1666666666666664E-2"/>
    <n v="0"/>
    <n v="1"/>
    <n v="1"/>
    <n v="30"/>
    <n v="1"/>
  </r>
  <r>
    <d v="2023-02-05T00:00:00"/>
    <n v="6936"/>
    <x v="0"/>
    <s v="6S"/>
    <d v="1899-12-30T09:18:00"/>
    <d v="1899-12-30T10:00:00"/>
    <s v="Patient Safety"/>
    <n v="558"/>
    <n v="600"/>
    <n v="42"/>
    <n v="5.8333333333333334E-2"/>
    <n v="6.1946902654867256E-2"/>
    <n v="4.1666666666666664E-2"/>
    <n v="0"/>
    <n v="1"/>
    <n v="1"/>
    <n v="30"/>
    <n v="1"/>
  </r>
  <r>
    <d v="2023-02-05T00:00:00"/>
    <n v="4935"/>
    <x v="2"/>
    <s v="4S"/>
    <d v="1899-12-30T10:13:00"/>
    <d v="1899-12-30T10:33:00"/>
    <s v="Patient Safety"/>
    <n v="613"/>
    <n v="633"/>
    <n v="20"/>
    <n v="2.7777777777777776E-2"/>
    <n v="2.8571428571428571E-2"/>
    <n v="4.1666666666666664E-2"/>
    <n v="1"/>
    <n v="0"/>
    <n v="1"/>
    <n v="30"/>
    <n v="1"/>
  </r>
  <r>
    <d v="2023-02-05T00:00:00"/>
    <n v="2122"/>
    <x v="3"/>
    <s v="2G"/>
    <d v="1899-12-30T11:04:00"/>
    <d v="1899-12-30T11:35:00"/>
    <s v="Patient Safety"/>
    <n v="664"/>
    <n v="695"/>
    <n v="31"/>
    <n v="4.3055555555555555E-2"/>
    <n v="4.4992743105950653E-2"/>
    <n v="4.1666666666666664E-2"/>
    <n v="0"/>
    <n v="1"/>
    <n v="1"/>
    <n v="30"/>
    <n v="1"/>
  </r>
  <r>
    <d v="2023-02-05T00:00:00"/>
    <n v="3108"/>
    <x v="4"/>
    <s v="3G"/>
    <d v="1899-12-30T13:45:00"/>
    <d v="1899-12-30T14:25:00"/>
    <s v="Patient Safety"/>
    <n v="825"/>
    <n v="865"/>
    <n v="40"/>
    <n v="5.5555555555555552E-2"/>
    <n v="5.8823529411764705E-2"/>
    <n v="4.1666666666666664E-2"/>
    <n v="0"/>
    <n v="1"/>
    <n v="1"/>
    <n v="30"/>
    <n v="1"/>
  </r>
  <r>
    <d v="2023-02-05T00:00:00"/>
    <n v="6937"/>
    <x v="0"/>
    <s v="6S"/>
    <d v="1899-12-30T22:23:00"/>
    <d v="1899-12-30T22:38:00"/>
    <s v="Patient Safety"/>
    <n v="1343"/>
    <n v="1358"/>
    <n v="15"/>
    <n v="2.0833333333333332E-2"/>
    <n v="2.1276595744680851E-2"/>
    <n v="4.1666666666666664E-2"/>
    <n v="1"/>
    <n v="0"/>
    <n v="1"/>
    <n v="30"/>
    <n v="1"/>
  </r>
  <r>
    <d v="2023-02-06T00:00:00"/>
    <n v="4913"/>
    <x v="2"/>
    <s v="4S"/>
    <d v="1899-12-30T16:00:00"/>
    <d v="1899-12-30T16:17:00"/>
    <s v="Patient Safety"/>
    <n v="960"/>
    <n v="977"/>
    <n v="17"/>
    <n v="2.361111111111111E-2"/>
    <n v="2.4182076813655761E-2"/>
    <n v="4.1666666666666664E-2"/>
    <n v="1"/>
    <n v="0"/>
    <n v="1"/>
    <n v="30"/>
    <n v="1"/>
  </r>
  <r>
    <d v="2023-02-08T00:00:00"/>
    <n v="4910"/>
    <x v="2"/>
    <s v="4S"/>
    <d v="1899-12-30T04:04:00"/>
    <d v="1899-12-30T09:06:00"/>
    <s v="Patient Safety"/>
    <n v="244"/>
    <n v="546"/>
    <n v="302"/>
    <n v="0.41944444444444445"/>
    <n v="0.72248803827751196"/>
    <n v="4.1666666666666664E-2"/>
    <n v="0"/>
    <n v="1"/>
    <n v="1"/>
    <n v="30"/>
    <n v="1"/>
  </r>
  <r>
    <d v="2023-02-08T00:00:00"/>
    <n v="4915"/>
    <x v="2"/>
    <s v="4S"/>
    <d v="1899-12-30T04:12:00"/>
    <d v="1899-12-30T08:45:00"/>
    <s v="Patient Safety"/>
    <n v="252"/>
    <n v="525"/>
    <n v="273"/>
    <n v="0.37916666666666665"/>
    <n v="0.61073825503355705"/>
    <n v="4.1666666666666664E-2"/>
    <n v="0"/>
    <n v="1"/>
    <n v="1"/>
    <n v="30"/>
    <n v="1"/>
  </r>
  <r>
    <d v="2023-02-08T00:00:00"/>
    <n v="3104"/>
    <x v="4"/>
    <s v="3G"/>
    <d v="1899-12-30T14:55:00"/>
    <d v="1899-12-30T15:55:00"/>
    <s v="Patient Safety"/>
    <n v="895"/>
    <n v="955"/>
    <n v="60"/>
    <n v="8.3333333333333329E-2"/>
    <n v="9.0909090909090912E-2"/>
    <n v="4.1666666666666664E-2"/>
    <n v="0"/>
    <n v="1"/>
    <n v="1"/>
    <n v="30"/>
    <n v="1"/>
  </r>
  <r>
    <d v="2023-02-08T00:00:00"/>
    <n v="3101"/>
    <x v="4"/>
    <s v="3G"/>
    <d v="1899-12-30T23:16:00"/>
    <d v="1899-12-30T00:03:00"/>
    <s v="Patient Safety"/>
    <n v="1396"/>
    <n v="3"/>
    <n v="193"/>
    <n v="0.26805555555555555"/>
    <n v="0.36622390891840606"/>
    <n v="4.1666666666666664E-2"/>
    <n v="0"/>
    <n v="1"/>
    <n v="1"/>
    <n v="30"/>
    <n v="1"/>
  </r>
  <r>
    <d v="2023-02-09T00:00:00"/>
    <n v="4125"/>
    <x v="6"/>
    <s v="4G"/>
    <d v="1899-12-30T00:49:00"/>
    <d v="1899-12-30T01:18:00"/>
    <s v="Patient Safety"/>
    <n v="49"/>
    <n v="78"/>
    <n v="29"/>
    <n v="4.027777777777778E-2"/>
    <n v="4.1968162083936326E-2"/>
    <n v="4.1666666666666664E-2"/>
    <n v="1"/>
    <n v="0"/>
    <n v="1"/>
    <n v="30"/>
    <n v="1"/>
  </r>
  <r>
    <d v="2023-02-09T00:00:00"/>
    <n v="6929"/>
    <x v="0"/>
    <s v="6S"/>
    <d v="1899-12-30T12:00:00"/>
    <d v="1899-12-30T14:58:00"/>
    <s v="Patient Safety"/>
    <n v="720"/>
    <n v="898"/>
    <n v="178"/>
    <n v="0.24722222222222223"/>
    <n v="0.32841328413284132"/>
    <n v="4.1666666666666664E-2"/>
    <n v="0"/>
    <n v="1"/>
    <n v="1"/>
    <n v="30"/>
    <n v="1"/>
  </r>
  <r>
    <d v="2023-02-09T00:00:00"/>
    <n v="580"/>
    <x v="7"/>
    <s v="5W"/>
    <d v="1899-12-30T12:30:00"/>
    <d v="1899-12-30T14:05:00"/>
    <s v="Patient Safety"/>
    <n v="750"/>
    <n v="845"/>
    <n v="95"/>
    <n v="0.13194444444444445"/>
    <n v="0.152"/>
    <n v="4.1666666666666664E-2"/>
    <n v="0"/>
    <n v="1"/>
    <n v="1"/>
    <n v="30"/>
    <n v="1"/>
  </r>
  <r>
    <d v="2023-02-09T00:00:00"/>
    <n v="3129"/>
    <x v="4"/>
    <s v="3G"/>
    <d v="1899-12-30T12:57:00"/>
    <d v="1899-12-30T14:15:00"/>
    <s v="Patient Safety"/>
    <n v="777"/>
    <n v="855"/>
    <n v="78"/>
    <n v="0.10833333333333334"/>
    <n v="0.12149532710280374"/>
    <n v="4.1666666666666664E-2"/>
    <n v="0"/>
    <n v="1"/>
    <n v="1"/>
    <n v="30"/>
    <n v="1"/>
  </r>
  <r>
    <d v="2023-02-09T00:00:00"/>
    <n v="6927"/>
    <x v="0"/>
    <s v="6S"/>
    <d v="1899-12-30T16:02:00"/>
    <d v="1899-12-30T16:30:00"/>
    <s v="Patient Safety"/>
    <n v="962"/>
    <n v="990"/>
    <n v="28"/>
    <n v="3.888888888888889E-2"/>
    <n v="4.046242774566474E-2"/>
    <n v="4.1666666666666664E-2"/>
    <n v="1"/>
    <n v="0"/>
    <n v="1"/>
    <n v="30"/>
    <n v="1"/>
  </r>
  <r>
    <d v="2023-02-09T00:00:00"/>
    <n v="6903"/>
    <x v="0"/>
    <s v="6S"/>
    <d v="1899-12-30T16:24:00"/>
    <d v="1899-12-30T16:47:00"/>
    <s v="Patient Safety"/>
    <n v="984"/>
    <n v="1007"/>
    <n v="23"/>
    <n v="3.1944444444444442E-2"/>
    <n v="3.2998565279770443E-2"/>
    <n v="4.1666666666666664E-2"/>
    <n v="1"/>
    <n v="0"/>
    <n v="1"/>
    <n v="30"/>
    <n v="1"/>
  </r>
  <r>
    <d v="2023-02-09T00:00:00"/>
    <n v="5915"/>
    <x v="1"/>
    <s v="5S"/>
    <d v="1899-12-30T16:24:00"/>
    <d v="1899-12-30T16:52:00"/>
    <s v="Patient Safety"/>
    <n v="984"/>
    <n v="1012"/>
    <n v="28"/>
    <n v="3.888888888888889E-2"/>
    <n v="4.046242774566474E-2"/>
    <n v="4.1666666666666664E-2"/>
    <n v="1"/>
    <n v="0"/>
    <n v="1"/>
    <n v="30"/>
    <n v="1"/>
  </r>
  <r>
    <d v="2023-02-09T00:00:00"/>
    <n v="5930"/>
    <x v="1"/>
    <s v="5S"/>
    <d v="1899-12-30T17:49:00"/>
    <d v="1899-12-30T18:32:00"/>
    <s v="Patient Safety"/>
    <n v="1069"/>
    <n v="1112"/>
    <n v="43"/>
    <n v="5.9722222222222225E-2"/>
    <n v="6.3515509601181686E-2"/>
    <n v="4.1666666666666664E-2"/>
    <n v="0"/>
    <n v="1"/>
    <n v="1"/>
    <n v="30"/>
    <n v="1"/>
  </r>
  <r>
    <d v="2023-02-09T00:00:00"/>
    <n v="3104"/>
    <x v="4"/>
    <s v="3G"/>
    <d v="1899-12-30T18:22:00"/>
    <d v="1899-12-30T19:15:00"/>
    <s v="Patient Safety"/>
    <n v="1102"/>
    <n v="1155"/>
    <n v="53"/>
    <n v="7.3611111111111113E-2"/>
    <n v="7.9460269865067462E-2"/>
    <n v="4.1666666666666664E-2"/>
    <n v="0"/>
    <n v="1"/>
    <n v="1"/>
    <n v="30"/>
    <n v="1"/>
  </r>
  <r>
    <d v="2023-02-09T00:00:00"/>
    <n v="3105"/>
    <x v="4"/>
    <s v="3G"/>
    <d v="1899-12-30T18:50:00"/>
    <d v="1899-12-30T19:48:00"/>
    <s v="Patient Safety"/>
    <n v="1130"/>
    <n v="1188"/>
    <n v="58"/>
    <n v="8.0555555555555561E-2"/>
    <n v="8.7613293051359523E-2"/>
    <n v="4.1666666666666664E-2"/>
    <n v="0"/>
    <n v="1"/>
    <n v="1"/>
    <n v="30"/>
    <n v="1"/>
  </r>
  <r>
    <d v="2023-02-09T00:00:00"/>
    <n v="3108"/>
    <x v="4"/>
    <s v="3G"/>
    <d v="1899-12-30T19:22:00"/>
    <d v="1899-12-30T19:42:00"/>
    <s v="Patient Safety"/>
    <n v="1162"/>
    <n v="1182"/>
    <n v="20"/>
    <n v="2.7777777777777776E-2"/>
    <n v="2.8571428571428571E-2"/>
    <n v="4.1666666666666664E-2"/>
    <n v="1"/>
    <n v="0"/>
    <n v="1"/>
    <n v="30"/>
    <n v="1"/>
  </r>
  <r>
    <d v="2023-02-09T00:00:00"/>
    <n v="3130"/>
    <x v="4"/>
    <s v="3G"/>
    <d v="1899-12-30T20:58:00"/>
    <d v="1899-12-30T22:47:00"/>
    <s v="Patient Safety"/>
    <n v="1258"/>
    <n v="1367"/>
    <n v="109"/>
    <n v="0.15138888888888888"/>
    <n v="0.17839607201309329"/>
    <n v="4.1666666666666664E-2"/>
    <n v="0"/>
    <n v="1"/>
    <n v="1"/>
    <n v="30"/>
    <n v="1"/>
  </r>
  <r>
    <d v="2023-02-09T00:00:00"/>
    <n v="4924"/>
    <x v="2"/>
    <s v="4S"/>
    <d v="1899-12-30T18:14:00"/>
    <d v="1899-12-30T01:00:00"/>
    <s v="Patient Safety"/>
    <n v="1094"/>
    <n v="60"/>
    <n v="166"/>
    <n v="0.23055555555555557"/>
    <n v="0.29963898916967507"/>
    <n v="4.1666666666666664E-2"/>
    <n v="0"/>
    <n v="1"/>
    <n v="1"/>
    <n v="30"/>
    <n v="1"/>
  </r>
  <r>
    <d v="2023-02-09T00:00:00"/>
    <n v="4101"/>
    <x v="6"/>
    <s v="4G"/>
    <d v="1899-12-30T21:33:00"/>
    <d v="1899-12-30T22:03:00"/>
    <s v="Patient Safety"/>
    <n v="1293"/>
    <n v="1323"/>
    <n v="30"/>
    <n v="4.1666666666666664E-2"/>
    <n v="4.3478260869565216E-2"/>
    <n v="4.1666666666666664E-2"/>
    <n v="1"/>
    <n v="0"/>
    <n v="1"/>
    <n v="30"/>
    <n v="1"/>
  </r>
  <r>
    <d v="2023-02-09T00:00:00"/>
    <n v="3125"/>
    <x v="4"/>
    <s v="3G"/>
    <d v="1899-12-30T22:40:00"/>
    <d v="1899-12-30T23:57:00"/>
    <s v="Patient Safety"/>
    <n v="1360"/>
    <n v="1437"/>
    <n v="77"/>
    <n v="0.10694444444444444"/>
    <n v="0.11975116640746501"/>
    <n v="4.1666666666666664E-2"/>
    <n v="0"/>
    <n v="1"/>
    <n v="1"/>
    <n v="30"/>
    <n v="1"/>
  </r>
  <r>
    <d v="2023-02-10T00:00:00"/>
    <n v="4107"/>
    <x v="6"/>
    <s v="4G"/>
    <d v="1899-12-30T01:32:00"/>
    <d v="1899-12-30T02:05:00"/>
    <s v="Patient Safety"/>
    <n v="92"/>
    <n v="125"/>
    <n v="33"/>
    <n v="4.583333333333333E-2"/>
    <n v="4.8034934497816595E-2"/>
    <n v="4.1666666666666664E-2"/>
    <n v="0"/>
    <n v="1"/>
    <n v="1"/>
    <n v="30"/>
    <n v="1"/>
  </r>
  <r>
    <d v="2023-02-10T00:00:00"/>
    <n v="3114"/>
    <x v="4"/>
    <s v="3G"/>
    <d v="1899-12-30T03:05:00"/>
    <d v="1899-12-30T03:37:00"/>
    <s v="Patient Safety"/>
    <n v="185"/>
    <n v="217"/>
    <n v="32"/>
    <n v="4.4444444444444446E-2"/>
    <n v="4.6511627906976744E-2"/>
    <n v="4.1666666666666664E-2"/>
    <n v="0"/>
    <n v="1"/>
    <n v="1"/>
    <n v="30"/>
    <n v="1"/>
  </r>
  <r>
    <d v="2023-02-10T00:00:00"/>
    <n v="3103"/>
    <x v="4"/>
    <s v="3G"/>
    <d v="1899-12-30T03:27:00"/>
    <d v="1899-12-30T04:05:00"/>
    <s v="Patient Safety"/>
    <n v="207"/>
    <n v="245"/>
    <n v="38"/>
    <n v="5.2777777777777778E-2"/>
    <n v="5.5718475073313782E-2"/>
    <n v="4.1666666666666664E-2"/>
    <n v="0"/>
    <n v="1"/>
    <n v="1"/>
    <n v="30"/>
    <n v="1"/>
  </r>
  <r>
    <d v="2023-02-10T00:00:00"/>
    <n v="6926"/>
    <x v="0"/>
    <s v="6S"/>
    <d v="1899-12-30T07:04:00"/>
    <d v="1899-12-30T14:06:00"/>
    <s v="Patient Safety"/>
    <n v="424"/>
    <n v="846"/>
    <n v="422"/>
    <n v="0.58611111111111114"/>
    <n v="1.4161073825503356"/>
    <n v="4.1666666666666664E-2"/>
    <n v="0"/>
    <n v="1"/>
    <n v="1"/>
    <n v="30"/>
    <n v="1"/>
  </r>
  <r>
    <d v="2023-02-11T00:00:00"/>
    <n v="5922"/>
    <x v="1"/>
    <s v="5S"/>
    <d v="1899-12-30T09:20:00"/>
    <d v="1899-12-30T10:27:00"/>
    <s v="Patient Safety"/>
    <n v="560"/>
    <n v="627"/>
    <n v="67"/>
    <n v="9.3055555555555558E-2"/>
    <n v="0.10260336906584992"/>
    <n v="4.1666666666666664E-2"/>
    <n v="0"/>
    <n v="1"/>
    <n v="1"/>
    <n v="30"/>
    <n v="1"/>
  </r>
  <r>
    <d v="2023-02-11T00:00:00"/>
    <n v="333"/>
    <x v="8"/>
    <s v="3W"/>
    <d v="1899-12-30T15:38:00"/>
    <d v="1899-12-30T16:30:00"/>
    <s v="Patient Safety"/>
    <n v="938"/>
    <n v="990"/>
    <n v="52"/>
    <n v="7.2222222222222215E-2"/>
    <n v="7.7844311377245512E-2"/>
    <n v="4.1666666666666664E-2"/>
    <n v="0"/>
    <n v="1"/>
    <n v="1"/>
    <n v="30"/>
    <n v="1"/>
  </r>
  <r>
    <d v="2023-02-12T00:00:00"/>
    <n v="3106"/>
    <x v="4"/>
    <s v="3G"/>
    <d v="1899-12-30T14:41:00"/>
    <d v="1899-12-30T15:53:00"/>
    <s v="Patient Safety"/>
    <n v="881"/>
    <n v="953"/>
    <n v="72"/>
    <n v="0.1"/>
    <n v="0.1111111111111111"/>
    <n v="4.1666666666666664E-2"/>
    <n v="0"/>
    <n v="1"/>
    <n v="1"/>
    <n v="30"/>
    <n v="1"/>
  </r>
  <r>
    <d v="2023-02-12T00:00:00"/>
    <n v="4127"/>
    <x v="6"/>
    <s v="4G"/>
    <d v="1899-12-30T16:10:00"/>
    <d v="1899-12-30T16:22:00"/>
    <s v="Patient Safety"/>
    <n v="970"/>
    <n v="982"/>
    <n v="12"/>
    <n v="1.6666666666666666E-2"/>
    <n v="1.6949152542372881E-2"/>
    <n v="4.1666666666666664E-2"/>
    <n v="1"/>
    <n v="0"/>
    <n v="1"/>
    <n v="30"/>
    <n v="1"/>
  </r>
  <r>
    <d v="2023-02-12T00:00:00"/>
    <n v="3127"/>
    <x v="4"/>
    <s v="3G"/>
    <d v="1899-12-30T13:42:00"/>
    <d v="1899-12-30T14:56:00"/>
    <s v="Patient Safety"/>
    <n v="822"/>
    <n v="896"/>
    <n v="74"/>
    <n v="0.10277777777777777"/>
    <n v="0.11455108359133127"/>
    <n v="4.1666666666666664E-2"/>
    <n v="0"/>
    <n v="1"/>
    <n v="1"/>
    <n v="30"/>
    <n v="1"/>
  </r>
  <r>
    <d v="2023-02-13T00:00:00"/>
    <n v="2115"/>
    <x v="3"/>
    <s v="2G"/>
    <d v="1899-12-30T13:58:00"/>
    <d v="1899-12-30T14:49:00"/>
    <s v="Patient Safety"/>
    <n v="838"/>
    <n v="889"/>
    <n v="51"/>
    <n v="7.0833333333333331E-2"/>
    <n v="7.623318385650224E-2"/>
    <n v="4.1666666666666664E-2"/>
    <n v="0"/>
    <n v="1"/>
    <n v="1"/>
    <n v="30"/>
    <n v="1"/>
  </r>
  <r>
    <d v="2023-02-13T00:00:00"/>
    <n v="4120"/>
    <x v="6"/>
    <s v="4G"/>
    <d v="1899-12-30T17:36:00"/>
    <d v="1899-12-30T18:18:00"/>
    <s v="Patient Safety"/>
    <n v="1056"/>
    <n v="1098"/>
    <n v="42"/>
    <n v="5.8333333333333334E-2"/>
    <n v="6.1946902654867256E-2"/>
    <n v="4.1666666666666664E-2"/>
    <n v="0"/>
    <n v="1"/>
    <n v="1"/>
    <n v="30"/>
    <n v="1"/>
  </r>
  <r>
    <d v="2023-02-13T00:00:00"/>
    <n v="4113"/>
    <x v="6"/>
    <s v="4G"/>
    <d v="1899-12-30T18:36:00"/>
    <d v="1899-12-30T18:49:00"/>
    <s v="Patient Safety"/>
    <n v="1116"/>
    <n v="1129"/>
    <n v="13"/>
    <n v="1.8055555555555554E-2"/>
    <n v="1.8387553041018388E-2"/>
    <n v="4.1666666666666664E-2"/>
    <n v="1"/>
    <n v="0"/>
    <n v="1"/>
    <n v="30"/>
    <n v="1"/>
  </r>
  <r>
    <d v="2023-02-15T00:00:00"/>
    <n v="3106"/>
    <x v="4"/>
    <s v="3G"/>
    <d v="1899-12-30T15:49:00"/>
    <d v="1899-12-30T17:22:00"/>
    <s v="Patient Safety"/>
    <n v="949"/>
    <n v="1042"/>
    <n v="93"/>
    <n v="0.12916666666666668"/>
    <n v="0.14832535885167464"/>
    <n v="4.1666666666666664E-2"/>
    <n v="0"/>
    <n v="1"/>
    <n v="1"/>
    <n v="30"/>
    <n v="1"/>
  </r>
  <r>
    <d v="2023-02-16T00:00:00"/>
    <n v="3911"/>
    <x v="5"/>
    <s v="3S"/>
    <d v="1899-12-30T14:36:00"/>
    <d v="1899-12-30T14:54:00"/>
    <s v="Patient Safety"/>
    <n v="876"/>
    <n v="894"/>
    <n v="18"/>
    <n v="2.5000000000000001E-2"/>
    <n v="2.564102564102564E-2"/>
    <n v="4.1666666666666664E-2"/>
    <n v="1"/>
    <n v="0"/>
    <n v="1"/>
    <n v="30"/>
    <n v="1"/>
  </r>
  <r>
    <d v="2023-02-16T00:00:00"/>
    <n v="3909"/>
    <x v="5"/>
    <s v="3S"/>
    <d v="1899-12-30T14:53:00"/>
    <d v="1899-12-30T15:31:00"/>
    <s v="Patient Safety"/>
    <n v="893"/>
    <n v="931"/>
    <n v="38"/>
    <n v="5.2777777777777778E-2"/>
    <n v="5.5718475073313782E-2"/>
    <n v="4.1666666666666664E-2"/>
    <n v="0"/>
    <n v="1"/>
    <n v="1"/>
    <n v="30"/>
    <n v="1"/>
  </r>
  <r>
    <d v="2023-02-16T00:00:00"/>
    <n v="3913"/>
    <x v="5"/>
    <s v="3S"/>
    <d v="1899-12-30T16:54:00"/>
    <d v="1899-12-30T17:30:00"/>
    <s v="Patient Safety"/>
    <n v="1014"/>
    <n v="1050"/>
    <n v="36"/>
    <n v="0.05"/>
    <n v="5.2631578947368418E-2"/>
    <n v="4.1666666666666664E-2"/>
    <n v="0"/>
    <n v="1"/>
    <n v="1"/>
    <n v="30"/>
    <n v="1"/>
  </r>
  <r>
    <d v="2023-02-16T00:00:00"/>
    <n v="4124"/>
    <x v="6"/>
    <s v="4G"/>
    <d v="1899-12-30T19:06:00"/>
    <d v="1899-12-30T19:39:00"/>
    <s v="Patient Safety"/>
    <n v="1146"/>
    <n v="1179"/>
    <n v="33"/>
    <n v="4.583333333333333E-2"/>
    <n v="4.8034934497816595E-2"/>
    <n v="4.1666666666666664E-2"/>
    <n v="0"/>
    <n v="1"/>
    <n v="1"/>
    <n v="30"/>
    <n v="1"/>
  </r>
  <r>
    <d v="2023-02-17T00:00:00"/>
    <n v="4123"/>
    <x v="6"/>
    <s v="4G"/>
    <d v="1899-12-30T07:49:00"/>
    <d v="1899-12-30T08:06:00"/>
    <s v="Patient Safety"/>
    <n v="469"/>
    <n v="486"/>
    <n v="17"/>
    <n v="2.361111111111111E-2"/>
    <n v="2.4182076813655761E-2"/>
    <n v="4.1666666666666664E-2"/>
    <n v="1"/>
    <n v="0"/>
    <n v="1"/>
    <n v="30"/>
    <n v="1"/>
  </r>
  <r>
    <d v="2023-02-17T00:00:00"/>
    <n v="3128"/>
    <x v="4"/>
    <s v="3G"/>
    <d v="1899-12-30T08:17:00"/>
    <d v="1899-12-30T11:54:00"/>
    <s v="Patient Safety"/>
    <n v="497"/>
    <n v="714"/>
    <n v="217"/>
    <n v="0.30138888888888887"/>
    <n v="0.43141153081510936"/>
    <n v="4.1666666666666664E-2"/>
    <n v="0"/>
    <n v="1"/>
    <n v="1"/>
    <n v="30"/>
    <n v="1"/>
  </r>
  <r>
    <d v="2023-02-17T00:00:00"/>
    <n v="3101"/>
    <x v="4"/>
    <s v="3G"/>
    <d v="1899-12-30T08:17:00"/>
    <d v="1899-12-30T09:08:00"/>
    <s v="Patient Safety"/>
    <n v="497"/>
    <n v="548"/>
    <n v="51"/>
    <n v="7.0833333333333331E-2"/>
    <n v="7.623318385650224E-2"/>
    <n v="4.1666666666666664E-2"/>
    <n v="0"/>
    <n v="1"/>
    <n v="1"/>
    <n v="30"/>
    <n v="1"/>
  </r>
  <r>
    <d v="2023-02-17T00:00:00"/>
    <n v="4126"/>
    <x v="6"/>
    <s v="4G"/>
    <d v="1899-12-30T09:22:00"/>
    <d v="1899-12-30T09:42:00"/>
    <s v="Patient Safety"/>
    <n v="562"/>
    <n v="582"/>
    <n v="20"/>
    <n v="2.7777777777777776E-2"/>
    <n v="2.8571428571428571E-2"/>
    <n v="4.1666666666666664E-2"/>
    <n v="1"/>
    <n v="0"/>
    <n v="1"/>
    <n v="30"/>
    <n v="1"/>
  </r>
  <r>
    <d v="2023-02-17T00:00:00"/>
    <n v="3118"/>
    <x v="4"/>
    <s v="3G"/>
    <d v="1899-12-30T13:12:00"/>
    <d v="1899-12-30T13:39:00"/>
    <s v="Patient Safety"/>
    <n v="792"/>
    <n v="819"/>
    <n v="27"/>
    <n v="3.7499999999999999E-2"/>
    <n v="3.896103896103896E-2"/>
    <n v="4.1666666666666664E-2"/>
    <n v="1"/>
    <n v="0"/>
    <n v="1"/>
    <n v="30"/>
    <n v="1"/>
  </r>
  <r>
    <d v="2023-02-17T00:00:00"/>
    <n v="2117"/>
    <x v="3"/>
    <s v="2G"/>
    <d v="1899-12-30T13:52:00"/>
    <d v="1899-12-30T15:40:00"/>
    <s v="Patient Safety"/>
    <n v="832"/>
    <n v="940"/>
    <n v="108"/>
    <n v="0.15"/>
    <n v="0.17647058823529413"/>
    <n v="4.1666666666666664E-2"/>
    <n v="0"/>
    <n v="1"/>
    <n v="1"/>
    <n v="30"/>
    <n v="1"/>
  </r>
  <r>
    <d v="2023-02-17T00:00:00"/>
    <n v="2124"/>
    <x v="3"/>
    <s v="2G"/>
    <d v="1899-12-30T14:27:00"/>
    <d v="1899-12-30T16:20:00"/>
    <s v="Patient Safety"/>
    <n v="867"/>
    <n v="980"/>
    <n v="113"/>
    <n v="0.15694444444444444"/>
    <n v="0.18616144975288304"/>
    <n v="4.1666666666666664E-2"/>
    <n v="0"/>
    <n v="1"/>
    <n v="1"/>
    <n v="30"/>
    <n v="1"/>
  </r>
  <r>
    <d v="2023-02-17T00:00:00"/>
    <n v="3129"/>
    <x v="4"/>
    <s v="3G"/>
    <d v="1899-12-30T17:40:00"/>
    <d v="1899-12-30T18:02:00"/>
    <s v="Patient Safety"/>
    <n v="1060"/>
    <n v="1082"/>
    <n v="22"/>
    <n v="3.0555555555555555E-2"/>
    <n v="3.151862464183381E-2"/>
    <n v="4.1666666666666664E-2"/>
    <n v="1"/>
    <n v="0"/>
    <n v="1"/>
    <n v="30"/>
    <n v="1"/>
  </r>
  <r>
    <d v="2023-02-17T00:00:00"/>
    <n v="3109"/>
    <x v="4"/>
    <s v="3G"/>
    <d v="1899-12-30T17:40:00"/>
    <d v="1899-12-30T18:41:00"/>
    <s v="Patient Safety"/>
    <n v="1060"/>
    <n v="1121"/>
    <n v="61"/>
    <n v="8.4722222222222227E-2"/>
    <n v="9.2564491654021239E-2"/>
    <n v="4.1666666666666664E-2"/>
    <n v="0"/>
    <n v="1"/>
    <n v="1"/>
    <n v="30"/>
    <n v="1"/>
  </r>
  <r>
    <d v="2023-02-17T00:00:00"/>
    <n v="3104"/>
    <x v="4"/>
    <s v="3G"/>
    <d v="1899-12-30T17:52:00"/>
    <d v="1899-12-30T18:31:00"/>
    <s v="Patient Safety"/>
    <n v="1072"/>
    <n v="1111"/>
    <n v="39"/>
    <n v="5.4166666666666669E-2"/>
    <n v="5.7268722466960353E-2"/>
    <n v="4.1666666666666664E-2"/>
    <n v="0"/>
    <n v="1"/>
    <n v="1"/>
    <n v="30"/>
    <n v="1"/>
  </r>
  <r>
    <d v="2023-02-20T00:00:00"/>
    <n v="3122"/>
    <x v="4"/>
    <s v="3G"/>
    <d v="1899-12-30T12:56:00"/>
    <d v="1899-12-30T13:31:00"/>
    <s v="Patient Safety"/>
    <n v="776"/>
    <n v="811"/>
    <n v="35"/>
    <n v="4.8611111111111112E-2"/>
    <n v="5.1094890510948905E-2"/>
    <n v="4.1666666666666664E-2"/>
    <n v="0"/>
    <n v="1"/>
    <n v="1"/>
    <n v="30"/>
    <n v="1"/>
  </r>
  <r>
    <d v="2023-02-20T00:00:00"/>
    <n v="4103"/>
    <x v="6"/>
    <s v="4G"/>
    <d v="1899-12-30T15:49:00"/>
    <d v="1899-12-30T16:10:00"/>
    <s v="Patient Safety"/>
    <n v="949"/>
    <n v="970"/>
    <n v="21"/>
    <n v="2.9166666666666667E-2"/>
    <n v="3.0042918454935622E-2"/>
    <n v="4.1666666666666664E-2"/>
    <n v="1"/>
    <n v="0"/>
    <n v="1"/>
    <n v="30"/>
    <n v="1"/>
  </r>
  <r>
    <d v="2023-02-20T00:00:00"/>
    <n v="4107"/>
    <x v="6"/>
    <s v="4G"/>
    <d v="1899-12-30T17:52:00"/>
    <d v="1899-12-30T18:26:00"/>
    <s v="Patient Safety"/>
    <n v="1072"/>
    <n v="1106"/>
    <n v="34"/>
    <n v="4.7222222222222221E-2"/>
    <n v="4.9562682215743441E-2"/>
    <n v="4.1666666666666664E-2"/>
    <n v="0"/>
    <n v="1"/>
    <n v="1"/>
    <n v="30"/>
    <n v="1"/>
  </r>
  <r>
    <d v="2023-02-22T00:00:00"/>
    <n v="3123"/>
    <x v="4"/>
    <s v="3G"/>
    <d v="1899-12-30T08:59:00"/>
    <d v="1899-12-30T09:50:00"/>
    <s v="Patient Safety"/>
    <n v="539"/>
    <n v="590"/>
    <n v="51"/>
    <n v="7.0833333333333331E-2"/>
    <n v="7.623318385650224E-2"/>
    <n v="4.1666666666666664E-2"/>
    <n v="0"/>
    <n v="1"/>
    <n v="1"/>
    <n v="30"/>
    <n v="1"/>
  </r>
  <r>
    <d v="2023-02-22T00:00:00"/>
    <n v="4904"/>
    <x v="2"/>
    <s v="4S"/>
    <d v="1899-12-30T07:57:00"/>
    <d v="1899-12-30T09:36:00"/>
    <s v="Patient Safety"/>
    <n v="477"/>
    <n v="576"/>
    <n v="99"/>
    <n v="0.13750000000000001"/>
    <n v="0.15942028985507245"/>
    <n v="4.1666666666666664E-2"/>
    <n v="0"/>
    <n v="1"/>
    <n v="1"/>
    <n v="30"/>
    <n v="1"/>
  </r>
  <r>
    <d v="2023-02-22T00:00:00"/>
    <n v="579"/>
    <x v="7"/>
    <s v="5W"/>
    <d v="1899-12-30T15:28:00"/>
    <d v="1899-12-30T17:26:00"/>
    <s v="Patient Safety"/>
    <n v="928"/>
    <n v="1046"/>
    <n v="118"/>
    <n v="0.16388888888888889"/>
    <n v="0.19601328903654486"/>
    <n v="4.1666666666666664E-2"/>
    <n v="0"/>
    <n v="1"/>
    <n v="1"/>
    <n v="30"/>
    <n v="1"/>
  </r>
  <r>
    <d v="2023-02-24T00:00:00"/>
    <n v="4911"/>
    <x v="2"/>
    <s v="4S"/>
    <d v="1899-12-30T14:57:00"/>
    <d v="1899-12-30T15:33:00"/>
    <s v="Patient Safety"/>
    <n v="897"/>
    <n v="933"/>
    <n v="36"/>
    <n v="0.05"/>
    <n v="5.2631578947368418E-2"/>
    <n v="4.1666666666666664E-2"/>
    <n v="0"/>
    <n v="1"/>
    <n v="1"/>
    <n v="30"/>
    <n v="1"/>
  </r>
  <r>
    <d v="2023-02-25T00:00:00"/>
    <n v="4113"/>
    <x v="6"/>
    <s v="4G"/>
    <d v="1899-12-30T07:50:00"/>
    <d v="1899-12-30T08:22:00"/>
    <s v="Patient Safety"/>
    <n v="470"/>
    <n v="502"/>
    <n v="32"/>
    <n v="4.4444444444444446E-2"/>
    <n v="4.6511627906976744E-2"/>
    <n v="4.1666666666666664E-2"/>
    <n v="0"/>
    <n v="1"/>
    <n v="1"/>
    <n v="30"/>
    <n v="1"/>
  </r>
  <r>
    <d v="2023-02-25T00:00:00"/>
    <n v="4917"/>
    <x v="2"/>
    <s v="4S"/>
    <d v="1899-12-30T09:34:00"/>
    <d v="1899-12-30T12:05:00"/>
    <s v="Patient Safety"/>
    <n v="574"/>
    <n v="725"/>
    <n v="151"/>
    <n v="0.20972222222222223"/>
    <n v="0.26537785588752194"/>
    <n v="4.1666666666666664E-2"/>
    <n v="0"/>
    <n v="1"/>
    <n v="1"/>
    <n v="30"/>
    <n v="1"/>
  </r>
  <r>
    <d v="2023-02-25T00:00:00"/>
    <n v="3117"/>
    <x v="4"/>
    <s v="3G"/>
    <d v="1899-12-30T10:18:00"/>
    <d v="1899-12-30T12:02:00"/>
    <s v="Patient Safety"/>
    <n v="618"/>
    <n v="722"/>
    <n v="104"/>
    <n v="0.14444444444444443"/>
    <n v="0.16883116883116883"/>
    <n v="4.1666666666666664E-2"/>
    <n v="0"/>
    <n v="1"/>
    <n v="1"/>
    <n v="30"/>
    <n v="1"/>
  </r>
  <r>
    <d v="2023-02-25T00:00:00"/>
    <n v="3116"/>
    <x v="4"/>
    <s v="3G"/>
    <d v="1899-12-30T11:16:00"/>
    <d v="1899-12-30T11:39:00"/>
    <s v="Patient Safety"/>
    <n v="676"/>
    <n v="699"/>
    <n v="23"/>
    <n v="3.1944444444444442E-2"/>
    <n v="3.2998565279770443E-2"/>
    <n v="4.1666666666666664E-2"/>
    <n v="1"/>
    <n v="0"/>
    <n v="1"/>
    <n v="30"/>
    <n v="1"/>
  </r>
  <r>
    <d v="2023-02-25T00:00:00"/>
    <n v="3118"/>
    <x v="4"/>
    <s v="3G"/>
    <d v="1899-12-30T16:34:00"/>
    <d v="1899-12-30T18:00:00"/>
    <s v="Patient Safety"/>
    <n v="994"/>
    <n v="1080"/>
    <n v="86"/>
    <n v="0.11944444444444445"/>
    <n v="0.13564668769716087"/>
    <n v="4.1666666666666664E-2"/>
    <n v="0"/>
    <n v="1"/>
    <n v="1"/>
    <n v="30"/>
    <n v="1"/>
  </r>
  <r>
    <d v="2023-02-25T00:00:00"/>
    <n v="2119"/>
    <x v="3"/>
    <s v="2G"/>
    <d v="1899-12-30T17:02:00"/>
    <d v="1899-12-30T18:23:00"/>
    <s v="Patient Safety"/>
    <n v="1022"/>
    <n v="1103"/>
    <n v="81"/>
    <n v="0.1125"/>
    <n v="0.12676056338028169"/>
    <n v="4.1666666666666664E-2"/>
    <n v="0"/>
    <n v="1"/>
    <n v="1"/>
    <n v="30"/>
    <n v="1"/>
  </r>
  <r>
    <d v="2023-02-25T00:00:00"/>
    <n v="3105"/>
    <x v="4"/>
    <s v="3G"/>
    <d v="1899-12-30T17:39:00"/>
    <d v="1899-12-30T18:18:00"/>
    <s v="Patient Safety"/>
    <n v="1059"/>
    <n v="1098"/>
    <n v="39"/>
    <n v="5.4166666666666669E-2"/>
    <n v="5.7268722466960353E-2"/>
    <n v="4.1666666666666664E-2"/>
    <n v="0"/>
    <n v="1"/>
    <n v="1"/>
    <n v="30"/>
    <n v="1"/>
  </r>
  <r>
    <d v="2023-02-25T00:00:00"/>
    <n v="3121"/>
    <x v="4"/>
    <s v="3G"/>
    <d v="1899-12-30T17:39:00"/>
    <d v="1899-12-30T18:23:00"/>
    <s v="Patient Safety"/>
    <n v="1059"/>
    <n v="1103"/>
    <n v="44"/>
    <n v="6.1111111111111109E-2"/>
    <n v="6.5088757396449703E-2"/>
    <n v="4.1666666666666664E-2"/>
    <n v="0"/>
    <n v="1"/>
    <n v="1"/>
    <n v="30"/>
    <n v="1"/>
  </r>
  <r>
    <d v="2023-02-25T00:00:00"/>
    <n v="4105"/>
    <x v="6"/>
    <s v="4G"/>
    <d v="1899-12-30T18:11:00"/>
    <d v="1899-12-30T18:40:00"/>
    <s v="Patient Safety"/>
    <n v="1091"/>
    <n v="1120"/>
    <n v="29"/>
    <n v="4.027777777777778E-2"/>
    <n v="4.1968162083936326E-2"/>
    <n v="4.1666666666666664E-2"/>
    <n v="1"/>
    <n v="0"/>
    <n v="1"/>
    <n v="30"/>
    <n v="1"/>
  </r>
  <r>
    <d v="2023-02-26T00:00:00"/>
    <n v="3116"/>
    <x v="4"/>
    <s v="3G"/>
    <d v="1899-12-30T14:55:00"/>
    <d v="1899-12-30T15:40:00"/>
    <s v="Patient Safety"/>
    <n v="895"/>
    <n v="940"/>
    <n v="45"/>
    <n v="6.25E-2"/>
    <n v="6.6666666666666666E-2"/>
    <n v="4.1666666666666664E-2"/>
    <n v="0"/>
    <n v="1"/>
    <n v="1"/>
    <n v="30"/>
    <n v="1"/>
  </r>
  <r>
    <d v="2023-02-26T00:00:00"/>
    <n v="3101"/>
    <x v="4"/>
    <s v="3G"/>
    <d v="1899-12-30T16:38:00"/>
    <d v="1899-12-30T17:20:00"/>
    <s v="Patient Safety"/>
    <n v="998"/>
    <n v="1040"/>
    <n v="42"/>
    <n v="5.8333333333333334E-2"/>
    <n v="6.1946902654867256E-2"/>
    <n v="4.1666666666666664E-2"/>
    <n v="0"/>
    <n v="1"/>
    <n v="1"/>
    <n v="30"/>
    <n v="1"/>
  </r>
  <r>
    <d v="2023-02-28T00:00:00"/>
    <n v="3101"/>
    <x v="4"/>
    <s v="3G"/>
    <d v="1899-12-30T13:25:00"/>
    <d v="1899-12-30T16:30:00"/>
    <s v="Patient Safety"/>
    <n v="805"/>
    <n v="990"/>
    <n v="185"/>
    <n v="0.25694444444444442"/>
    <n v="0.34579439252336447"/>
    <n v="4.1666666666666664E-2"/>
    <n v="0"/>
    <n v="1"/>
    <n v="1"/>
    <n v="30"/>
    <n v="1"/>
  </r>
  <r>
    <d v="2023-03-01T00:00:00"/>
    <n v="3909"/>
    <x v="5"/>
    <s v="3S"/>
    <d v="1899-12-30T16:07:00"/>
    <d v="1899-12-30T16:33:00"/>
    <s v="Patient Safety"/>
    <n v="967"/>
    <n v="993"/>
    <n v="26"/>
    <n v="3.6111111111111108E-2"/>
    <n v="3.7463976945244955E-2"/>
    <n v="4.1666666666666664E-2"/>
    <n v="1"/>
    <n v="0"/>
    <n v="1"/>
    <n v="30"/>
    <n v="1"/>
  </r>
  <r>
    <d v="2023-03-01T00:00:00"/>
    <n v="3913"/>
    <x v="5"/>
    <s v="3S"/>
    <d v="1899-12-30T16:16:00"/>
    <d v="1899-12-30T17:38:00"/>
    <s v="Patient Safety"/>
    <n v="976"/>
    <n v="1058"/>
    <n v="82"/>
    <n v="0.11388888888888889"/>
    <n v="0.12852664576802508"/>
    <n v="4.1666666666666664E-2"/>
    <n v="0"/>
    <n v="1"/>
    <n v="1"/>
    <n v="30"/>
    <n v="1"/>
  </r>
  <r>
    <d v="2023-03-01T00:00:00"/>
    <n v="332"/>
    <x v="8"/>
    <s v="3W"/>
    <d v="1899-12-30T16:20:00"/>
    <d v="1899-12-30T17:01:00"/>
    <s v="Patient Safety"/>
    <n v="980"/>
    <n v="1021"/>
    <n v="41"/>
    <n v="5.6944444444444443E-2"/>
    <n v="6.0382916053019146E-2"/>
    <n v="4.1666666666666664E-2"/>
    <n v="0"/>
    <n v="1"/>
    <n v="1"/>
    <n v="30"/>
    <n v="1"/>
  </r>
  <r>
    <d v="2023-03-01T00:00:00"/>
    <n v="3915"/>
    <x v="5"/>
    <s v="3S"/>
    <d v="1899-12-30T16:44:00"/>
    <d v="1899-12-30T17:57:00"/>
    <s v="Patient Safety"/>
    <n v="1004"/>
    <n v="1077"/>
    <n v="73"/>
    <n v="0.10138888888888889"/>
    <n v="0.11282843894899536"/>
    <n v="4.1666666666666664E-2"/>
    <n v="0"/>
    <n v="1"/>
    <n v="1"/>
    <n v="30"/>
    <n v="1"/>
  </r>
  <r>
    <d v="2023-03-01T00:00:00"/>
    <n v="3913"/>
    <x v="5"/>
    <s v="3S"/>
    <d v="1899-12-30T17:17:00"/>
    <d v="1899-12-30T18:37:00"/>
    <s v="Patient Safety"/>
    <n v="1037"/>
    <n v="1117"/>
    <n v="80"/>
    <n v="0.1111111111111111"/>
    <n v="0.125"/>
    <n v="4.1666666666666664E-2"/>
    <n v="0"/>
    <n v="1"/>
    <n v="1"/>
    <n v="30"/>
    <n v="1"/>
  </r>
  <r>
    <d v="2023-03-04T00:00:00"/>
    <n v="332"/>
    <x v="8"/>
    <s v="3W"/>
    <d v="1899-12-30T10:05:00"/>
    <d v="1899-12-30T10:35:00"/>
    <s v="Patient Safety"/>
    <n v="605"/>
    <n v="635"/>
    <n v="30"/>
    <n v="4.1666666666666664E-2"/>
    <n v="4.3478260869565216E-2"/>
    <n v="4.1666666666666664E-2"/>
    <n v="1"/>
    <n v="0"/>
    <n v="1"/>
    <n v="30"/>
    <n v="1"/>
  </r>
  <r>
    <d v="2023-03-06T00:00:00"/>
    <n v="2114"/>
    <x v="3"/>
    <s v="2G"/>
    <d v="1899-12-30T08:25:00"/>
    <d v="1899-12-30T08:41:00"/>
    <s v="Patient Safety"/>
    <n v="505"/>
    <n v="521"/>
    <n v="16"/>
    <n v="2.2222222222222223E-2"/>
    <n v="2.2727272727272728E-2"/>
    <n v="4.1666666666666664E-2"/>
    <n v="1"/>
    <n v="0"/>
    <n v="1"/>
    <n v="30"/>
    <n v="1"/>
  </r>
  <r>
    <d v="2023-03-06T00:00:00"/>
    <n v="6937"/>
    <x v="0"/>
    <s v="6S"/>
    <d v="1899-12-30T06:00:00"/>
    <d v="1899-12-30T09:49:00"/>
    <s v="Patient Safety"/>
    <n v="360"/>
    <n v="589"/>
    <n v="229"/>
    <n v="0.31805555555555554"/>
    <n v="0.4663951120162933"/>
    <n v="4.1666666666666664E-2"/>
    <n v="0"/>
    <n v="1"/>
    <n v="1"/>
    <n v="30"/>
    <n v="1"/>
  </r>
  <r>
    <d v="2023-03-06T00:00:00"/>
    <n v="6914"/>
    <x v="0"/>
    <s v="6S"/>
    <d v="1899-12-30T06:29:00"/>
    <d v="1899-12-30T09:54:00"/>
    <s v="Patient Safety"/>
    <n v="389"/>
    <n v="594"/>
    <n v="205"/>
    <n v="0.28472222222222221"/>
    <n v="0.39805825242718446"/>
    <n v="4.1666666666666664E-2"/>
    <n v="0"/>
    <n v="1"/>
    <n v="1"/>
    <n v="30"/>
    <n v="1"/>
  </r>
  <r>
    <d v="2023-03-06T00:00:00"/>
    <n v="3107"/>
    <x v="4"/>
    <s v="3G"/>
    <d v="1899-12-30T16:20:00"/>
    <d v="1899-12-30T16:47:00"/>
    <s v="Patient Safety"/>
    <n v="980"/>
    <n v="1007"/>
    <n v="27"/>
    <n v="3.7499999999999999E-2"/>
    <n v="3.896103896103896E-2"/>
    <n v="4.1666666666666664E-2"/>
    <n v="1"/>
    <n v="0"/>
    <n v="1"/>
    <n v="30"/>
    <n v="1"/>
  </r>
  <r>
    <d v="2023-03-06T00:00:00"/>
    <n v="3103"/>
    <x v="4"/>
    <s v="3G"/>
    <d v="1899-12-30T16:42:00"/>
    <d v="1899-12-30T17:20:00"/>
    <s v="Patient Safety"/>
    <n v="1002"/>
    <n v="1040"/>
    <n v="38"/>
    <n v="5.2777777777777778E-2"/>
    <n v="5.5718475073313782E-2"/>
    <n v="4.1666666666666664E-2"/>
    <n v="0"/>
    <n v="1"/>
    <n v="1"/>
    <n v="30"/>
    <n v="1"/>
  </r>
  <r>
    <d v="2023-03-06T00:00:00"/>
    <n v="2107"/>
    <x v="3"/>
    <s v="2G"/>
    <d v="1899-12-30T16:49:00"/>
    <d v="1899-12-30T18:14:00"/>
    <s v="Patient Safety"/>
    <n v="1009"/>
    <n v="1094"/>
    <n v="85"/>
    <n v="0.11805555555555555"/>
    <n v="0.13385826771653545"/>
    <n v="4.1666666666666664E-2"/>
    <n v="0"/>
    <n v="1"/>
    <n v="1"/>
    <n v="30"/>
    <n v="1"/>
  </r>
  <r>
    <d v="2023-03-06T00:00:00"/>
    <n v="4123"/>
    <x v="6"/>
    <s v="4G"/>
    <d v="1899-12-30T18:25:00"/>
    <d v="1899-12-30T18:40:00"/>
    <s v="Patient Safety"/>
    <n v="1105"/>
    <n v="1120"/>
    <n v="15"/>
    <n v="2.0833333333333332E-2"/>
    <n v="2.1276595744680851E-2"/>
    <n v="4.1666666666666664E-2"/>
    <n v="1"/>
    <n v="0"/>
    <n v="1"/>
    <n v="30"/>
    <n v="1"/>
  </r>
  <r>
    <d v="2023-03-06T00:00:00"/>
    <n v="4939"/>
    <x v="2"/>
    <s v="4S"/>
    <d v="1899-12-30T11:46:00"/>
    <d v="1899-12-30T13:23:00"/>
    <s v="Patient Safety"/>
    <n v="706"/>
    <n v="803"/>
    <n v="97"/>
    <n v="0.13472222222222222"/>
    <n v="0.15569823434991975"/>
    <n v="4.1666666666666664E-2"/>
    <n v="0"/>
    <n v="1"/>
    <n v="1"/>
    <n v="30"/>
    <n v="1"/>
  </r>
  <r>
    <d v="2023-03-07T00:00:00"/>
    <n v="333"/>
    <x v="8"/>
    <s v="3W"/>
    <d v="1899-12-30T18:08:00"/>
    <d v="1899-12-30T18:40:00"/>
    <s v="Patient Safety"/>
    <n v="1088"/>
    <n v="1120"/>
    <n v="32"/>
    <n v="4.4444444444444446E-2"/>
    <n v="4.6511627906976744E-2"/>
    <n v="4.1666666666666664E-2"/>
    <n v="0"/>
    <n v="1"/>
    <n v="1"/>
    <n v="30"/>
    <n v="1"/>
  </r>
  <r>
    <d v="2023-03-10T00:00:00"/>
    <n v="4924"/>
    <x v="2"/>
    <s v="4S"/>
    <d v="1899-12-30T06:30:00"/>
    <d v="1899-12-30T08:03:00"/>
    <s v="Patient Safety"/>
    <n v="390"/>
    <n v="483"/>
    <n v="93"/>
    <n v="0.12916666666666668"/>
    <n v="0.14832535885167464"/>
    <n v="4.1666666666666664E-2"/>
    <n v="0"/>
    <n v="1"/>
    <n v="1"/>
    <n v="30"/>
    <n v="1"/>
  </r>
  <r>
    <d v="2023-03-10T00:00:00"/>
    <n v="6915"/>
    <x v="0"/>
    <s v="6S"/>
    <d v="1899-12-30T14:09:00"/>
    <d v="1899-12-30T14:34:00"/>
    <s v="Patient Safety"/>
    <n v="849"/>
    <n v="874"/>
    <n v="25"/>
    <n v="3.4722222222222224E-2"/>
    <n v="3.5971223021582732E-2"/>
    <n v="4.1666666666666664E-2"/>
    <n v="1"/>
    <n v="0"/>
    <n v="1"/>
    <n v="30"/>
    <n v="1"/>
  </r>
  <r>
    <d v="2023-03-10T00:00:00"/>
    <n v="6917"/>
    <x v="0"/>
    <s v="6S"/>
    <d v="1899-12-30T16:12:00"/>
    <d v="1899-12-30T16:58:00"/>
    <s v="Patient Safety"/>
    <n v="972"/>
    <n v="1018"/>
    <n v="46"/>
    <n v="6.3888888888888884E-2"/>
    <n v="6.8249258160237386E-2"/>
    <n v="4.1666666666666664E-2"/>
    <n v="0"/>
    <n v="1"/>
    <n v="1"/>
    <n v="30"/>
    <n v="1"/>
  </r>
  <r>
    <d v="2023-03-11T00:00:00"/>
    <n v="4123"/>
    <x v="6"/>
    <s v="4G"/>
    <d v="1899-12-30T12:10:00"/>
    <d v="1899-12-30T12:46:00"/>
    <s v="Patient Safety"/>
    <n v="730"/>
    <n v="766"/>
    <n v="36"/>
    <n v="0.05"/>
    <n v="5.2631578947368418E-2"/>
    <n v="4.1666666666666664E-2"/>
    <n v="0"/>
    <n v="1"/>
    <n v="1"/>
    <n v="30"/>
    <n v="1"/>
  </r>
  <r>
    <d v="2023-03-11T00:00:00"/>
    <n v="4106"/>
    <x v="6"/>
    <s v="4G"/>
    <d v="1899-12-30T12:30:00"/>
    <d v="1899-12-30T12:53:00"/>
    <s v="Patient Safety"/>
    <n v="750"/>
    <n v="773"/>
    <n v="23"/>
    <n v="3.1944444444444442E-2"/>
    <n v="3.2998565279770443E-2"/>
    <n v="4.1666666666666664E-2"/>
    <n v="1"/>
    <n v="0"/>
    <n v="1"/>
    <n v="30"/>
    <n v="1"/>
  </r>
  <r>
    <d v="2023-03-11T00:00:00"/>
    <n v="4126"/>
    <x v="6"/>
    <s v="4G"/>
    <d v="1899-12-30T12:43:00"/>
    <d v="1899-12-30T12:54:00"/>
    <s v="Patient Safety"/>
    <n v="763"/>
    <n v="774"/>
    <n v="11"/>
    <n v="1.5277777777777777E-2"/>
    <n v="1.5514809590973202E-2"/>
    <n v="4.1666666666666664E-2"/>
    <n v="1"/>
    <n v="0"/>
    <n v="1"/>
    <n v="30"/>
    <n v="1"/>
  </r>
  <r>
    <d v="2023-03-11T00:00:00"/>
    <n v="2103"/>
    <x v="3"/>
    <s v="2G"/>
    <d v="1899-12-30T15:46:00"/>
    <d v="1899-12-30T16:10:00"/>
    <s v="Patient Safety"/>
    <n v="946"/>
    <n v="970"/>
    <n v="24"/>
    <n v="3.3333333333333333E-2"/>
    <n v="3.4482758620689655E-2"/>
    <n v="4.1666666666666664E-2"/>
    <n v="1"/>
    <n v="0"/>
    <n v="1"/>
    <n v="30"/>
    <n v="1"/>
  </r>
  <r>
    <d v="2023-03-11T00:00:00"/>
    <n v="3105"/>
    <x v="4"/>
    <s v="3G"/>
    <d v="1899-12-30T17:31:00"/>
    <d v="1899-12-30T17:59:00"/>
    <s v="Patient Safety"/>
    <n v="1051"/>
    <n v="1079"/>
    <n v="28"/>
    <n v="3.888888888888889E-2"/>
    <n v="4.046242774566474E-2"/>
    <n v="4.1666666666666664E-2"/>
    <n v="1"/>
    <n v="0"/>
    <n v="1"/>
    <n v="30"/>
    <n v="1"/>
  </r>
  <r>
    <d v="2023-03-11T00:00:00"/>
    <n v="4130"/>
    <x v="6"/>
    <s v="4G"/>
    <d v="1899-12-30T17:38:00"/>
    <d v="1899-12-30T18:08:00"/>
    <s v="Patient Safety"/>
    <n v="1058"/>
    <n v="1088"/>
    <n v="30"/>
    <n v="4.1666666666666664E-2"/>
    <n v="4.3478260869565216E-2"/>
    <n v="4.1666666666666664E-2"/>
    <n v="1"/>
    <n v="0"/>
    <n v="1"/>
    <n v="30"/>
    <n v="1"/>
  </r>
  <r>
    <d v="2023-03-11T00:00:00"/>
    <n v="4124"/>
    <x v="6"/>
    <s v="4G"/>
    <d v="1899-12-30T17:56:00"/>
    <d v="1899-12-30T18:09:00"/>
    <s v="Patient Safety"/>
    <n v="1076"/>
    <n v="1089"/>
    <n v="13"/>
    <n v="1.8055555555555554E-2"/>
    <n v="1.8387553041018388E-2"/>
    <n v="4.1666666666666664E-2"/>
    <n v="1"/>
    <n v="0"/>
    <n v="1"/>
    <n v="30"/>
    <n v="1"/>
  </r>
  <r>
    <d v="2023-03-21T00:00:00"/>
    <n v="5935"/>
    <x v="1"/>
    <s v="5S"/>
    <d v="1899-12-30T11:15:00"/>
    <d v="1899-12-30T12:50:00"/>
    <s v="Patient Safety"/>
    <n v="675"/>
    <n v="770"/>
    <n v="95"/>
    <n v="0.13194444444444445"/>
    <n v="0.152"/>
    <n v="4.1666666666666664E-2"/>
    <n v="0"/>
    <n v="1"/>
    <n v="1"/>
    <n v="30"/>
    <n v="1"/>
  </r>
  <r>
    <d v="2023-03-21T00:00:00"/>
    <n v="4128"/>
    <x v="6"/>
    <s v="4G"/>
    <d v="1899-12-30T14:15:00"/>
    <d v="1899-12-30T15:53:00"/>
    <s v="Patient Safety"/>
    <n v="855"/>
    <n v="953"/>
    <n v="98"/>
    <n v="0.1361111111111111"/>
    <n v="0.15755627009646303"/>
    <n v="4.1666666666666664E-2"/>
    <n v="0"/>
    <n v="1"/>
    <n v="1"/>
    <n v="30"/>
    <n v="1"/>
  </r>
  <r>
    <d v="2023-03-21T00:00:00"/>
    <n v="3119"/>
    <x v="4"/>
    <s v="3G"/>
    <d v="1899-12-30T18:18:00"/>
    <d v="1899-12-30T18:50:00"/>
    <s v="Patient Safety"/>
    <n v="1098"/>
    <n v="1130"/>
    <n v="32"/>
    <n v="4.4444444444444446E-2"/>
    <n v="4.6511627906976744E-2"/>
    <n v="4.1666666666666664E-2"/>
    <n v="0"/>
    <n v="1"/>
    <n v="1"/>
    <n v="30"/>
    <n v="1"/>
  </r>
  <r>
    <d v="2023-03-22T00:00:00"/>
    <n v="3902"/>
    <x v="5"/>
    <s v="3S"/>
    <d v="1899-12-30T12:22:00"/>
    <d v="1899-12-30T13:17:00"/>
    <s v="Patient Safety"/>
    <n v="742"/>
    <n v="797"/>
    <n v="55"/>
    <n v="7.6388888888888895E-2"/>
    <n v="8.2706766917293228E-2"/>
    <n v="4.1666666666666664E-2"/>
    <n v="0"/>
    <n v="1"/>
    <n v="1"/>
    <n v="30"/>
    <n v="1"/>
  </r>
  <r>
    <d v="2023-03-23T00:00:00"/>
    <n v="2119"/>
    <x v="3"/>
    <s v="2G"/>
    <d v="1899-12-30T09:06:00"/>
    <d v="1899-12-30T10:13:00"/>
    <s v="Patient Safety"/>
    <n v="546"/>
    <n v="613"/>
    <n v="67"/>
    <n v="9.3055555555555558E-2"/>
    <n v="0.10260336906584992"/>
    <n v="4.1666666666666664E-2"/>
    <n v="0"/>
    <n v="1"/>
    <n v="1"/>
    <n v="30"/>
    <n v="1"/>
  </r>
  <r>
    <d v="2023-03-23T00:00:00"/>
    <n v="3126"/>
    <x v="4"/>
    <s v="3G"/>
    <d v="1899-12-30T10:37:00"/>
    <d v="1899-12-30T11:05:00"/>
    <s v="Patient Safety"/>
    <n v="637"/>
    <n v="665"/>
    <n v="28"/>
    <n v="3.888888888888889E-2"/>
    <n v="4.046242774566474E-2"/>
    <n v="4.1666666666666664E-2"/>
    <n v="1"/>
    <n v="0"/>
    <n v="1"/>
    <n v="30"/>
    <n v="1"/>
  </r>
  <r>
    <d v="2023-03-23T00:00:00"/>
    <n v="4115"/>
    <x v="6"/>
    <s v="4G"/>
    <d v="1899-12-30T16:41:00"/>
    <d v="1899-12-30T17:13:00"/>
    <s v="Patient Safety"/>
    <n v="1001"/>
    <n v="1033"/>
    <n v="32"/>
    <n v="4.4444444444444446E-2"/>
    <n v="4.6511627906976744E-2"/>
    <n v="4.1666666666666664E-2"/>
    <n v="0"/>
    <n v="1"/>
    <n v="1"/>
    <n v="30"/>
    <n v="1"/>
  </r>
  <r>
    <d v="2023-03-24T00:00:00"/>
    <n v="4937"/>
    <x v="2"/>
    <s v="4S"/>
    <d v="1899-12-30T09:20:00"/>
    <d v="1899-12-30T10:00:00"/>
    <s v="Patient Safety"/>
    <n v="560"/>
    <n v="600"/>
    <n v="40"/>
    <n v="5.5555555555555552E-2"/>
    <n v="5.8823529411764705E-2"/>
    <n v="4.1666666666666664E-2"/>
    <n v="0"/>
    <n v="1"/>
    <n v="1"/>
    <n v="30"/>
    <n v="1"/>
  </r>
  <r>
    <d v="2023-03-25T00:00:00"/>
    <n v="3915"/>
    <x v="5"/>
    <s v="3S"/>
    <d v="1899-12-30T11:18:00"/>
    <d v="1899-12-30T12:01:00"/>
    <s v="Patient Safety"/>
    <n v="678"/>
    <n v="721"/>
    <n v="43"/>
    <n v="5.9722222222222225E-2"/>
    <n v="6.3515509601181686E-2"/>
    <n v="4.1666666666666664E-2"/>
    <n v="0"/>
    <n v="1"/>
    <n v="1"/>
    <n v="30"/>
    <n v="1"/>
  </r>
  <r>
    <d v="2023-03-25T00:00:00"/>
    <n v="3125"/>
    <x v="4"/>
    <s v="3G"/>
    <d v="1899-12-30T16:03:00"/>
    <d v="1899-12-30T16:13:00"/>
    <s v="Patient Safety"/>
    <n v="963"/>
    <n v="973"/>
    <n v="10"/>
    <n v="1.3888888888888888E-2"/>
    <n v="1.4084507042253521E-2"/>
    <n v="4.1666666666666664E-2"/>
    <n v="1"/>
    <n v="0"/>
    <n v="1"/>
    <n v="30"/>
    <n v="1"/>
  </r>
  <r>
    <d v="2023-03-25T00:00:00"/>
    <n v="3104"/>
    <x v="4"/>
    <s v="3G"/>
    <d v="1899-12-30T18:48:00"/>
    <d v="1899-12-30T19:10:00"/>
    <s v="Patient Safety"/>
    <n v="1128"/>
    <n v="1150"/>
    <n v="22"/>
    <n v="3.0555555555555555E-2"/>
    <n v="3.151862464183381E-2"/>
    <n v="4.1666666666666664E-2"/>
    <n v="1"/>
    <n v="0"/>
    <n v="1"/>
    <n v="30"/>
    <n v="1"/>
  </r>
  <r>
    <d v="2023-03-26T00:00:00"/>
    <n v="4927"/>
    <x v="2"/>
    <s v="4S"/>
    <d v="1899-12-30T10:14:00"/>
    <d v="1899-12-30T10:37:00"/>
    <s v="Patient Safety"/>
    <n v="614"/>
    <n v="637"/>
    <n v="23"/>
    <n v="3.1944444444444442E-2"/>
    <n v="3.2998565279770443E-2"/>
    <n v="4.1666666666666664E-2"/>
    <n v="1"/>
    <n v="0"/>
    <n v="1"/>
    <n v="30"/>
    <n v="1"/>
  </r>
  <r>
    <d v="2023-03-26T00:00:00"/>
    <n v="4109"/>
    <x v="6"/>
    <s v="4G"/>
    <d v="1899-12-30T18:30:00"/>
    <d v="1899-12-30T19:20:00"/>
    <s v="Patient Safety"/>
    <n v="1110"/>
    <n v="1160"/>
    <n v="50"/>
    <n v="6.9444444444444448E-2"/>
    <n v="7.4626865671641784E-2"/>
    <n v="4.1666666666666664E-2"/>
    <n v="0"/>
    <n v="1"/>
    <n v="1"/>
    <n v="30"/>
    <n v="1"/>
  </r>
  <r>
    <d v="2023-03-26T00:00:00"/>
    <n v="4116"/>
    <x v="6"/>
    <s v="4G"/>
    <d v="1899-12-30T18:53:00"/>
    <d v="1899-12-30T19:45:00"/>
    <s v="Patient Safety"/>
    <n v="1133"/>
    <n v="1185"/>
    <n v="52"/>
    <n v="7.2222222222222215E-2"/>
    <n v="7.7844311377245512E-2"/>
    <n v="4.1666666666666664E-2"/>
    <n v="0"/>
    <n v="1"/>
    <n v="1"/>
    <n v="30"/>
    <n v="1"/>
  </r>
  <r>
    <d v="2023-03-27T00:00:00"/>
    <n v="4909"/>
    <x v="2"/>
    <s v="4S"/>
    <d v="1899-12-30T07:45:00"/>
    <d v="1899-12-30T08:36:00"/>
    <s v="Patient Safety"/>
    <n v="465"/>
    <n v="516"/>
    <n v="51"/>
    <n v="7.0833333333333331E-2"/>
    <n v="7.623318385650224E-2"/>
    <n v="4.1666666666666664E-2"/>
    <n v="0"/>
    <n v="1"/>
    <n v="1"/>
    <n v="30"/>
    <n v="1"/>
  </r>
  <r>
    <d v="2023-03-27T00:00:00"/>
    <n v="2115"/>
    <x v="3"/>
    <s v="2G"/>
    <d v="1899-12-30T11:13:00"/>
    <d v="1899-12-30T12:53:00"/>
    <s v="Patient Safety"/>
    <n v="673"/>
    <n v="773"/>
    <n v="100"/>
    <n v="0.1388888888888889"/>
    <n v="0.16129032258064516"/>
    <n v="4.1666666666666664E-2"/>
    <n v="0"/>
    <n v="1"/>
    <n v="1"/>
    <n v="30"/>
    <n v="1"/>
  </r>
  <r>
    <d v="2023-03-28T00:00:00"/>
    <n v="6935"/>
    <x v="0"/>
    <s v="6S"/>
    <d v="1899-12-30T08:44:00"/>
    <d v="1899-12-30T09:27:00"/>
    <s v="Patient Safety"/>
    <n v="524"/>
    <n v="567"/>
    <n v="43"/>
    <n v="5.9722222222222225E-2"/>
    <n v="6.3515509601181686E-2"/>
    <n v="4.1666666666666664E-2"/>
    <n v="0"/>
    <n v="1"/>
    <n v="1"/>
    <n v="30"/>
    <n v="1"/>
  </r>
  <r>
    <d v="2023-03-28T00:00:00"/>
    <n v="4934"/>
    <x v="2"/>
    <s v="4S"/>
    <d v="1899-12-30T12:08:00"/>
    <d v="1899-12-30T14:56:00"/>
    <s v="Patient Safety"/>
    <n v="728"/>
    <n v="896"/>
    <n v="168"/>
    <n v="0.23333333333333334"/>
    <n v="0.30434782608695654"/>
    <n v="4.1666666666666664E-2"/>
    <n v="0"/>
    <n v="1"/>
    <n v="1"/>
    <n v="30"/>
    <n v="1"/>
  </r>
  <r>
    <d v="2023-03-28T00:00:00"/>
    <n v="4930"/>
    <x v="2"/>
    <s v="4S"/>
    <d v="1899-12-30T12:08:00"/>
    <d v="1899-12-30T15:15:00"/>
    <s v="Patient Safety"/>
    <n v="728"/>
    <n v="915"/>
    <n v="187"/>
    <n v="0.25972222222222224"/>
    <n v="0.35084427767354598"/>
    <n v="4.1666666666666664E-2"/>
    <n v="0"/>
    <n v="1"/>
    <n v="1"/>
    <n v="30"/>
    <n v="1"/>
  </r>
  <r>
    <d v="2023-03-28T00:00:00"/>
    <n v="5927"/>
    <x v="1"/>
    <s v="5S"/>
    <d v="1899-12-30T15:25:00"/>
    <d v="1899-12-30T16:44:00"/>
    <s v="Patient Safety"/>
    <n v="925"/>
    <n v="1004"/>
    <n v="79"/>
    <n v="0.10972222222222222"/>
    <n v="0.12324492979719189"/>
    <n v="4.1666666666666664E-2"/>
    <n v="0"/>
    <n v="1"/>
    <n v="1"/>
    <n v="30"/>
    <n v="1"/>
  </r>
  <r>
    <d v="2023-03-28T00:00:00"/>
    <n v="6936"/>
    <x v="0"/>
    <s v="6S"/>
    <d v="1899-12-30T15:25:00"/>
    <d v="1899-12-30T16:49:00"/>
    <s v="Patient Safety"/>
    <n v="925"/>
    <n v="1009"/>
    <n v="84"/>
    <n v="0.11666666666666667"/>
    <n v="0.13207547169811321"/>
    <n v="4.1666666666666664E-2"/>
    <n v="0"/>
    <n v="1"/>
    <n v="1"/>
    <n v="30"/>
    <n v="1"/>
  </r>
  <r>
    <d v="2023-03-28T00:00:00"/>
    <n v="6906"/>
    <x v="0"/>
    <s v="6S"/>
    <d v="1899-12-30T16:15:00"/>
    <d v="1899-12-30T16:57:00"/>
    <s v="Patient Safety"/>
    <n v="975"/>
    <n v="1017"/>
    <n v="42"/>
    <n v="5.8333333333333334E-2"/>
    <n v="6.1946902654867256E-2"/>
    <n v="4.1666666666666664E-2"/>
    <n v="0"/>
    <n v="1"/>
    <n v="1"/>
    <n v="30"/>
    <n v="1"/>
  </r>
  <r>
    <d v="2023-03-28T00:00:00"/>
    <n v="6927"/>
    <x v="0"/>
    <s v="6S"/>
    <d v="1899-12-30T17:51:00"/>
    <d v="1899-12-30T18:52:00"/>
    <s v="Patient Safety"/>
    <n v="1071"/>
    <n v="1132"/>
    <n v="61"/>
    <n v="8.4722222222222227E-2"/>
    <n v="9.2564491654021239E-2"/>
    <n v="4.1666666666666664E-2"/>
    <n v="0"/>
    <n v="1"/>
    <n v="1"/>
    <n v="30"/>
    <n v="1"/>
  </r>
  <r>
    <d v="2023-04-03T00:00:00"/>
    <n v="3107"/>
    <x v="4"/>
    <s v="3G"/>
    <d v="1899-12-30T07:53:00"/>
    <d v="1899-12-30T08:21:00"/>
    <s v="Patient Safety"/>
    <n v="473"/>
    <n v="501"/>
    <n v="28"/>
    <n v="3.888888888888889E-2"/>
    <n v="4.046242774566474E-2"/>
    <n v="4.1666666666666664E-2"/>
    <n v="1"/>
    <n v="0"/>
    <n v="1"/>
    <n v="30"/>
    <n v="1"/>
  </r>
  <r>
    <d v="2023-04-03T00:00:00"/>
    <n v="3102"/>
    <x v="4"/>
    <s v="3G"/>
    <d v="1899-12-30T11:17:00"/>
    <d v="1899-12-30T12:07:00"/>
    <s v="Patient Safety"/>
    <n v="677"/>
    <n v="727"/>
    <n v="50"/>
    <n v="6.9444444444444448E-2"/>
    <n v="7.4626865671641784E-2"/>
    <n v="4.1666666666666664E-2"/>
    <n v="0"/>
    <n v="1"/>
    <n v="1"/>
    <n v="30"/>
    <n v="1"/>
  </r>
  <r>
    <d v="2023-04-03T00:00:00"/>
    <n v="4119"/>
    <x v="6"/>
    <s v="4G"/>
    <d v="1899-12-30T14:44:00"/>
    <d v="1899-12-30T15:27:00"/>
    <s v="Patient Safety"/>
    <n v="884"/>
    <n v="927"/>
    <n v="43"/>
    <n v="5.9722222222222225E-2"/>
    <n v="6.3515509601181686E-2"/>
    <n v="4.1666666666666664E-2"/>
    <n v="0"/>
    <n v="1"/>
    <n v="1"/>
    <n v="30"/>
    <n v="1"/>
  </r>
  <r>
    <d v="2023-04-03T00:00:00"/>
    <n v="3108"/>
    <x v="4"/>
    <s v="3G"/>
    <d v="1899-12-30T16:59:00"/>
    <d v="1899-12-30T17:24:00"/>
    <s v="Patient Safety"/>
    <n v="1019"/>
    <n v="1044"/>
    <n v="25"/>
    <n v="3.4722222222222224E-2"/>
    <n v="3.5971223021582732E-2"/>
    <n v="4.1666666666666664E-2"/>
    <n v="1"/>
    <n v="0"/>
    <n v="1"/>
    <n v="30"/>
    <n v="1"/>
  </r>
  <r>
    <d v="2023-04-04T00:00:00"/>
    <n v="3105"/>
    <x v="4"/>
    <s v="3G"/>
    <d v="1899-12-30T14:25:00"/>
    <d v="1899-12-30T15:51:00"/>
    <s v="Patient Safety"/>
    <n v="865"/>
    <n v="951"/>
    <n v="86"/>
    <n v="0.11944444444444445"/>
    <n v="0.13564668769716087"/>
    <n v="4.1666666666666664E-2"/>
    <n v="0"/>
    <n v="1"/>
    <n v="1"/>
    <n v="30"/>
    <n v="1"/>
  </r>
  <r>
    <d v="2023-04-04T00:00:00"/>
    <n v="4106"/>
    <x v="6"/>
    <s v="4G"/>
    <d v="1899-12-30T17:41:00"/>
    <d v="1899-12-30T23:54:00"/>
    <s v="Patient Safety"/>
    <n v="1061"/>
    <n v="1434"/>
    <n v="373"/>
    <n v="0.5180555555555556"/>
    <n v="1.0749279538904899"/>
    <n v="4.1666666666666664E-2"/>
    <n v="0"/>
    <n v="1"/>
    <n v="1"/>
    <n v="30"/>
    <n v="1"/>
  </r>
  <r>
    <d v="2023-04-04T00:00:00"/>
    <n v="3130"/>
    <x v="4"/>
    <s v="3G"/>
    <d v="1899-12-30T18:21:00"/>
    <d v="1899-12-30T18:45:00"/>
    <s v="Patient Safety"/>
    <n v="1101"/>
    <n v="1125"/>
    <n v="24"/>
    <n v="3.3333333333333333E-2"/>
    <n v="3.4482758620689655E-2"/>
    <n v="4.1666666666666664E-2"/>
    <n v="1"/>
    <n v="0"/>
    <n v="1"/>
    <n v="30"/>
    <n v="1"/>
  </r>
  <r>
    <d v="2023-04-04T00:00:00"/>
    <n v="3111"/>
    <x v="4"/>
    <s v="3G"/>
    <d v="1899-12-30T18:48:00"/>
    <d v="1899-12-30T20:35:00"/>
    <s v="Patient Safety"/>
    <n v="1128"/>
    <n v="1235"/>
    <n v="107"/>
    <n v="0.14861111111111111"/>
    <n v="0.17455138662316477"/>
    <n v="4.1666666666666664E-2"/>
    <n v="0"/>
    <n v="1"/>
    <n v="1"/>
    <n v="30"/>
    <n v="1"/>
  </r>
  <r>
    <d v="2023-04-05T00:00:00"/>
    <n v="6935"/>
    <x v="0"/>
    <s v="6S"/>
    <d v="1899-12-30T10:23:00"/>
    <d v="1899-12-30T12:44:00"/>
    <s v="Patient Safety"/>
    <n v="623"/>
    <n v="764"/>
    <n v="141"/>
    <n v="0.19583333333333333"/>
    <n v="0.24352331606217617"/>
    <n v="4.1666666666666664E-2"/>
    <n v="0"/>
    <n v="1"/>
    <n v="1"/>
    <n v="30"/>
    <n v="1"/>
  </r>
  <r>
    <d v="2023-04-06T00:00:00"/>
    <n v="3112"/>
    <x v="4"/>
    <s v="3G"/>
    <d v="1899-12-30T15:16:00"/>
    <d v="1899-12-30T17:37:00"/>
    <s v="Patient Safety"/>
    <n v="916"/>
    <n v="1057"/>
    <n v="141"/>
    <n v="0.19583333333333333"/>
    <n v="0.24352331606217617"/>
    <n v="4.1666666666666664E-2"/>
    <n v="0"/>
    <n v="1"/>
    <n v="1"/>
    <n v="30"/>
    <n v="1"/>
  </r>
  <r>
    <d v="2023-04-06T00:00:00"/>
    <n v="4130"/>
    <x v="6"/>
    <s v="4G"/>
    <d v="1899-12-30T16:10:00"/>
    <d v="1899-12-30T16:35:00"/>
    <s v="Patient Safety"/>
    <n v="970"/>
    <n v="995"/>
    <n v="25"/>
    <n v="3.4722222222222224E-2"/>
    <n v="3.5971223021582732E-2"/>
    <n v="4.1666666666666664E-2"/>
    <n v="1"/>
    <n v="0"/>
    <n v="1"/>
    <n v="30"/>
    <n v="1"/>
  </r>
  <r>
    <d v="2023-04-06T00:00:00"/>
    <n v="3106"/>
    <x v="4"/>
    <s v="3G"/>
    <d v="1899-12-30T16:42:00"/>
    <d v="1899-12-30T17:46:00"/>
    <s v="Patient Safety"/>
    <n v="1002"/>
    <n v="1066"/>
    <n v="64"/>
    <n v="8.8888888888888892E-2"/>
    <n v="9.7560975609756101E-2"/>
    <n v="4.1666666666666664E-2"/>
    <n v="0"/>
    <n v="1"/>
    <n v="1"/>
    <n v="30"/>
    <n v="1"/>
  </r>
  <r>
    <d v="2023-04-06T00:00:00"/>
    <n v="3120"/>
    <x v="4"/>
    <s v="3G"/>
    <d v="1899-12-30T16:42:00"/>
    <d v="1899-12-30T17:32:00"/>
    <s v="Patient Safety"/>
    <n v="1002"/>
    <n v="1052"/>
    <n v="50"/>
    <n v="6.9444444444444448E-2"/>
    <n v="7.4626865671641784E-2"/>
    <n v="4.1666666666666664E-2"/>
    <n v="0"/>
    <n v="1"/>
    <n v="1"/>
    <n v="30"/>
    <n v="1"/>
  </r>
  <r>
    <d v="2023-04-07T00:00:00"/>
    <n v="6934"/>
    <x v="0"/>
    <s v="6S"/>
    <d v="1899-12-30T10:30:00"/>
    <d v="1899-12-30T10:55:00"/>
    <s v="Patient Safety"/>
    <n v="630"/>
    <n v="655"/>
    <n v="25"/>
    <n v="3.4722222222222224E-2"/>
    <n v="3.5971223021582732E-2"/>
    <n v="4.1666666666666664E-2"/>
    <n v="1"/>
    <n v="0"/>
    <n v="1"/>
    <n v="30"/>
    <n v="1"/>
  </r>
  <r>
    <d v="2023-04-08T00:00:00"/>
    <n v="3120"/>
    <x v="4"/>
    <s v="3G"/>
    <d v="1899-12-30T05:10:00"/>
    <d v="1899-12-30T08:12:00"/>
    <s v="Patient Safety"/>
    <n v="310"/>
    <n v="492"/>
    <n v="182"/>
    <n v="0.25277777777777777"/>
    <n v="0.33828996282527879"/>
    <n v="4.1666666666666664E-2"/>
    <n v="0"/>
    <n v="1"/>
    <n v="1"/>
    <n v="30"/>
    <n v="1"/>
  </r>
  <r>
    <d v="2023-04-08T00:00:00"/>
    <n v="3114"/>
    <x v="4"/>
    <s v="3G"/>
    <d v="1899-12-30T09:16:00"/>
    <d v="1899-12-30T11:09:00"/>
    <s v="Patient Safety"/>
    <n v="556"/>
    <n v="669"/>
    <n v="113"/>
    <n v="0.15694444444444444"/>
    <n v="0.18616144975288304"/>
    <n v="4.1666666666666664E-2"/>
    <n v="0"/>
    <n v="1"/>
    <n v="1"/>
    <n v="30"/>
    <n v="1"/>
  </r>
  <r>
    <d v="2023-04-08T00:00:00"/>
    <n v="4121"/>
    <x v="6"/>
    <s v="4G"/>
    <d v="1899-12-30T09:38:00"/>
    <d v="1899-12-30T09:50:00"/>
    <s v="Patient Safety"/>
    <n v="578"/>
    <n v="590"/>
    <n v="12"/>
    <n v="1.6666666666666666E-2"/>
    <n v="1.6949152542372881E-2"/>
    <n v="4.1666666666666664E-2"/>
    <n v="1"/>
    <n v="0"/>
    <n v="1"/>
    <n v="30"/>
    <n v="1"/>
  </r>
  <r>
    <d v="2023-04-09T00:00:00"/>
    <n v="3119"/>
    <x v="4"/>
    <s v="3G"/>
    <d v="1899-12-30T08:09:00"/>
    <d v="1899-12-30T08:50:00"/>
    <s v="Patient Safety"/>
    <n v="489"/>
    <n v="530"/>
    <n v="41"/>
    <n v="5.6944444444444443E-2"/>
    <n v="6.0382916053019146E-2"/>
    <n v="4.1666666666666664E-2"/>
    <n v="0"/>
    <n v="1"/>
    <n v="1"/>
    <n v="30"/>
    <n v="1"/>
  </r>
  <r>
    <d v="2023-04-09T00:00:00"/>
    <n v="4124"/>
    <x v="6"/>
    <s v="4G"/>
    <d v="1899-12-30T11:10:00"/>
    <d v="1899-12-30T11:23:00"/>
    <s v="Patient Safety"/>
    <n v="670"/>
    <n v="683"/>
    <n v="13"/>
    <n v="1.8055555555555554E-2"/>
    <n v="1.8387553041018388E-2"/>
    <n v="4.1666666666666664E-2"/>
    <n v="1"/>
    <n v="0"/>
    <n v="1"/>
    <n v="30"/>
    <n v="1"/>
  </r>
  <r>
    <d v="2023-04-09T00:00:00"/>
    <n v="4118"/>
    <x v="6"/>
    <s v="4G"/>
    <d v="1899-12-30T15:41:00"/>
    <d v="1899-12-30T16:37:00"/>
    <s v="Patient Safety"/>
    <n v="941"/>
    <n v="997"/>
    <n v="56"/>
    <n v="7.7777777777777779E-2"/>
    <n v="8.4337349397590355E-2"/>
    <n v="4.1666666666666664E-2"/>
    <n v="0"/>
    <n v="1"/>
    <n v="1"/>
    <n v="30"/>
    <n v="1"/>
  </r>
  <r>
    <d v="2023-04-10T00:00:00"/>
    <n v="3118"/>
    <x v="4"/>
    <s v="3G"/>
    <d v="1899-12-30T14:56:00"/>
    <d v="1899-12-30T16:34:00"/>
    <s v="Patient Safety"/>
    <n v="896"/>
    <n v="994"/>
    <n v="98"/>
    <n v="0.1361111111111111"/>
    <n v="0.15755627009646303"/>
    <n v="4.1666666666666664E-2"/>
    <n v="0"/>
    <n v="1"/>
    <n v="1"/>
    <n v="30"/>
    <n v="1"/>
  </r>
  <r>
    <d v="2023-04-11T00:00:00"/>
    <n v="6907"/>
    <x v="0"/>
    <s v="6S"/>
    <d v="1899-12-30T07:55:00"/>
    <d v="1899-12-30T08:40:00"/>
    <s v="Patient Safety"/>
    <n v="475"/>
    <n v="520"/>
    <n v="45"/>
    <n v="6.25E-2"/>
    <n v="6.6666666666666666E-2"/>
    <n v="4.1666666666666664E-2"/>
    <n v="0"/>
    <n v="1"/>
    <n v="1"/>
    <n v="30"/>
    <n v="1"/>
  </r>
  <r>
    <d v="2023-04-11T00:00:00"/>
    <n v="6902"/>
    <x v="0"/>
    <s v="6S"/>
    <d v="1899-12-30T09:56:00"/>
    <d v="1899-12-30T13:48:00"/>
    <s v="Patient Safety"/>
    <n v="596"/>
    <n v="828"/>
    <n v="232"/>
    <n v="0.32222222222222224"/>
    <n v="0.47540983606557374"/>
    <n v="4.1666666666666664E-2"/>
    <n v="0"/>
    <n v="1"/>
    <n v="1"/>
    <n v="30"/>
    <n v="1"/>
  </r>
  <r>
    <d v="2023-04-13T00:00:00"/>
    <n v="7921"/>
    <x v="9"/>
    <s v="7S"/>
    <d v="1899-12-30T13:32:00"/>
    <d v="1899-12-30T15:05:00"/>
    <s v="Patient Safety"/>
    <n v="812"/>
    <n v="905"/>
    <n v="93"/>
    <n v="0.12916666666666668"/>
    <n v="0.14832535885167464"/>
    <n v="4.1666666666666664E-2"/>
    <n v="0"/>
    <n v="1"/>
    <n v="1"/>
    <n v="30"/>
    <n v="1"/>
  </r>
  <r>
    <d v="2023-04-14T00:00:00"/>
    <n v="3915"/>
    <x v="5"/>
    <s v="3S"/>
    <d v="1899-12-30T16:01:00"/>
    <d v="1899-12-30T16:55:00"/>
    <s v="Patient Safety"/>
    <n v="961"/>
    <n v="1015"/>
    <n v="54"/>
    <n v="7.4999999999999997E-2"/>
    <n v="8.1081081081081086E-2"/>
    <n v="4.1666666666666664E-2"/>
    <n v="0"/>
    <n v="1"/>
    <n v="1"/>
    <n v="30"/>
    <n v="1"/>
  </r>
  <r>
    <d v="2023-04-17T00:00:00"/>
    <n v="3129"/>
    <x v="4"/>
    <s v="3G"/>
    <d v="1899-12-30T07:26:00"/>
    <d v="1899-12-30T08:22:00"/>
    <s v="Patient Safety"/>
    <n v="446"/>
    <n v="502"/>
    <n v="56"/>
    <n v="7.7777777777777779E-2"/>
    <n v="8.4337349397590355E-2"/>
    <n v="4.1666666666666664E-2"/>
    <n v="0"/>
    <n v="1"/>
    <n v="1"/>
    <n v="30"/>
    <n v="1"/>
  </r>
  <r>
    <d v="2023-04-17T00:00:00"/>
    <n v="3122"/>
    <x v="4"/>
    <s v="3G"/>
    <d v="1899-12-30T10:04:00"/>
    <d v="1899-12-30T11:11:00"/>
    <s v="Patient Safety"/>
    <n v="604"/>
    <n v="671"/>
    <n v="67"/>
    <n v="9.3055555555555558E-2"/>
    <n v="0.10260336906584992"/>
    <n v="4.1666666666666664E-2"/>
    <n v="0"/>
    <n v="1"/>
    <n v="1"/>
    <n v="30"/>
    <n v="1"/>
  </r>
  <r>
    <d v="2023-04-17T00:00:00"/>
    <n v="3118"/>
    <x v="4"/>
    <s v="3G"/>
    <d v="1899-12-30T10:12:00"/>
    <d v="1899-12-30T11:07:00"/>
    <s v="Patient Safety"/>
    <n v="612"/>
    <n v="667"/>
    <n v="55"/>
    <n v="7.6388888888888895E-2"/>
    <n v="8.2706766917293228E-2"/>
    <n v="4.1666666666666664E-2"/>
    <n v="0"/>
    <n v="1"/>
    <n v="1"/>
    <n v="30"/>
    <n v="1"/>
  </r>
  <r>
    <d v="2023-04-17T00:00:00"/>
    <n v="3102"/>
    <x v="4"/>
    <s v="3G"/>
    <d v="1899-12-30T16:25:00"/>
    <d v="1899-12-30T17:02:00"/>
    <s v="Patient Safety"/>
    <n v="985"/>
    <n v="1022"/>
    <n v="37"/>
    <n v="5.1388888888888887E-2"/>
    <n v="5.4172767203513911E-2"/>
    <n v="4.1666666666666664E-2"/>
    <n v="0"/>
    <n v="1"/>
    <n v="1"/>
    <n v="30"/>
    <n v="1"/>
  </r>
  <r>
    <d v="2023-04-17T00:00:00"/>
    <n v="4108"/>
    <x v="6"/>
    <s v="4G"/>
    <d v="1899-12-30T16:43:00"/>
    <d v="1899-12-30T17:22:00"/>
    <s v="Patient Safety"/>
    <n v="1003"/>
    <n v="1042"/>
    <n v="39"/>
    <n v="5.4166666666666669E-2"/>
    <n v="5.7268722466960353E-2"/>
    <n v="4.1666666666666664E-2"/>
    <n v="0"/>
    <n v="1"/>
    <n v="1"/>
    <n v="30"/>
    <n v="1"/>
  </r>
  <r>
    <d v="2023-04-17T00:00:00"/>
    <n v="3127"/>
    <x v="4"/>
    <s v="3G"/>
    <d v="1899-12-30T17:01:00"/>
    <d v="1899-12-30T17:43:00"/>
    <s v="Patient Safety"/>
    <n v="1021"/>
    <n v="1063"/>
    <n v="42"/>
    <n v="5.8333333333333334E-2"/>
    <n v="6.1946902654867256E-2"/>
    <n v="4.1666666666666664E-2"/>
    <n v="0"/>
    <n v="1"/>
    <n v="1"/>
    <n v="30"/>
    <n v="1"/>
  </r>
  <r>
    <d v="2023-04-18T00:00:00"/>
    <n v="6912"/>
    <x v="0"/>
    <s v="6S"/>
    <d v="1899-12-30T09:49:00"/>
    <d v="1899-12-30T11:31:00"/>
    <s v="Patient Safety"/>
    <n v="589"/>
    <n v="691"/>
    <n v="102"/>
    <n v="0.14166666666666666"/>
    <n v="0.1650485436893204"/>
    <n v="4.1666666666666664E-2"/>
    <n v="0"/>
    <n v="1"/>
    <n v="1"/>
    <n v="30"/>
    <n v="1"/>
  </r>
  <r>
    <d v="2023-04-18T00:00:00"/>
    <n v="6922"/>
    <x v="0"/>
    <s v="6S"/>
    <d v="1899-12-30T11:34:00"/>
    <d v="1899-12-30T12:37:00"/>
    <s v="Patient Safety"/>
    <n v="694"/>
    <n v="757"/>
    <n v="63"/>
    <n v="8.7499999999999994E-2"/>
    <n v="9.5890410958904104E-2"/>
    <n v="4.1666666666666664E-2"/>
    <n v="0"/>
    <n v="1"/>
    <n v="1"/>
    <n v="30"/>
    <n v="1"/>
  </r>
  <r>
    <d v="2023-04-18T00:00:00"/>
    <n v="7912"/>
    <x v="9"/>
    <s v="7S"/>
    <d v="1899-12-30T13:24:00"/>
    <d v="1899-12-30T13:56:00"/>
    <s v="Patient Safety"/>
    <n v="804"/>
    <n v="836"/>
    <n v="32"/>
    <n v="4.4444444444444446E-2"/>
    <n v="4.6511627906976744E-2"/>
    <n v="4.1666666666666664E-2"/>
    <n v="0"/>
    <n v="1"/>
    <n v="1"/>
    <n v="30"/>
    <n v="1"/>
  </r>
  <r>
    <d v="2023-04-18T00:00:00"/>
    <n v="6902"/>
    <x v="0"/>
    <s v="6S"/>
    <d v="1899-12-30T17:52:00"/>
    <d v="1899-12-30T18:32:00"/>
    <s v="Patient Safety"/>
    <n v="1072"/>
    <n v="1112"/>
    <n v="40"/>
    <n v="5.5555555555555552E-2"/>
    <n v="5.8823529411764705E-2"/>
    <n v="4.1666666666666664E-2"/>
    <n v="0"/>
    <n v="1"/>
    <n v="1"/>
    <n v="30"/>
    <n v="1"/>
  </r>
  <r>
    <d v="2023-04-20T00:00:00"/>
    <n v="6916"/>
    <x v="0"/>
    <s v="6S"/>
    <d v="1899-12-30T16:03:00"/>
    <d v="1899-12-30T16:22:00"/>
    <s v="Patient Safety"/>
    <n v="963"/>
    <n v="982"/>
    <n v="19"/>
    <n v="2.6388888888888889E-2"/>
    <n v="2.710413694721826E-2"/>
    <n v="4.1666666666666664E-2"/>
    <n v="1"/>
    <n v="0"/>
    <n v="1"/>
    <n v="30"/>
    <n v="1"/>
  </r>
  <r>
    <d v="2023-04-20T00:00:00"/>
    <n v="7918"/>
    <x v="9"/>
    <s v="7S"/>
    <d v="1899-12-30T16:43:00"/>
    <d v="1899-12-30T17:24:00"/>
    <s v="Patient Safety"/>
    <n v="1003"/>
    <n v="1044"/>
    <n v="41"/>
    <n v="5.6944444444444443E-2"/>
    <n v="6.0382916053019146E-2"/>
    <n v="4.1666666666666664E-2"/>
    <n v="0"/>
    <n v="1"/>
    <n v="1"/>
    <n v="30"/>
    <n v="1"/>
  </r>
  <r>
    <d v="2023-04-20T00:00:00"/>
    <n v="6934"/>
    <x v="0"/>
    <s v="6S"/>
    <d v="1899-12-30T17:57:00"/>
    <d v="1899-12-30T20:20:00"/>
    <s v="Patient Safety"/>
    <n v="1077"/>
    <n v="1220"/>
    <n v="143"/>
    <n v="0.1986111111111111"/>
    <n v="0.24783362218370883"/>
    <n v="4.1666666666666664E-2"/>
    <n v="0"/>
    <n v="1"/>
    <n v="1"/>
    <n v="30"/>
    <n v="1"/>
  </r>
  <r>
    <d v="2023-04-20T00:00:00"/>
    <n v="6914"/>
    <x v="0"/>
    <s v="6S"/>
    <d v="1899-12-30T18:28:00"/>
    <d v="1899-12-30T21:07:00"/>
    <s v="Patient Safety"/>
    <n v="1108"/>
    <n v="1267"/>
    <n v="159"/>
    <n v="0.22083333333333333"/>
    <n v="0.28342245989304815"/>
    <n v="4.1666666666666664E-2"/>
    <n v="0"/>
    <n v="1"/>
    <n v="1"/>
    <n v="30"/>
    <n v="1"/>
  </r>
  <r>
    <d v="2023-04-20T00:00:00"/>
    <n v="6903"/>
    <x v="0"/>
    <s v="6S"/>
    <d v="1899-12-30T18:49:00"/>
    <d v="1899-12-30T21:19:00"/>
    <s v="Patient Safety"/>
    <n v="1129"/>
    <n v="1279"/>
    <n v="150"/>
    <n v="0.20833333333333334"/>
    <n v="0.26315789473684209"/>
    <n v="4.1666666666666664E-2"/>
    <n v="0"/>
    <n v="1"/>
    <n v="1"/>
    <n v="30"/>
    <n v="1"/>
  </r>
  <r>
    <d v="2023-04-21T00:00:00"/>
    <n v="6915"/>
    <x v="0"/>
    <s v="6S"/>
    <d v="1899-12-30T17:02:00"/>
    <d v="1899-12-30T17:53:00"/>
    <s v="Patient Safety"/>
    <n v="1022"/>
    <n v="1073"/>
    <n v="51"/>
    <n v="7.0833333333333331E-2"/>
    <n v="7.623318385650224E-2"/>
    <n v="4.1666666666666664E-2"/>
    <n v="0"/>
    <n v="1"/>
    <n v="1"/>
    <n v="30"/>
    <n v="1"/>
  </r>
  <r>
    <d v="2023-04-21T00:00:00"/>
    <n v="6933"/>
    <x v="0"/>
    <s v="6S"/>
    <d v="1899-12-30T17:57:00"/>
    <d v="1899-12-30T18:38:00"/>
    <s v="Patient Safety"/>
    <n v="1077"/>
    <n v="1118"/>
    <n v="41"/>
    <n v="5.6944444444444443E-2"/>
    <n v="6.0382916053019146E-2"/>
    <n v="4.1666666666666664E-2"/>
    <n v="0"/>
    <n v="1"/>
    <n v="1"/>
    <n v="30"/>
    <n v="1"/>
  </r>
  <r>
    <d v="2023-04-21T00:00:00"/>
    <n v="7929"/>
    <x v="9"/>
    <s v="7S"/>
    <d v="1899-12-30T17:57:00"/>
    <d v="1899-12-30T18:48:00"/>
    <s v="Patient Safety"/>
    <n v="1077"/>
    <n v="1128"/>
    <n v="51"/>
    <n v="7.0833333333333331E-2"/>
    <n v="7.623318385650224E-2"/>
    <n v="4.1666666666666664E-2"/>
    <n v="0"/>
    <n v="1"/>
    <n v="1"/>
    <n v="30"/>
    <n v="1"/>
  </r>
  <r>
    <d v="2023-04-21T00:00:00"/>
    <n v="6931"/>
    <x v="0"/>
    <s v="6S"/>
    <d v="1899-12-30T18:16:00"/>
    <d v="1899-12-30T18:53:00"/>
    <s v="Patient Safety"/>
    <n v="1096"/>
    <n v="1133"/>
    <n v="37"/>
    <n v="5.1388888888888887E-2"/>
    <n v="5.4172767203513911E-2"/>
    <n v="4.1666666666666664E-2"/>
    <n v="0"/>
    <n v="1"/>
    <n v="1"/>
    <n v="30"/>
    <n v="1"/>
  </r>
  <r>
    <d v="2023-04-22T00:00:00"/>
    <n v="6902"/>
    <x v="0"/>
    <s v="6S"/>
    <d v="1899-12-30T09:31:00"/>
    <d v="1899-12-30T10:59:00"/>
    <s v="Patient Safety"/>
    <n v="571"/>
    <n v="659"/>
    <n v="88"/>
    <n v="0.12222222222222222"/>
    <n v="0.13924050632911392"/>
    <n v="4.1666666666666664E-2"/>
    <n v="0"/>
    <n v="1"/>
    <n v="1"/>
    <n v="30"/>
    <n v="1"/>
  </r>
  <r>
    <d v="2023-04-22T00:00:00"/>
    <n v="6910"/>
    <x v="0"/>
    <s v="6S"/>
    <d v="1899-12-30T11:03:00"/>
    <d v="1899-12-30T11:21:00"/>
    <s v="Patient Safety"/>
    <n v="663"/>
    <n v="681"/>
    <n v="18"/>
    <n v="2.5000000000000001E-2"/>
    <n v="2.564102564102564E-2"/>
    <n v="4.1666666666666664E-2"/>
    <n v="1"/>
    <n v="0"/>
    <n v="1"/>
    <n v="30"/>
    <n v="1"/>
  </r>
  <r>
    <d v="2023-04-23T00:00:00"/>
    <n v="3107"/>
    <x v="4"/>
    <s v="3G"/>
    <d v="1899-12-30T10:40:00"/>
    <d v="1899-12-30T11:00:00"/>
    <s v="Patient Safety"/>
    <n v="640"/>
    <n v="660"/>
    <n v="20"/>
    <n v="2.7777777777777776E-2"/>
    <n v="2.8571428571428571E-2"/>
    <n v="4.1666666666666664E-2"/>
    <n v="1"/>
    <n v="0"/>
    <n v="1"/>
    <n v="30"/>
    <n v="1"/>
  </r>
  <r>
    <d v="2023-04-23T00:00:00"/>
    <n v="2130"/>
    <x v="3"/>
    <s v="2G"/>
    <d v="1899-12-30T09:40:00"/>
    <d v="1899-12-30T10:45:00"/>
    <s v="Patient Safety"/>
    <n v="580"/>
    <n v="645"/>
    <n v="65"/>
    <n v="9.0277777777777776E-2"/>
    <n v="9.9236641221374045E-2"/>
    <n v="4.1666666666666664E-2"/>
    <n v="0"/>
    <n v="1"/>
    <n v="1"/>
    <n v="30"/>
    <n v="1"/>
  </r>
  <r>
    <d v="2023-04-23T00:00:00"/>
    <n v="3113"/>
    <x v="4"/>
    <s v="3G"/>
    <d v="1899-12-30T17:00:00"/>
    <d v="1899-12-30T18:30:00"/>
    <s v="Patient Safety"/>
    <n v="1020"/>
    <n v="1110"/>
    <n v="90"/>
    <n v="0.125"/>
    <n v="0.14285714285714285"/>
    <n v="4.1666666666666664E-2"/>
    <n v="0"/>
    <n v="1"/>
    <n v="1"/>
    <n v="30"/>
    <n v="1"/>
  </r>
  <r>
    <d v="2023-04-23T00:00:00"/>
    <n v="3115"/>
    <x v="4"/>
    <s v="3G"/>
    <d v="1899-12-30T17:55:00"/>
    <d v="1899-12-30T18:50:00"/>
    <s v="Patient Safety"/>
    <n v="1075"/>
    <n v="1130"/>
    <n v="55"/>
    <n v="7.6388888888888895E-2"/>
    <n v="8.2706766917293228E-2"/>
    <n v="4.1666666666666664E-2"/>
    <n v="0"/>
    <n v="1"/>
    <n v="1"/>
    <n v="30"/>
    <n v="1"/>
  </r>
  <r>
    <d v="2023-04-24T00:00:00"/>
    <n v="6917"/>
    <x v="0"/>
    <s v="6S"/>
    <d v="1899-12-30T09:02:00"/>
    <d v="1899-12-30T09:25:00"/>
    <s v="Patient Safety"/>
    <n v="542"/>
    <n v="565"/>
    <n v="23"/>
    <n v="3.1944444444444442E-2"/>
    <n v="3.2998565279770443E-2"/>
    <n v="4.1666666666666664E-2"/>
    <n v="1"/>
    <n v="0"/>
    <n v="1"/>
    <n v="30"/>
    <n v="1"/>
  </r>
  <r>
    <d v="2023-04-24T00:00:00"/>
    <n v="7916"/>
    <x v="9"/>
    <s v="7S"/>
    <d v="1899-12-30T09:36:00"/>
    <d v="1899-12-30T10:16:00"/>
    <s v="Patient Safety"/>
    <n v="576"/>
    <n v="616"/>
    <n v="40"/>
    <n v="5.5555555555555552E-2"/>
    <n v="5.8823529411764705E-2"/>
    <n v="4.1666666666666664E-2"/>
    <n v="0"/>
    <n v="1"/>
    <n v="1"/>
    <n v="30"/>
    <n v="1"/>
  </r>
  <r>
    <d v="2023-04-24T00:00:00"/>
    <n v="6915"/>
    <x v="0"/>
    <s v="6S"/>
    <d v="1899-12-30T09:39:00"/>
    <d v="1899-12-30T11:16:00"/>
    <s v="Patient Safety"/>
    <n v="579"/>
    <n v="676"/>
    <n v="97"/>
    <n v="0.13472222222222222"/>
    <n v="0.15569823434991975"/>
    <n v="4.1666666666666664E-2"/>
    <n v="0"/>
    <n v="1"/>
    <n v="1"/>
    <n v="30"/>
    <n v="1"/>
  </r>
  <r>
    <d v="2023-04-24T00:00:00"/>
    <n v="7917"/>
    <x v="9"/>
    <s v="7S"/>
    <d v="1899-12-30T13:49:00"/>
    <d v="1899-12-30T14:40:00"/>
    <s v="Patient Safety"/>
    <n v="829"/>
    <n v="880"/>
    <n v="51"/>
    <n v="7.0833333333333331E-2"/>
    <n v="7.623318385650224E-2"/>
    <n v="4.1666666666666664E-2"/>
    <n v="0"/>
    <n v="1"/>
    <n v="1"/>
    <n v="30"/>
    <n v="1"/>
  </r>
  <r>
    <d v="2023-04-24T00:00:00"/>
    <n v="7937"/>
    <x v="9"/>
    <s v="7S"/>
    <d v="1899-12-30T18:23:00"/>
    <d v="1899-12-30T18:48:00"/>
    <s v="Patient Safety"/>
    <n v="1103"/>
    <n v="1128"/>
    <n v="25"/>
    <n v="3.4722222222222224E-2"/>
    <n v="3.5971223021582732E-2"/>
    <n v="4.1666666666666664E-2"/>
    <n v="1"/>
    <n v="0"/>
    <n v="1"/>
    <n v="30"/>
    <n v="1"/>
  </r>
  <r>
    <d v="2023-04-25T00:00:00"/>
    <n v="4125"/>
    <x v="6"/>
    <s v="4G"/>
    <d v="1899-12-30T07:41:00"/>
    <d v="1899-12-30T08:19:00"/>
    <s v="Patient Safety"/>
    <n v="461"/>
    <n v="499"/>
    <n v="38"/>
    <n v="5.2777777777777778E-2"/>
    <n v="5.5718475073313782E-2"/>
    <n v="4.1666666666666664E-2"/>
    <n v="0"/>
    <n v="1"/>
    <n v="1"/>
    <n v="30"/>
    <n v="1"/>
  </r>
  <r>
    <d v="2023-04-25T00:00:00"/>
    <n v="3101"/>
    <x v="4"/>
    <s v="3G"/>
    <d v="1899-12-30T07:57:00"/>
    <d v="1899-12-30T10:35:00"/>
    <s v="Patient Safety"/>
    <n v="477"/>
    <n v="635"/>
    <n v="158"/>
    <n v="0.21944444444444444"/>
    <n v="0.28113879003558717"/>
    <n v="4.1666666666666664E-2"/>
    <n v="0"/>
    <n v="1"/>
    <n v="1"/>
    <n v="30"/>
    <n v="1"/>
  </r>
  <r>
    <d v="2023-04-25T00:00:00"/>
    <n v="2105"/>
    <x v="3"/>
    <s v="2G"/>
    <d v="1899-12-30T10:38:00"/>
    <d v="1899-12-30T10:56:00"/>
    <s v="Patient Safety"/>
    <n v="638"/>
    <n v="656"/>
    <n v="18"/>
    <n v="2.5000000000000001E-2"/>
    <n v="2.564102564102564E-2"/>
    <n v="4.1666666666666664E-2"/>
    <n v="1"/>
    <n v="0"/>
    <n v="1"/>
    <n v="30"/>
    <n v="1"/>
  </r>
  <r>
    <d v="2023-04-25T00:00:00"/>
    <n v="3903"/>
    <x v="5"/>
    <s v="3S"/>
    <d v="1899-12-30T12:11:00"/>
    <d v="1899-12-30T13:26:00"/>
    <s v="Patient Safety"/>
    <n v="731"/>
    <n v="806"/>
    <n v="75"/>
    <n v="0.10416666666666667"/>
    <n v="0.11627906976744186"/>
    <n v="4.1666666666666664E-2"/>
    <n v="0"/>
    <n v="1"/>
    <n v="1"/>
    <n v="30"/>
    <n v="1"/>
  </r>
  <r>
    <d v="2023-04-26T00:00:00"/>
    <n v="4921"/>
    <x v="2"/>
    <s v="4S"/>
    <d v="1899-12-30T15:30:00"/>
    <d v="1899-12-30T17:30:00"/>
    <s v="Patient Safety"/>
    <n v="930"/>
    <n v="1050"/>
    <n v="120"/>
    <n v="0.16666666666666666"/>
    <n v="0.2"/>
    <n v="4.1666666666666664E-2"/>
    <n v="0"/>
    <n v="1"/>
    <n v="1"/>
    <n v="30"/>
    <n v="1"/>
  </r>
  <r>
    <d v="2023-04-30T00:00:00"/>
    <n v="6926"/>
    <x v="0"/>
    <s v="6S"/>
    <d v="1899-12-30T09:19:00"/>
    <d v="1899-12-30T09:36:00"/>
    <s v="Patient Safety"/>
    <n v="559"/>
    <n v="576"/>
    <n v="17"/>
    <n v="2.361111111111111E-2"/>
    <n v="2.4182076813655761E-2"/>
    <n v="4.1666666666666664E-2"/>
    <n v="1"/>
    <n v="0"/>
    <n v="1"/>
    <n v="30"/>
    <n v="1"/>
  </r>
  <r>
    <d v="2023-04-30T00:00:00"/>
    <n v="7912"/>
    <x v="9"/>
    <s v="7S"/>
    <d v="1899-12-30T10:12:00"/>
    <d v="1899-12-30T11:22:00"/>
    <s v="Patient Safety"/>
    <n v="612"/>
    <n v="682"/>
    <n v="70"/>
    <n v="9.7222222222222224E-2"/>
    <n v="0.1076923076923077"/>
    <n v="4.1666666666666664E-2"/>
    <n v="0"/>
    <n v="1"/>
    <n v="1"/>
    <n v="30"/>
    <n v="1"/>
  </r>
  <r>
    <d v="2023-05-01T00:00:00"/>
    <n v="7936"/>
    <x v="9"/>
    <s v="7S"/>
    <d v="1899-12-30T01:00:00"/>
    <d v="1899-12-30T09:45:00"/>
    <s v="Patient Safety"/>
    <n v="60"/>
    <n v="585"/>
    <n v="525"/>
    <n v="0.72916666666666663"/>
    <n v="2.6923076923076925"/>
    <n v="4.1666666666666664E-2"/>
    <n v="0"/>
    <n v="1"/>
    <n v="1"/>
    <n v="30"/>
    <n v="1"/>
  </r>
  <r>
    <d v="2023-05-02T00:00:00"/>
    <n v="7939"/>
    <x v="9"/>
    <s v="7S"/>
    <d v="1899-12-30T07:06:00"/>
    <d v="1899-12-30T11:36:00"/>
    <s v="Patient Safety"/>
    <n v="426"/>
    <n v="696"/>
    <n v="270"/>
    <n v="0.375"/>
    <n v="0.6"/>
    <n v="4.1666666666666664E-2"/>
    <n v="0"/>
    <n v="1"/>
    <n v="1"/>
    <n v="30"/>
    <n v="1"/>
  </r>
  <r>
    <d v="2023-05-02T00:00:00"/>
    <n v="6913"/>
    <x v="0"/>
    <s v="6S"/>
    <d v="1899-12-30T12:46:00"/>
    <d v="1899-12-30T16:29:00"/>
    <s v="Patient Safety"/>
    <n v="766"/>
    <n v="989"/>
    <n v="223"/>
    <n v="0.30972222222222223"/>
    <n v="0.44869215291750503"/>
    <n v="4.1666666666666664E-2"/>
    <n v="0"/>
    <n v="1"/>
    <n v="1"/>
    <n v="30"/>
    <n v="1"/>
  </r>
  <r>
    <d v="2023-05-02T00:00:00"/>
    <n v="6939"/>
    <x v="0"/>
    <s v="6S"/>
    <d v="1899-12-30T13:38:00"/>
    <d v="1899-12-30T15:42:00"/>
    <s v="Patient Safety"/>
    <n v="818"/>
    <n v="942"/>
    <n v="124"/>
    <n v="0.17222222222222222"/>
    <n v="0.20805369127516779"/>
    <n v="4.1666666666666664E-2"/>
    <n v="0"/>
    <n v="1"/>
    <n v="1"/>
    <n v="30"/>
    <n v="1"/>
  </r>
  <r>
    <d v="2023-05-02T00:00:00"/>
    <n v="4126"/>
    <x v="6"/>
    <s v="4G"/>
    <d v="1899-12-30T22:26:00"/>
    <d v="1899-12-30T23:01:00"/>
    <s v="Patient Safety"/>
    <n v="1346"/>
    <n v="1381"/>
    <n v="35"/>
    <n v="4.8611111111111112E-2"/>
    <n v="5.1094890510948905E-2"/>
    <n v="4.1666666666666664E-2"/>
    <n v="0"/>
    <n v="1"/>
    <n v="1"/>
    <n v="30"/>
    <n v="1"/>
  </r>
  <r>
    <d v="2023-05-02T00:00:00"/>
    <n v="4108"/>
    <x v="6"/>
    <s v="4G"/>
    <d v="1899-12-30T20:16:00"/>
    <d v="1899-12-30T23:08:00"/>
    <s v="Patient Safety"/>
    <n v="1216"/>
    <n v="1388"/>
    <n v="172"/>
    <n v="0.2388888888888889"/>
    <n v="0.31386861313868614"/>
    <n v="4.1666666666666664E-2"/>
    <n v="0"/>
    <n v="1"/>
    <n v="1"/>
    <n v="30"/>
    <n v="1"/>
  </r>
  <r>
    <d v="2023-05-02T00:00:00"/>
    <n v="4115"/>
    <x v="6"/>
    <s v="4G"/>
    <d v="1899-12-30T23:12:00"/>
    <d v="1899-12-30T23:40:00"/>
    <s v="Patient Safety"/>
    <n v="1392"/>
    <n v="1420"/>
    <n v="28"/>
    <n v="3.888888888888889E-2"/>
    <n v="4.046242774566474E-2"/>
    <n v="4.1666666666666664E-2"/>
    <n v="1"/>
    <n v="0"/>
    <n v="1"/>
    <n v="3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342823-51E9-48E5-AA7F-B485F1026638}" name="PivotTable1" cacheId="0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20">
  <location ref="A3:C14" firstHeaderRow="0" firstDataRow="1" firstDataCol="1"/>
  <pivotFields count="18">
    <pivotField compact="0" numFmtId="14" outline="0" showAll="0"/>
    <pivotField compact="0" numFmtId="1" outline="0" showAll="0"/>
    <pivotField axis="axisRow" compact="0" outline="0" showAll="0">
      <items count="11">
        <item x="3"/>
        <item x="4"/>
        <item x="5"/>
        <item x="8"/>
        <item x="6"/>
        <item x="2"/>
        <item x="1"/>
        <item x="7"/>
        <item x="0"/>
        <item x="9"/>
        <item t="default"/>
      </items>
    </pivotField>
    <pivotField compact="0" outline="0" showAll="0"/>
    <pivotField compact="0" numFmtId="164" outline="0" showAll="0"/>
    <pivotField compact="0" numFmtId="164" outline="0" showAll="0"/>
    <pivotField compact="0" outline="0" showAll="0"/>
    <pivotField compact="0" numFmtId="2" outline="0" showAll="0"/>
    <pivotField compact="0" numFmtId="2" outline="0" showAll="0"/>
    <pivotField dataField="1" compact="0" numFmtId="2" outline="0" showAll="0"/>
    <pivotField compact="0" numFmtId="10" outline="0" showAll="0"/>
    <pivotField compact="0" numFmtId="10" outline="0" showAll="0"/>
    <pivotField compact="0" numFmtId="10" outline="0" showAll="0"/>
    <pivotField compact="0" numFmtId="2" outline="0" showAll="0"/>
    <pivotField compact="0" numFmtId="2" outline="0" showAll="0"/>
    <pivotField compact="0" numFmtId="2" outline="0" showAll="0"/>
    <pivotField dataField="1" compact="0" numFmtId="2" outline="0" showAll="0"/>
    <pivotField compact="0" numFmtId="2" outline="0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Moxi Delivery" fld="9" subtotal="average" baseField="2" baseItem="0"/>
    <dataField name="PMD Runner" fld="16" subtotal="average" baseField="2" baseItem="2"/>
  </dataFields>
  <formats count="2">
    <format dxfId="53">
      <pivotArea outline="0" fieldPosition="0">
        <references count="1">
          <reference field="2" count="0" selected="0"/>
        </references>
      </pivotArea>
    </format>
    <format dxfId="52">
      <pivotArea grandRow="1" outline="0" collapsedLevelsAreSubtotals="1" fieldPosition="0"/>
    </format>
  </formats>
  <chartFormats count="20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9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9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9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9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9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9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9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7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7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7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7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7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7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7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7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BDB7E8-8C5D-4A9C-83D9-C1ABE09A8E6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6">
  <location ref="A3:B13" firstHeaderRow="1" firstDataRow="1" firstDataCol="1"/>
  <pivotFields count="18">
    <pivotField compact="0" numFmtId="14" outline="0" showAll="0"/>
    <pivotField compact="0" numFmtId="1" outline="0" showAll="0"/>
    <pivotField axis="axisRow" compact="0" outline="0" showAll="0">
      <items count="11">
        <item x="3"/>
        <item x="4"/>
        <item x="5"/>
        <item x="8"/>
        <item x="6"/>
        <item x="2"/>
        <item x="1"/>
        <item h="1" x="7"/>
        <item x="0"/>
        <item x="9"/>
        <item t="default"/>
      </items>
    </pivotField>
    <pivotField compact="0" outline="0" showAll="0"/>
    <pivotField compact="0" numFmtId="164" outline="0" showAll="0"/>
    <pivotField compact="0" numFmtId="164" outline="0" showAll="0"/>
    <pivotField compact="0" outline="0" showAll="0"/>
    <pivotField compact="0" numFmtId="2" outline="0" showAll="0"/>
    <pivotField compact="0" numFmtId="2" outline="0" showAll="0"/>
    <pivotField compact="0" numFmtId="2" outline="0" showAll="0"/>
    <pivotField compact="0" numFmtId="10" outline="0" showAll="0"/>
    <pivotField compact="0" numFmtId="10" outline="0" showAll="0"/>
    <pivotField compact="0" numFmtId="10" outline="0" showAll="0"/>
    <pivotField dataField="1"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numFmtId="2" outline="0"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 t="grand">
      <x/>
    </i>
  </rowItems>
  <colItems count="1">
    <i/>
  </colItems>
  <dataFields count="1">
    <dataField name="Average of Patients Put on Tele &lt; 30 Mins" fld="13" subtotal="average" baseField="2" baseItem="0"/>
  </dataFields>
  <formats count="1">
    <format dxfId="51">
      <pivotArea outline="0" fieldPosition="0">
        <references count="1">
          <reference field="2" count="0" selected="0"/>
        </references>
      </pivotArea>
    </format>
  </formats>
  <chartFormats count="1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1BF7BC-EACF-4CA4-82E4-13054BCEA19C}" name="PivotTable5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08">
  <location ref="A3:C14" firstHeaderRow="0" firstDataRow="1" firstDataCol="1"/>
  <pivotFields count="18">
    <pivotField compact="0" numFmtId="14" outline="0" showAll="0"/>
    <pivotField compact="0" numFmtId="1" outline="0" showAll="0"/>
    <pivotField axis="axisRow" compact="0" outline="0" showAll="0">
      <items count="11">
        <item x="3"/>
        <item x="4"/>
        <item x="5"/>
        <item x="8"/>
        <item x="6"/>
        <item x="2"/>
        <item x="1"/>
        <item x="7"/>
        <item x="0"/>
        <item x="9"/>
        <item t="default"/>
      </items>
    </pivotField>
    <pivotField compact="0" outline="0" showAll="0"/>
    <pivotField compact="0" numFmtId="164" outline="0" showAll="0"/>
    <pivotField compact="0" numFmtId="164" outline="0" showAll="0"/>
    <pivotField compact="0" outline="0" showAll="0"/>
    <pivotField compact="0" numFmtId="2" outline="0" showAll="0"/>
    <pivotField compact="0" numFmtId="2" outline="0" showAll="0"/>
    <pivotField compact="0" numFmtId="2" outline="0" showAll="0"/>
    <pivotField dataField="1" compact="0" numFmtId="10" outline="0" showAll="0"/>
    <pivotField compact="0" numFmtId="10" outline="0" showAll="0"/>
    <pivotField dataField="1" compact="0" numFmtId="10" outline="0" showAll="0"/>
    <pivotField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numFmtId="2" outline="0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Moxi Delivery" fld="10" subtotal="average" baseField="0" baseItem="0"/>
    <dataField name="PMD Runner" fld="12" subtotal="average" baseField="2" baseItem="3"/>
  </dataFields>
  <formats count="2">
    <format dxfId="50">
      <pivotArea outline="0" collapsedLevelsAreSubtotals="1" fieldPosition="0"/>
    </format>
    <format dxfId="49">
      <pivotArea outline="0" fieldPosition="0">
        <references count="1">
          <reference field="2" count="0" selected="0"/>
        </references>
      </pivotArea>
    </format>
  </format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11899F-DF0E-41F4-B3D3-573F6B3567D7}" name="PivotTable5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showHeaders="0" compact="0" compactData="0" multipleFieldFilters="0" chartFormat="241">
  <location ref="A18:C29" firstHeaderRow="0" firstDataRow="1" firstDataCol="1"/>
  <pivotFields count="18">
    <pivotField compact="0" numFmtId="14" outline="0" showAll="0"/>
    <pivotField compact="0" numFmtId="1" outline="0" showAll="0"/>
    <pivotField axis="axisRow" compact="0" outline="0" showAll="0">
      <items count="11">
        <item x="3"/>
        <item x="4"/>
        <item x="5"/>
        <item x="8"/>
        <item x="6"/>
        <item x="2"/>
        <item x="1"/>
        <item x="7"/>
        <item x="0"/>
        <item x="9"/>
        <item t="default"/>
      </items>
    </pivotField>
    <pivotField compact="0" outline="0" showAll="0"/>
    <pivotField compact="0" numFmtId="164" outline="0" showAll="0"/>
    <pivotField compact="0" numFmtId="164" outline="0" showAll="0"/>
    <pivotField compact="0" outline="0" showAll="0"/>
    <pivotField compact="0" numFmtId="2" outline="0" showAll="0"/>
    <pivotField compact="0" numFmtId="2" outline="0" showAll="0"/>
    <pivotField compact="0" numFmtId="2" outline="0" showAll="0"/>
    <pivotField compact="0" numFmtId="10" outline="0" showAll="0"/>
    <pivotField compact="0" numFmtId="10" outline="0" showAll="0"/>
    <pivotField dataField="1" compact="0" numFmtId="10" outline="0" showAll="0"/>
    <pivotField dataField="1"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numFmtId="2" outline="0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Robot Delivery" fld="13" subtotal="average" baseField="2" baseItem="3"/>
    <dataField name="PMD Runner" fld="12" subtotal="average" baseField="2" baseItem="4"/>
  </dataFields>
  <formats count="1">
    <format dxfId="48">
      <pivotArea outline="0" fieldPosition="0">
        <references count="1">
          <reference field="2" count="0" selected="0"/>
        </references>
      </pivotArea>
    </format>
  </formats>
  <chartFormats count="4"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397FE5-138E-4885-92EC-7A5E3379EA89}" name="PivotTable4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showHeaders="0" compact="0" compactData="0" multipleFieldFilters="0" chartFormat="17">
  <location ref="A3:C14" firstHeaderRow="0" firstDataRow="1" firstDataCol="1"/>
  <pivotFields count="18">
    <pivotField compact="0" numFmtId="14" outline="0" showAll="0"/>
    <pivotField compact="0" numFmtId="1" outline="0" showAll="0"/>
    <pivotField axis="axisRow" compact="0" outline="0" showAll="0">
      <items count="11">
        <item x="3"/>
        <item x="4"/>
        <item x="5"/>
        <item x="8"/>
        <item x="6"/>
        <item x="2"/>
        <item x="1"/>
        <item x="7"/>
        <item x="0"/>
        <item x="9"/>
        <item t="default"/>
      </items>
    </pivotField>
    <pivotField compact="0" outline="0" showAll="0"/>
    <pivotField compact="0" numFmtId="164" outline="0" showAll="0"/>
    <pivotField compact="0" numFmtId="164" outline="0" showAll="0"/>
    <pivotField compact="0" outline="0" showAll="0"/>
    <pivotField compact="0" numFmtId="2" outline="0" showAll="0"/>
    <pivotField compact="0" numFmtId="2" outline="0" showAll="0"/>
    <pivotField compact="0" numFmtId="2" outline="0" showAll="0"/>
    <pivotField compact="0" numFmtId="10" outline="0" showAll="0"/>
    <pivotField compact="0" numFmtId="10" outline="0" showAll="0"/>
    <pivotField compact="0" numFmtId="10" outline="0" showAll="0"/>
    <pivotField dataField="1" compact="0" numFmtId="2" outline="0" showAll="0"/>
    <pivotField compact="0" numFmtId="2" outline="0" showAll="0"/>
    <pivotField compact="0" numFmtId="2" outline="0" showAll="0"/>
    <pivotField compact="0" numFmtId="2" outline="0" showAll="0"/>
    <pivotField dataField="1" compact="0" numFmtId="2" outline="0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Robot Delivery" fld="13" baseField="0" baseItem="0"/>
    <dataField name="PMD Runner" fld="17" baseField="0" baseItem="0"/>
  </dataFields>
  <chartFormats count="2">
    <chartFormat chart="13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68AEE1-F282-4C0A-9F20-68DF7131152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9" rowHeaderCaption="Floor">
  <location ref="A18:B29" firstHeaderRow="1" firstDataRow="1" firstDataCol="1"/>
  <pivotFields count="18">
    <pivotField numFmtId="14" showAll="0"/>
    <pivotField numFmtId="1" showAll="0"/>
    <pivotField axis="axisRow" showAll="0">
      <items count="11">
        <item x="3"/>
        <item x="4"/>
        <item x="5"/>
        <item x="8"/>
        <item x="6"/>
        <item x="2"/>
        <item x="1"/>
        <item x="7"/>
        <item x="0"/>
        <item x="9"/>
        <item t="default"/>
      </items>
    </pivotField>
    <pivotField showAll="0"/>
    <pivotField numFmtId="164" showAll="0"/>
    <pivotField numFmtId="164" showAll="0"/>
    <pivotField showAll="0"/>
    <pivotField numFmtId="2" showAll="0"/>
    <pivotField numFmtId="2" showAll="0"/>
    <pivotField numFmtId="2" showAll="0"/>
    <pivotField numFmtId="10" showAll="0"/>
    <pivotField numFmtId="10" showAll="0"/>
    <pivotField numFmtId="10" showAll="0"/>
    <pivotField numFmtId="2" showAll="0"/>
    <pivotField dataField="1" numFmtId="2" showAll="0"/>
    <pivotField numFmtId="2" showAll="0"/>
    <pivotField numFmtId="2" showAll="0"/>
    <pivotField numFmtId="2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Moxi Delivery % &gt; 30 Mins" fld="14" subtotal="average" baseField="2" baseItem="0" numFmtId="9"/>
  </dataFields>
  <formats count="1">
    <format dxfId="47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8A6057-2E85-4F45-8093-E4EE0A418C1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Floor">
  <location ref="A1:B12" firstHeaderRow="1" firstDataRow="1" firstDataCol="1"/>
  <pivotFields count="18">
    <pivotField numFmtId="14" showAll="0"/>
    <pivotField numFmtId="1" showAll="0"/>
    <pivotField axis="axisRow" showAll="0">
      <items count="11">
        <item x="3"/>
        <item x="4"/>
        <item x="5"/>
        <item x="8"/>
        <item x="6"/>
        <item x="2"/>
        <item x="1"/>
        <item x="7"/>
        <item x="0"/>
        <item x="9"/>
        <item t="default"/>
      </items>
    </pivotField>
    <pivotField showAll="0"/>
    <pivotField numFmtId="164" showAll="0"/>
    <pivotField numFmtId="164" showAll="0"/>
    <pivotField showAll="0"/>
    <pivotField numFmtId="2" showAll="0"/>
    <pivotField numFmtId="2" showAll="0"/>
    <pivotField numFmtId="2" showAll="0"/>
    <pivotField numFmtId="10" showAll="0"/>
    <pivotField numFmtId="10" showAll="0"/>
    <pivotField numFmtId="10" showAll="0"/>
    <pivotField numFmtId="2" showAll="0"/>
    <pivotField dataField="1" numFmtId="2" showAll="0"/>
    <pivotField numFmtId="2" showAll="0"/>
    <pivotField numFmtId="2" showAll="0"/>
    <pivotField numFmtId="2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ount &gt; 30 Mins" fld="1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5E3BAD8-BD91-494D-8FE1-043972C369BC}" name="Table11" displayName="Table11" ref="N35:P45" totalsRowShown="0" headerRowDxfId="0">
  <autoFilter ref="N35:P45" xr:uid="{D5E3BAD8-BD91-494D-8FE1-043972C369BC}"/>
  <tableColumns count="3">
    <tableColumn id="1" xr3:uid="{FC4335DE-67A6-4A25-845B-562CF2203E4E}" name="Floor" dataDxfId="3"/>
    <tableColumn id="2" xr3:uid="{DE838143-FBCF-4494-BB55-61639C121733}" name="Robot Delivery" dataDxfId="2"/>
    <tableColumn id="3" xr3:uid="{EB0CAAA4-7D53-47F4-AB0C-56393FDCDA19}" name="PMD Runner" dataDxfId="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1B531F-B979-46DA-AC2B-816D76A9DDD3}" name="Table610" displayName="Table610" ref="K21:L31" totalsRowShown="0" headerRowDxfId="44" tableBorderDxfId="43">
  <autoFilter ref="K21:L31" xr:uid="{421B531F-B979-46DA-AC2B-816D76A9DDD3}"/>
  <sortState xmlns:xlrd2="http://schemas.microsoft.com/office/spreadsheetml/2017/richdata2" ref="K22:L31">
    <sortCondition descending="1" ref="L21:L31"/>
  </sortState>
  <tableColumns count="2">
    <tableColumn id="1" xr3:uid="{E06F3C29-17B7-433E-B1EC-2B25F19411FF}" name="Floor" dataDxfId="42"/>
    <tableColumn id="2" xr3:uid="{C95C1605-0372-4AD7-B41B-9EDFF7E39F0A}" name="Robot Delivery % &gt; 30 Mins" dataDxfId="4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E78E42-6521-4355-AE79-98C120178421}" name="Table8" displayName="Table8" ref="K6:L16" totalsRowShown="0" headerRowDxfId="40" dataDxfId="39" tableBorderDxfId="38">
  <autoFilter ref="K6:L16" xr:uid="{27E78E42-6521-4355-AE79-98C120178421}"/>
  <sortState xmlns:xlrd2="http://schemas.microsoft.com/office/spreadsheetml/2017/richdata2" ref="K7:L16">
    <sortCondition descending="1" ref="L6:L16"/>
  </sortState>
  <tableColumns count="2">
    <tableColumn id="1" xr3:uid="{4C4C56E1-6DA0-4CA4-9D4E-1CADE2E8D860}" name="Floor" dataDxfId="37"/>
    <tableColumn id="2" xr3:uid="{ABF8E986-910E-482E-A580-BC442327C60F}" name="Robot Delivery &lt;=30 Mins" dataDxfId="3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5FD33-D53D-4C7A-BC44-3E2495D3EC42}" name="Table1" displayName="Table1" ref="A3:R244" totalsRowShown="0" dataDxfId="35">
  <autoFilter ref="A3:R244" xr:uid="{1385FD33-D53D-4C7A-BC44-3E2495D3EC42}"/>
  <tableColumns count="18">
    <tableColumn id="1" xr3:uid="{73516A94-1C98-4D4A-958E-A945A4B32D6F}" name="Date" dataDxfId="34" totalsRowDxfId="33"/>
    <tableColumn id="13" xr3:uid="{426AC3D8-D591-44F0-9B22-DF8E47B6B396}" name="Room" dataDxfId="32" totalsRowDxfId="31"/>
    <tableColumn id="16" xr3:uid="{DF78EAE0-7AB6-486F-922A-CAACC02CD2F9}" name="Floor" dataDxfId="30" totalsRowDxfId="29">
      <calculatedColumnFormula array="1">_xlfn.IFS(LEFT(B4,2)="39","3S",LEFT(B4,2)="49","4S",LEFT(B4,2)="59","5S",LEFT(B4,2)="69","6S",LEFT(B4,2)="79","7S",LEFT(B4,2)="21","2G",LEFT(B4,2)="31","3G",LEFT(B4,2)="41","4G",LEFT(B4,2)="33","3W",LEFT(B4,2)="58","5W",LEFT(B4,2)="57","5W")</calculatedColumnFormula>
    </tableColumn>
    <tableColumn id="17" xr3:uid="{C911909E-C045-4AC0-8A38-154C26E01385}" name="Column1" dataDxfId="28" totalsRowDxfId="27">
      <calculatedColumnFormula>_xlfn.VALUETOTEXT(C4)</calculatedColumnFormula>
    </tableColumn>
    <tableColumn id="3" xr3:uid="{023C8831-3B38-4672-881B-53AB59B035D7}" name="Admission Time" dataDxfId="26" totalsRowDxfId="25"/>
    <tableColumn id="4" xr3:uid="{4E2AF846-A36D-4BB7-A949-7A529E6F44E4}" name="Time Put on Tele" dataDxfId="24" totalsRowDxfId="23"/>
    <tableColumn id="8" xr3:uid="{25725619-8883-4F54-957F-93BF02EEED17}" name="Issue" dataDxfId="22" totalsRowDxfId="21"/>
    <tableColumn id="10" xr3:uid="{B5F390DB-9977-4855-AEA0-918EE928D88E}" name="Admission Time (Total Minutes in a Day)2" dataDxfId="20" totalsRowDxfId="19">
      <calculatedColumnFormula>((HOUR(E4)*60)+MINUTE(E4)+(SECOND(E4)/60))</calculatedColumnFormula>
    </tableColumn>
    <tableColumn id="11" xr3:uid="{7643CB95-559E-4C56-990A-26E8B2F2068B}" name="Time Put on Tele (Total Minutes in a day)2" dataDxfId="18" totalsRowDxfId="17">
      <calculatedColumnFormula>((HOUR(F4)*60)+MINUTE(F4)+(SECOND(F4)/60))</calculatedColumnFormula>
    </tableColumn>
    <tableColumn id="12" xr3:uid="{32F35483-43C6-4E26-AD06-A5CB9827DD6B}" name="Time Off Tele (Total Minutes)2" dataDxfId="16">
      <calculatedColumnFormula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calculatedColumnFormula>
    </tableColumn>
    <tableColumn id="14" xr3:uid="{CE243117-0235-428D-B5AA-09BF8B18BBD0}" name="% Off Tele for Total Shift" dataDxfId="15" totalsRowDxfId="14">
      <calculatedColumnFormula>Table1[[#This Row],[Time Off Tele (Total Minutes)2]]/720</calculatedColumnFormula>
    </tableColumn>
    <tableColumn id="15" xr3:uid="{A4404699-1693-4832-8F47-91A72D9C4844}" name="% Off Tele for Remainder of Shift" dataDxfId="13" totalsRowDxfId="12">
      <calculatedColumnFormula>Table1[[#This Row],[Time Off Tele (Total Minutes)2]]/((12*60)-Table1[[#This Row],[Time Off Tele (Total Minutes)2]])</calculatedColumnFormula>
    </tableColumn>
    <tableColumn id="20" xr3:uid="{9721CF79-6370-4F5F-92C9-713AD3741489}" name="% Off Tele PMD" dataDxfId="11" totalsRowDxfId="10">
      <calculatedColumnFormula>Table1[[#This Row],[PMD Standard Time Minutes]]/720</calculatedColumnFormula>
    </tableColumn>
    <tableColumn id="5" xr3:uid="{1CEE9425-EAAA-4D3D-84BA-901C1CE78CFD}" name="Count &lt;=30 Mins" dataDxfId="9">
      <calculatedColumnFormula>IF(Table1[[#This Row],[Time Off Tele (Total Minutes)2]]&lt;=30,1,0)</calculatedColumnFormula>
    </tableColumn>
    <tableColumn id="18" xr3:uid="{A238A9C0-9095-4F86-A9F4-A3E9FB4FCBB1}" name="Count &gt; 30 Mins" dataDxfId="8">
      <calculatedColumnFormula>IF(Table1[[#This Row],[Time Off Tele (Total Minutes)2]]&gt; 30,1,0)</calculatedColumnFormula>
    </tableColumn>
    <tableColumn id="6" xr3:uid="{F0D49860-0F03-460D-B0A6-FD2B68302E9C}" name="PMD Standard Time" dataDxfId="7">
      <calculatedColumnFormula>IF(Table1[[#This Row],[Date]]=Table1[[#This Row],[Date]],1,0)</calculatedColumnFormula>
    </tableColumn>
    <tableColumn id="7" xr3:uid="{2714F17F-A81B-40EC-8F0A-920AA34F9C72}" name="PMD Standard Time Minutes" dataDxfId="6">
      <calculatedColumnFormula>IF(Table1[[#This Row],[Date]]=Table1[[#This Row],[Date]],30,0)</calculatedColumnFormula>
    </tableColumn>
    <tableColumn id="2" xr3:uid="{16E1A682-6D51-414E-AC21-E238EB3C9B46}" name="COUNT of Patient Admitted" dataDxfId="5">
      <calculatedColumnFormula>COUNT(Table1[[#This Row],[Room]])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table" Target="../tables/table1.xm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0549-C344-4421-A9C7-37703563A7EA}">
  <dimension ref="A3:C14"/>
  <sheetViews>
    <sheetView workbookViewId="0">
      <selection activeCell="K45" sqref="K45"/>
    </sheetView>
  </sheetViews>
  <sheetFormatPr defaultRowHeight="15" x14ac:dyDescent="0.25"/>
  <cols>
    <col min="1" max="1" width="11.28515625" bestFit="1" customWidth="1"/>
    <col min="2" max="2" width="13.5703125" bestFit="1" customWidth="1"/>
    <col min="3" max="3" width="12.140625" bestFit="1" customWidth="1"/>
    <col min="4" max="11" width="7.85546875" bestFit="1" customWidth="1"/>
    <col min="12" max="12" width="12" bestFit="1" customWidth="1"/>
  </cols>
  <sheetData>
    <row r="3" spans="1:3" x14ac:dyDescent="0.25">
      <c r="A3" s="11" t="s">
        <v>2</v>
      </c>
      <c r="B3" t="s">
        <v>34</v>
      </c>
      <c r="C3" t="s">
        <v>35</v>
      </c>
    </row>
    <row r="4" spans="1:3" x14ac:dyDescent="0.25">
      <c r="A4" t="s">
        <v>3</v>
      </c>
      <c r="B4" s="22">
        <v>58.666666666666664</v>
      </c>
      <c r="C4" s="22">
        <v>30</v>
      </c>
    </row>
    <row r="5" spans="1:3" x14ac:dyDescent="0.25">
      <c r="A5" t="s">
        <v>4</v>
      </c>
      <c r="B5" s="22">
        <v>69.92307692307692</v>
      </c>
      <c r="C5" s="22">
        <v>30</v>
      </c>
    </row>
    <row r="6" spans="1:3" x14ac:dyDescent="0.25">
      <c r="A6" t="s">
        <v>5</v>
      </c>
      <c r="B6" s="22">
        <v>65.466666666666669</v>
      </c>
      <c r="C6" s="22">
        <v>30</v>
      </c>
    </row>
    <row r="7" spans="1:3" x14ac:dyDescent="0.25">
      <c r="A7" t="s">
        <v>6</v>
      </c>
      <c r="B7" s="22">
        <v>38.75</v>
      </c>
      <c r="C7" s="22">
        <v>30</v>
      </c>
    </row>
    <row r="8" spans="1:3" x14ac:dyDescent="0.25">
      <c r="A8" t="s">
        <v>7</v>
      </c>
      <c r="B8" s="22">
        <v>48.5</v>
      </c>
      <c r="C8" s="22">
        <v>30</v>
      </c>
    </row>
    <row r="9" spans="1:3" x14ac:dyDescent="0.25">
      <c r="A9" t="s">
        <v>8</v>
      </c>
      <c r="B9" s="22">
        <v>87.8</v>
      </c>
      <c r="C9" s="22">
        <v>30</v>
      </c>
    </row>
    <row r="10" spans="1:3" x14ac:dyDescent="0.25">
      <c r="A10" t="s">
        <v>9</v>
      </c>
      <c r="B10" s="22">
        <v>92.705882352941174</v>
      </c>
      <c r="C10" s="22">
        <v>30</v>
      </c>
    </row>
    <row r="11" spans="1:3" x14ac:dyDescent="0.25">
      <c r="A11" t="s">
        <v>10</v>
      </c>
      <c r="B11" s="22">
        <v>106.5</v>
      </c>
      <c r="C11" s="22">
        <v>30</v>
      </c>
    </row>
    <row r="12" spans="1:3" x14ac:dyDescent="0.25">
      <c r="A12" t="s">
        <v>11</v>
      </c>
      <c r="B12" s="22">
        <v>96.680851063829792</v>
      </c>
      <c r="C12" s="22">
        <v>30</v>
      </c>
    </row>
    <row r="13" spans="1:3" x14ac:dyDescent="0.25">
      <c r="A13" t="s">
        <v>12</v>
      </c>
      <c r="B13" s="22">
        <v>119.8</v>
      </c>
      <c r="C13" s="22">
        <v>30</v>
      </c>
    </row>
    <row r="14" spans="1:3" x14ac:dyDescent="0.25">
      <c r="A14" t="s">
        <v>1</v>
      </c>
      <c r="B14" s="22">
        <v>76.651452282157678</v>
      </c>
      <c r="C14" s="22">
        <v>30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4A24-FC41-4588-AFF3-22BD1B3D9F7C}">
  <dimension ref="A3:B13"/>
  <sheetViews>
    <sheetView workbookViewId="0">
      <selection activeCell="B4" sqref="B4"/>
    </sheetView>
  </sheetViews>
  <sheetFormatPr defaultRowHeight="15" x14ac:dyDescent="0.25"/>
  <cols>
    <col min="1" max="1" width="11.28515625" bestFit="1" customWidth="1"/>
    <col min="2" max="2" width="38.42578125" bestFit="1" customWidth="1"/>
    <col min="3" max="4" width="27.140625" bestFit="1" customWidth="1"/>
  </cols>
  <sheetData>
    <row r="3" spans="1:2" x14ac:dyDescent="0.25">
      <c r="A3" s="11" t="s">
        <v>2</v>
      </c>
      <c r="B3" t="s">
        <v>29</v>
      </c>
    </row>
    <row r="4" spans="1:2" x14ac:dyDescent="0.25">
      <c r="A4" t="s">
        <v>3</v>
      </c>
      <c r="B4" s="21">
        <v>0.33333333333333331</v>
      </c>
    </row>
    <row r="5" spans="1:2" x14ac:dyDescent="0.25">
      <c r="A5" t="s">
        <v>4</v>
      </c>
      <c r="B5" s="21">
        <v>0.2</v>
      </c>
    </row>
    <row r="6" spans="1:2" x14ac:dyDescent="0.25">
      <c r="A6" t="s">
        <v>5</v>
      </c>
      <c r="B6" s="21">
        <v>0.13333333333333333</v>
      </c>
    </row>
    <row r="7" spans="1:2" x14ac:dyDescent="0.25">
      <c r="A7" t="s">
        <v>6</v>
      </c>
      <c r="B7" s="21">
        <v>0.25</v>
      </c>
    </row>
    <row r="8" spans="1:2" x14ac:dyDescent="0.25">
      <c r="A8" t="s">
        <v>7</v>
      </c>
      <c r="B8" s="21">
        <v>0.47222222222222221</v>
      </c>
    </row>
    <row r="9" spans="1:2" x14ac:dyDescent="0.25">
      <c r="A9" t="s">
        <v>8</v>
      </c>
      <c r="B9" s="21">
        <v>0.13333333333333333</v>
      </c>
    </row>
    <row r="10" spans="1:2" x14ac:dyDescent="0.25">
      <c r="A10" t="s">
        <v>9</v>
      </c>
      <c r="B10" s="21">
        <v>0.29411764705882354</v>
      </c>
    </row>
    <row r="11" spans="1:2" x14ac:dyDescent="0.25">
      <c r="A11" t="s">
        <v>11</v>
      </c>
      <c r="B11" s="21">
        <v>0.21276595744680851</v>
      </c>
    </row>
    <row r="12" spans="1:2" x14ac:dyDescent="0.25">
      <c r="A12" t="s">
        <v>12</v>
      </c>
      <c r="B12" s="21">
        <v>0.1</v>
      </c>
    </row>
    <row r="13" spans="1:2" x14ac:dyDescent="0.25">
      <c r="A13" t="s">
        <v>1</v>
      </c>
      <c r="B13">
        <v>0.24267782426778242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E8E8-14AE-4366-BF71-4005EA9B68DE}">
  <dimension ref="A3:D46"/>
  <sheetViews>
    <sheetView topLeftCell="A10" workbookViewId="0">
      <selection activeCell="D46" sqref="B36:D46"/>
    </sheetView>
  </sheetViews>
  <sheetFormatPr defaultRowHeight="15" x14ac:dyDescent="0.25"/>
  <cols>
    <col min="1" max="1" width="11.28515625" bestFit="1" customWidth="1"/>
    <col min="2" max="2" width="13.5703125" bestFit="1" customWidth="1"/>
    <col min="3" max="3" width="12.140625" bestFit="1" customWidth="1"/>
    <col min="4" max="4" width="38.140625" bestFit="1" customWidth="1"/>
  </cols>
  <sheetData>
    <row r="3" spans="1:3" x14ac:dyDescent="0.25">
      <c r="A3" s="11" t="s">
        <v>2</v>
      </c>
      <c r="B3" t="s">
        <v>34</v>
      </c>
      <c r="C3" t="s">
        <v>35</v>
      </c>
    </row>
    <row r="4" spans="1:3" x14ac:dyDescent="0.25">
      <c r="A4" t="s">
        <v>3</v>
      </c>
      <c r="B4" s="21">
        <v>8.1481481481481474E-2</v>
      </c>
      <c r="C4" s="21">
        <v>4.1666666666666657E-2</v>
      </c>
    </row>
    <row r="5" spans="1:3" x14ac:dyDescent="0.25">
      <c r="A5" t="s">
        <v>4</v>
      </c>
      <c r="B5" s="21">
        <v>9.7115384615384631E-2</v>
      </c>
      <c r="C5" s="21">
        <v>4.166666666666665E-2</v>
      </c>
    </row>
    <row r="6" spans="1:3" x14ac:dyDescent="0.25">
      <c r="A6" t="s">
        <v>5</v>
      </c>
      <c r="B6" s="21">
        <v>9.0925925925925924E-2</v>
      </c>
      <c r="C6" s="21">
        <v>4.1666666666666657E-2</v>
      </c>
    </row>
    <row r="7" spans="1:3" x14ac:dyDescent="0.25">
      <c r="A7" t="s">
        <v>6</v>
      </c>
      <c r="B7" s="21">
        <v>5.3819444444444441E-2</v>
      </c>
      <c r="C7" s="21">
        <v>4.1666666666666664E-2</v>
      </c>
    </row>
    <row r="8" spans="1:3" x14ac:dyDescent="0.25">
      <c r="A8" t="s">
        <v>7</v>
      </c>
      <c r="B8" s="21">
        <v>6.7361111111111108E-2</v>
      </c>
      <c r="C8" s="21">
        <v>4.1666666666666678E-2</v>
      </c>
    </row>
    <row r="9" spans="1:3" x14ac:dyDescent="0.25">
      <c r="A9" t="s">
        <v>8</v>
      </c>
      <c r="B9" s="21">
        <v>0.12194444444444444</v>
      </c>
      <c r="C9" s="21">
        <v>4.1666666666666664E-2</v>
      </c>
    </row>
    <row r="10" spans="1:3" x14ac:dyDescent="0.25">
      <c r="A10" t="s">
        <v>9</v>
      </c>
      <c r="B10" s="21">
        <v>0.12875816993464054</v>
      </c>
      <c r="C10" s="21">
        <v>4.1666666666666657E-2</v>
      </c>
    </row>
    <row r="11" spans="1:3" x14ac:dyDescent="0.25">
      <c r="A11" t="s">
        <v>10</v>
      </c>
      <c r="B11" s="21">
        <v>0.14791666666666667</v>
      </c>
      <c r="C11" s="21">
        <v>4.1666666666666664E-2</v>
      </c>
    </row>
    <row r="12" spans="1:3" x14ac:dyDescent="0.25">
      <c r="A12" t="s">
        <v>11</v>
      </c>
      <c r="B12" s="21">
        <v>0.13427895981087468</v>
      </c>
      <c r="C12" s="21">
        <v>4.1666666666666692E-2</v>
      </c>
    </row>
    <row r="13" spans="1:3" x14ac:dyDescent="0.25">
      <c r="A13" t="s">
        <v>12</v>
      </c>
      <c r="B13" s="21">
        <v>0.16638888888888886</v>
      </c>
      <c r="C13" s="21">
        <v>4.1666666666666671E-2</v>
      </c>
    </row>
    <row r="14" spans="1:3" x14ac:dyDescent="0.25">
      <c r="A14" t="s">
        <v>1</v>
      </c>
      <c r="B14" s="10">
        <v>0.10646035039188564</v>
      </c>
      <c r="C14" s="10">
        <v>4.1666666666666637E-2</v>
      </c>
    </row>
    <row r="36" spans="2:4" x14ac:dyDescent="0.25">
      <c r="B36" s="32"/>
      <c r="C36" s="30"/>
      <c r="D36" s="30"/>
    </row>
    <row r="37" spans="2:4" x14ac:dyDescent="0.25">
      <c r="B37" s="31"/>
      <c r="C37" s="33"/>
      <c r="D37" s="33"/>
    </row>
    <row r="38" spans="2:4" x14ac:dyDescent="0.25">
      <c r="B38" s="31"/>
      <c r="C38" s="33"/>
      <c r="D38" s="33"/>
    </row>
    <row r="39" spans="2:4" x14ac:dyDescent="0.25">
      <c r="B39" s="31"/>
      <c r="C39" s="33"/>
      <c r="D39" s="33"/>
    </row>
    <row r="40" spans="2:4" x14ac:dyDescent="0.25">
      <c r="B40" s="31"/>
      <c r="C40" s="33"/>
      <c r="D40" s="33"/>
    </row>
    <row r="41" spans="2:4" x14ac:dyDescent="0.25">
      <c r="B41" s="31"/>
      <c r="C41" s="33"/>
      <c r="D41" s="33"/>
    </row>
    <row r="42" spans="2:4" x14ac:dyDescent="0.25">
      <c r="B42" s="31"/>
      <c r="C42" s="33"/>
      <c r="D42" s="33"/>
    </row>
    <row r="43" spans="2:4" x14ac:dyDescent="0.25">
      <c r="B43" s="31"/>
      <c r="C43" s="33"/>
      <c r="D43" s="33"/>
    </row>
    <row r="44" spans="2:4" x14ac:dyDescent="0.25">
      <c r="B44" s="31"/>
      <c r="C44" s="33"/>
      <c r="D44" s="33"/>
    </row>
    <row r="45" spans="2:4" x14ac:dyDescent="0.25">
      <c r="B45" s="31"/>
      <c r="C45" s="33"/>
      <c r="D45" s="33"/>
    </row>
    <row r="46" spans="2:4" x14ac:dyDescent="0.25">
      <c r="B46" s="31"/>
      <c r="C46" s="33"/>
      <c r="D46" s="33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6A36-CE89-4927-9024-A16F3BFE6767}">
  <dimension ref="A3:P46"/>
  <sheetViews>
    <sheetView topLeftCell="A7" workbookViewId="0">
      <selection activeCell="P45" sqref="N35:P45"/>
    </sheetView>
  </sheetViews>
  <sheetFormatPr defaultRowHeight="15" x14ac:dyDescent="0.25"/>
  <cols>
    <col min="1" max="1" width="11.28515625" bestFit="1" customWidth="1"/>
    <col min="2" max="2" width="13.5703125" bestFit="1" customWidth="1"/>
    <col min="3" max="3" width="12.140625" bestFit="1" customWidth="1"/>
    <col min="4" max="4" width="26.140625" bestFit="1" customWidth="1"/>
    <col min="15" max="15" width="16.28515625" customWidth="1"/>
    <col min="16" max="16" width="14.140625" customWidth="1"/>
  </cols>
  <sheetData>
    <row r="3" spans="1:3" x14ac:dyDescent="0.25">
      <c r="B3" t="s">
        <v>40</v>
      </c>
      <c r="C3" t="s">
        <v>35</v>
      </c>
    </row>
    <row r="4" spans="1:3" x14ac:dyDescent="0.25">
      <c r="A4" t="s">
        <v>3</v>
      </c>
      <c r="B4">
        <v>5</v>
      </c>
      <c r="C4">
        <v>15</v>
      </c>
    </row>
    <row r="5" spans="1:3" x14ac:dyDescent="0.25">
      <c r="A5" t="s">
        <v>4</v>
      </c>
      <c r="B5">
        <v>13</v>
      </c>
      <c r="C5">
        <v>65</v>
      </c>
    </row>
    <row r="6" spans="1:3" x14ac:dyDescent="0.25">
      <c r="A6" t="s">
        <v>5</v>
      </c>
      <c r="B6">
        <v>2</v>
      </c>
      <c r="C6">
        <v>15</v>
      </c>
    </row>
    <row r="7" spans="1:3" x14ac:dyDescent="0.25">
      <c r="A7" t="s">
        <v>6</v>
      </c>
      <c r="B7">
        <v>1</v>
      </c>
      <c r="C7">
        <v>4</v>
      </c>
    </row>
    <row r="8" spans="1:3" x14ac:dyDescent="0.25">
      <c r="A8" t="s">
        <v>7</v>
      </c>
      <c r="B8">
        <v>17</v>
      </c>
      <c r="C8">
        <v>36</v>
      </c>
    </row>
    <row r="9" spans="1:3" x14ac:dyDescent="0.25">
      <c r="A9" t="s">
        <v>8</v>
      </c>
      <c r="B9">
        <v>4</v>
      </c>
      <c r="C9">
        <v>30</v>
      </c>
    </row>
    <row r="10" spans="1:3" x14ac:dyDescent="0.25">
      <c r="A10" t="s">
        <v>9</v>
      </c>
      <c r="B10">
        <v>5</v>
      </c>
      <c r="C10">
        <v>17</v>
      </c>
    </row>
    <row r="11" spans="1:3" x14ac:dyDescent="0.25">
      <c r="A11" t="s">
        <v>10</v>
      </c>
      <c r="B11">
        <v>0</v>
      </c>
      <c r="C11">
        <v>2</v>
      </c>
    </row>
    <row r="12" spans="1:3" x14ac:dyDescent="0.25">
      <c r="A12" t="s">
        <v>11</v>
      </c>
      <c r="B12">
        <v>10</v>
      </c>
      <c r="C12">
        <v>47</v>
      </c>
    </row>
    <row r="13" spans="1:3" x14ac:dyDescent="0.25">
      <c r="A13" t="s">
        <v>12</v>
      </c>
      <c r="B13">
        <v>1</v>
      </c>
      <c r="C13">
        <v>10</v>
      </c>
    </row>
    <row r="14" spans="1:3" x14ac:dyDescent="0.25">
      <c r="A14" t="s">
        <v>1</v>
      </c>
      <c r="B14">
        <v>58</v>
      </c>
      <c r="C14">
        <v>241</v>
      </c>
    </row>
    <row r="18" spans="1:3" x14ac:dyDescent="0.25">
      <c r="B18" t="s">
        <v>40</v>
      </c>
      <c r="C18" t="s">
        <v>35</v>
      </c>
    </row>
    <row r="19" spans="1:3" x14ac:dyDescent="0.25">
      <c r="A19" t="s">
        <v>3</v>
      </c>
      <c r="B19" s="21">
        <v>0.33333333333333331</v>
      </c>
      <c r="C19" s="21">
        <v>4.1666666666666657E-2</v>
      </c>
    </row>
    <row r="20" spans="1:3" x14ac:dyDescent="0.25">
      <c r="A20" t="s">
        <v>4</v>
      </c>
      <c r="B20" s="21">
        <v>0.2</v>
      </c>
      <c r="C20" s="21">
        <v>4.166666666666665E-2</v>
      </c>
    </row>
    <row r="21" spans="1:3" x14ac:dyDescent="0.25">
      <c r="A21" t="s">
        <v>5</v>
      </c>
      <c r="B21" s="21">
        <v>0.13333333333333333</v>
      </c>
      <c r="C21" s="21">
        <v>4.1666666666666657E-2</v>
      </c>
    </row>
    <row r="22" spans="1:3" x14ac:dyDescent="0.25">
      <c r="A22" t="s">
        <v>6</v>
      </c>
      <c r="B22" s="21">
        <v>0.25</v>
      </c>
      <c r="C22" s="21">
        <v>4.1666666666666664E-2</v>
      </c>
    </row>
    <row r="23" spans="1:3" x14ac:dyDescent="0.25">
      <c r="A23" t="s">
        <v>7</v>
      </c>
      <c r="B23" s="21">
        <v>0.47222222222222221</v>
      </c>
      <c r="C23" s="21">
        <v>4.1666666666666678E-2</v>
      </c>
    </row>
    <row r="24" spans="1:3" x14ac:dyDescent="0.25">
      <c r="A24" t="s">
        <v>8</v>
      </c>
      <c r="B24" s="21">
        <v>0.13333333333333333</v>
      </c>
      <c r="C24" s="21">
        <v>4.1666666666666664E-2</v>
      </c>
    </row>
    <row r="25" spans="1:3" x14ac:dyDescent="0.25">
      <c r="A25" t="s">
        <v>9</v>
      </c>
      <c r="B25" s="21">
        <v>0.29411764705882354</v>
      </c>
      <c r="C25" s="21">
        <v>4.1666666666666657E-2</v>
      </c>
    </row>
    <row r="26" spans="1:3" x14ac:dyDescent="0.25">
      <c r="A26" t="s">
        <v>10</v>
      </c>
      <c r="B26" s="21">
        <v>0</v>
      </c>
      <c r="C26" s="21">
        <v>4.1666666666666664E-2</v>
      </c>
    </row>
    <row r="27" spans="1:3" x14ac:dyDescent="0.25">
      <c r="A27" t="s">
        <v>11</v>
      </c>
      <c r="B27" s="21">
        <v>0.21276595744680851</v>
      </c>
      <c r="C27" s="21">
        <v>4.1666666666666692E-2</v>
      </c>
    </row>
    <row r="28" spans="1:3" x14ac:dyDescent="0.25">
      <c r="A28" t="s">
        <v>12</v>
      </c>
      <c r="B28" s="21">
        <v>0.1</v>
      </c>
      <c r="C28" s="21">
        <v>4.1666666666666671E-2</v>
      </c>
    </row>
    <row r="29" spans="1:3" x14ac:dyDescent="0.25">
      <c r="A29" t="s">
        <v>1</v>
      </c>
      <c r="B29">
        <v>0.24066390041493776</v>
      </c>
      <c r="C29">
        <v>4.1666666666666637E-2</v>
      </c>
    </row>
    <row r="35" spans="4:16" x14ac:dyDescent="0.25">
      <c r="N35" s="37" t="s">
        <v>2</v>
      </c>
      <c r="O35" s="37" t="s">
        <v>40</v>
      </c>
      <c r="P35" s="37" t="s">
        <v>35</v>
      </c>
    </row>
    <row r="36" spans="4:16" x14ac:dyDescent="0.25">
      <c r="D36" s="37"/>
      <c r="E36" s="37"/>
      <c r="F36" s="37"/>
      <c r="N36" s="38" t="s">
        <v>3</v>
      </c>
      <c r="O36" s="39">
        <v>0.33333333333333331</v>
      </c>
      <c r="P36" s="39">
        <v>4.1666666666666657E-2</v>
      </c>
    </row>
    <row r="37" spans="4:16" x14ac:dyDescent="0.25">
      <c r="D37" s="38"/>
      <c r="E37" s="39"/>
      <c r="F37" s="39"/>
      <c r="N37" s="38" t="s">
        <v>4</v>
      </c>
      <c r="O37" s="39">
        <v>0.2</v>
      </c>
      <c r="P37" s="39">
        <v>4.166666666666665E-2</v>
      </c>
    </row>
    <row r="38" spans="4:16" x14ac:dyDescent="0.25">
      <c r="D38" s="38"/>
      <c r="E38" s="39"/>
      <c r="F38" s="39"/>
      <c r="N38" s="38" t="s">
        <v>5</v>
      </c>
      <c r="O38" s="39">
        <v>0.13333333333333333</v>
      </c>
      <c r="P38" s="39">
        <v>4.1666666666666657E-2</v>
      </c>
    </row>
    <row r="39" spans="4:16" x14ac:dyDescent="0.25">
      <c r="D39" s="38"/>
      <c r="E39" s="39"/>
      <c r="F39" s="39"/>
      <c r="N39" s="38" t="s">
        <v>6</v>
      </c>
      <c r="O39" s="39">
        <v>0.25</v>
      </c>
      <c r="P39" s="39">
        <v>4.1666666666666664E-2</v>
      </c>
    </row>
    <row r="40" spans="4:16" x14ac:dyDescent="0.25">
      <c r="D40" s="38"/>
      <c r="E40" s="39"/>
      <c r="F40" s="39"/>
      <c r="N40" s="38" t="s">
        <v>7</v>
      </c>
      <c r="O40" s="39">
        <v>0.47222222222222221</v>
      </c>
      <c r="P40" s="39">
        <v>4.1666666666666678E-2</v>
      </c>
    </row>
    <row r="41" spans="4:16" x14ac:dyDescent="0.25">
      <c r="D41" s="38"/>
      <c r="E41" s="39"/>
      <c r="F41" s="39"/>
      <c r="N41" s="38" t="s">
        <v>8</v>
      </c>
      <c r="O41" s="39">
        <v>0.13333333333333333</v>
      </c>
      <c r="P41" s="39">
        <v>4.1666666666666664E-2</v>
      </c>
    </row>
    <row r="42" spans="4:16" x14ac:dyDescent="0.25">
      <c r="D42" s="38"/>
      <c r="E42" s="39"/>
      <c r="F42" s="39"/>
      <c r="N42" s="38" t="s">
        <v>9</v>
      </c>
      <c r="O42" s="39">
        <v>0.29411764705882354</v>
      </c>
      <c r="P42" s="39">
        <v>4.1666666666666657E-2</v>
      </c>
    </row>
    <row r="43" spans="4:16" x14ac:dyDescent="0.25">
      <c r="D43" s="38"/>
      <c r="E43" s="39"/>
      <c r="F43" s="39"/>
      <c r="N43" s="38" t="s">
        <v>10</v>
      </c>
      <c r="O43" s="39">
        <v>0</v>
      </c>
      <c r="P43" s="39">
        <v>4.1666666666666664E-2</v>
      </c>
    </row>
    <row r="44" spans="4:16" x14ac:dyDescent="0.25">
      <c r="D44" s="38"/>
      <c r="E44" s="39"/>
      <c r="F44" s="39"/>
      <c r="N44" s="38" t="s">
        <v>11</v>
      </c>
      <c r="O44" s="39">
        <v>0.21276595744680851</v>
      </c>
      <c r="P44" s="39">
        <v>4.1666666666666692E-2</v>
      </c>
    </row>
    <row r="45" spans="4:16" x14ac:dyDescent="0.25">
      <c r="D45" s="38"/>
      <c r="E45" s="39"/>
      <c r="F45" s="39"/>
      <c r="N45" s="38" t="s">
        <v>12</v>
      </c>
      <c r="O45" s="39">
        <v>0.1</v>
      </c>
      <c r="P45" s="39">
        <v>4.1666666666666671E-2</v>
      </c>
    </row>
    <row r="46" spans="4:16" x14ac:dyDescent="0.25">
      <c r="D46" s="38"/>
      <c r="E46" s="39"/>
      <c r="F46" s="39"/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1DA6-068D-4BE5-88A5-29EBAAFEECD4}">
  <dimension ref="A1:B29"/>
  <sheetViews>
    <sheetView workbookViewId="0">
      <selection activeCell="C11" sqref="C11"/>
    </sheetView>
  </sheetViews>
  <sheetFormatPr defaultRowHeight="15" x14ac:dyDescent="0.25"/>
  <cols>
    <col min="1" max="1" width="11.28515625" bestFit="1" customWidth="1"/>
    <col min="2" max="2" width="25.140625" customWidth="1"/>
    <col min="3" max="3" width="25.28515625" bestFit="1" customWidth="1"/>
  </cols>
  <sheetData>
    <row r="1" spans="1:2" x14ac:dyDescent="0.25">
      <c r="A1" s="11" t="s">
        <v>2</v>
      </c>
      <c r="B1" t="s">
        <v>31</v>
      </c>
    </row>
    <row r="2" spans="1:2" x14ac:dyDescent="0.25">
      <c r="A2" s="23" t="s">
        <v>3</v>
      </c>
      <c r="B2">
        <v>10</v>
      </c>
    </row>
    <row r="3" spans="1:2" x14ac:dyDescent="0.25">
      <c r="A3" s="23" t="s">
        <v>4</v>
      </c>
      <c r="B3">
        <v>52</v>
      </c>
    </row>
    <row r="4" spans="1:2" x14ac:dyDescent="0.25">
      <c r="A4" s="23" t="s">
        <v>5</v>
      </c>
      <c r="B4">
        <v>13</v>
      </c>
    </row>
    <row r="5" spans="1:2" x14ac:dyDescent="0.25">
      <c r="A5" s="23" t="s">
        <v>6</v>
      </c>
      <c r="B5">
        <v>3</v>
      </c>
    </row>
    <row r="6" spans="1:2" x14ac:dyDescent="0.25">
      <c r="A6" s="23" t="s">
        <v>7</v>
      </c>
      <c r="B6">
        <v>19</v>
      </c>
    </row>
    <row r="7" spans="1:2" x14ac:dyDescent="0.25">
      <c r="A7" s="23" t="s">
        <v>8</v>
      </c>
      <c r="B7">
        <v>26</v>
      </c>
    </row>
    <row r="8" spans="1:2" x14ac:dyDescent="0.25">
      <c r="A8" s="23" t="s">
        <v>9</v>
      </c>
      <c r="B8">
        <v>12</v>
      </c>
    </row>
    <row r="9" spans="1:2" x14ac:dyDescent="0.25">
      <c r="A9" s="23" t="s">
        <v>10</v>
      </c>
      <c r="B9">
        <v>2</v>
      </c>
    </row>
    <row r="10" spans="1:2" x14ac:dyDescent="0.25">
      <c r="A10" s="23" t="s">
        <v>11</v>
      </c>
      <c r="B10">
        <v>37</v>
      </c>
    </row>
    <row r="11" spans="1:2" x14ac:dyDescent="0.25">
      <c r="A11" s="23" t="s">
        <v>12</v>
      </c>
      <c r="B11">
        <v>9</v>
      </c>
    </row>
    <row r="12" spans="1:2" x14ac:dyDescent="0.25">
      <c r="A12" s="23" t="s">
        <v>1</v>
      </c>
      <c r="B12">
        <v>183</v>
      </c>
    </row>
    <row r="18" spans="1:2" x14ac:dyDescent="0.25">
      <c r="A18" s="11" t="s">
        <v>2</v>
      </c>
      <c r="B18" t="s">
        <v>32</v>
      </c>
    </row>
    <row r="19" spans="1:2" x14ac:dyDescent="0.25">
      <c r="A19" s="23" t="s">
        <v>3</v>
      </c>
      <c r="B19" s="21">
        <v>0.66666666666666663</v>
      </c>
    </row>
    <row r="20" spans="1:2" x14ac:dyDescent="0.25">
      <c r="A20" s="23" t="s">
        <v>4</v>
      </c>
      <c r="B20" s="21">
        <v>0.8</v>
      </c>
    </row>
    <row r="21" spans="1:2" x14ac:dyDescent="0.25">
      <c r="A21" s="23" t="s">
        <v>5</v>
      </c>
      <c r="B21" s="21">
        <v>0.8666666666666667</v>
      </c>
    </row>
    <row r="22" spans="1:2" x14ac:dyDescent="0.25">
      <c r="A22" s="23" t="s">
        <v>6</v>
      </c>
      <c r="B22" s="21">
        <v>0.75</v>
      </c>
    </row>
    <row r="23" spans="1:2" x14ac:dyDescent="0.25">
      <c r="A23" s="23" t="s">
        <v>7</v>
      </c>
      <c r="B23" s="21">
        <v>0.52777777777777779</v>
      </c>
    </row>
    <row r="24" spans="1:2" x14ac:dyDescent="0.25">
      <c r="A24" s="23" t="s">
        <v>8</v>
      </c>
      <c r="B24" s="21">
        <v>0.8666666666666667</v>
      </c>
    </row>
    <row r="25" spans="1:2" x14ac:dyDescent="0.25">
      <c r="A25" s="23" t="s">
        <v>9</v>
      </c>
      <c r="B25" s="21">
        <v>0.70588235294117652</v>
      </c>
    </row>
    <row r="26" spans="1:2" x14ac:dyDescent="0.25">
      <c r="A26" s="23" t="s">
        <v>10</v>
      </c>
      <c r="B26" s="21">
        <v>1</v>
      </c>
    </row>
    <row r="27" spans="1:2" x14ac:dyDescent="0.25">
      <c r="A27" s="23" t="s">
        <v>11</v>
      </c>
      <c r="B27" s="21">
        <v>0.78723404255319152</v>
      </c>
    </row>
    <row r="28" spans="1:2" x14ac:dyDescent="0.25">
      <c r="A28" s="23" t="s">
        <v>12</v>
      </c>
      <c r="B28" s="21">
        <v>0.9</v>
      </c>
    </row>
    <row r="29" spans="1:2" x14ac:dyDescent="0.25">
      <c r="A29" s="23" t="s">
        <v>1</v>
      </c>
      <c r="B29" s="21">
        <v>0.75933609958506221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11F1-9A36-4312-9696-B6EAC152B432}">
  <dimension ref="A1:S59"/>
  <sheetViews>
    <sheetView showGridLines="0" tabSelected="1" zoomScale="97" zoomScaleNormal="97" workbookViewId="0">
      <selection activeCell="O29" sqref="O29"/>
    </sheetView>
  </sheetViews>
  <sheetFormatPr defaultRowHeight="15" x14ac:dyDescent="0.25"/>
  <cols>
    <col min="6" max="6" width="14.42578125" customWidth="1"/>
    <col min="7" max="7" width="13.7109375" customWidth="1"/>
    <col min="8" max="8" width="6.140625" customWidth="1"/>
    <col min="9" max="9" width="1.7109375" customWidth="1"/>
    <col min="10" max="10" width="1.85546875" customWidth="1"/>
    <col min="11" max="11" width="8.5703125" customWidth="1"/>
    <col min="12" max="12" width="27.5703125" customWidth="1"/>
    <col min="13" max="13" width="9.140625" customWidth="1"/>
    <col min="14" max="14" width="9.42578125" customWidth="1"/>
    <col min="15" max="15" width="15.7109375" customWidth="1"/>
    <col min="16" max="16" width="15.5703125" customWidth="1"/>
    <col min="17" max="17" width="9.140625" customWidth="1"/>
    <col min="21" max="21" width="0.7109375" customWidth="1"/>
  </cols>
  <sheetData>
    <row r="1" spans="1:19" ht="15" customHeight="1" x14ac:dyDescent="0.25">
      <c r="A1" s="35" t="s">
        <v>37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9" ht="1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9" ht="15" customHeight="1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6" spans="1:19" x14ac:dyDescent="0.25">
      <c r="K6" s="29" t="s">
        <v>2</v>
      </c>
      <c r="L6" s="29" t="s">
        <v>38</v>
      </c>
    </row>
    <row r="7" spans="1:19" x14ac:dyDescent="0.25">
      <c r="K7" s="28" t="s">
        <v>7</v>
      </c>
      <c r="L7" s="34">
        <v>0.47222222222222221</v>
      </c>
    </row>
    <row r="8" spans="1:19" x14ac:dyDescent="0.25">
      <c r="K8" s="28" t="s">
        <v>3</v>
      </c>
      <c r="L8" s="34">
        <v>0.33333333333333331</v>
      </c>
    </row>
    <row r="9" spans="1:19" x14ac:dyDescent="0.25">
      <c r="K9" s="28" t="s">
        <v>9</v>
      </c>
      <c r="L9" s="34">
        <v>0.29411764705882354</v>
      </c>
      <c r="S9" t="s">
        <v>36</v>
      </c>
    </row>
    <row r="10" spans="1:19" x14ac:dyDescent="0.25">
      <c r="K10" s="28" t="s">
        <v>6</v>
      </c>
      <c r="L10" s="34">
        <v>0.25</v>
      </c>
    </row>
    <row r="11" spans="1:19" x14ac:dyDescent="0.25">
      <c r="K11" s="28" t="s">
        <v>11</v>
      </c>
      <c r="L11" s="34">
        <v>0.21276595744680851</v>
      </c>
    </row>
    <row r="12" spans="1:19" x14ac:dyDescent="0.25">
      <c r="K12" s="28" t="s">
        <v>4</v>
      </c>
      <c r="L12" s="34">
        <v>0.2</v>
      </c>
    </row>
    <row r="13" spans="1:19" x14ac:dyDescent="0.25">
      <c r="K13" s="28" t="s">
        <v>5</v>
      </c>
      <c r="L13" s="34">
        <v>0.13333333333333333</v>
      </c>
    </row>
    <row r="14" spans="1:19" x14ac:dyDescent="0.25">
      <c r="K14" s="28" t="s">
        <v>8</v>
      </c>
      <c r="L14" s="34">
        <v>0.13333333333333333</v>
      </c>
    </row>
    <row r="15" spans="1:19" x14ac:dyDescent="0.25">
      <c r="K15" s="28" t="s">
        <v>12</v>
      </c>
      <c r="L15" s="34">
        <v>0.1</v>
      </c>
    </row>
    <row r="16" spans="1:19" ht="15.75" customHeight="1" x14ac:dyDescent="0.25">
      <c r="K16" s="28" t="s">
        <v>10</v>
      </c>
      <c r="L16" s="34">
        <v>0</v>
      </c>
    </row>
    <row r="21" spans="9:16" x14ac:dyDescent="0.25">
      <c r="K21" s="27" t="s">
        <v>2</v>
      </c>
      <c r="L21" s="27" t="s">
        <v>39</v>
      </c>
    </row>
    <row r="22" spans="9:16" x14ac:dyDescent="0.25">
      <c r="K22" s="26" t="s">
        <v>10</v>
      </c>
      <c r="L22" s="24">
        <v>1</v>
      </c>
      <c r="O22" s="22"/>
      <c r="P22" s="22"/>
    </row>
    <row r="23" spans="9:16" x14ac:dyDescent="0.25">
      <c r="K23" s="26" t="s">
        <v>12</v>
      </c>
      <c r="L23" s="24">
        <v>0.9</v>
      </c>
      <c r="O23" s="22"/>
      <c r="P23" s="22"/>
    </row>
    <row r="24" spans="9:16" x14ac:dyDescent="0.25">
      <c r="K24" s="26" t="s">
        <v>5</v>
      </c>
      <c r="L24" s="24">
        <v>0.8666666666666667</v>
      </c>
      <c r="O24" s="22"/>
      <c r="P24" s="22"/>
    </row>
    <row r="25" spans="9:16" x14ac:dyDescent="0.25">
      <c r="K25" s="26" t="s">
        <v>8</v>
      </c>
      <c r="L25" s="24">
        <v>0.8666666666666667</v>
      </c>
      <c r="O25" s="22"/>
      <c r="P25" s="22"/>
    </row>
    <row r="26" spans="9:16" x14ac:dyDescent="0.25">
      <c r="K26" s="26" t="s">
        <v>4</v>
      </c>
      <c r="L26" s="24">
        <v>0.8</v>
      </c>
      <c r="O26" s="22"/>
      <c r="P26" s="22"/>
    </row>
    <row r="27" spans="9:16" x14ac:dyDescent="0.25">
      <c r="K27" s="26" t="s">
        <v>11</v>
      </c>
      <c r="L27" s="24">
        <v>0.78723404255319152</v>
      </c>
      <c r="O27" s="22"/>
      <c r="P27" s="22"/>
    </row>
    <row r="28" spans="9:16" x14ac:dyDescent="0.25">
      <c r="K28" s="26" t="s">
        <v>6</v>
      </c>
      <c r="L28" s="24">
        <v>0.75</v>
      </c>
      <c r="O28" s="22"/>
      <c r="P28" s="22"/>
    </row>
    <row r="29" spans="9:16" x14ac:dyDescent="0.25">
      <c r="K29" s="26" t="s">
        <v>9</v>
      </c>
      <c r="L29" s="24">
        <v>0.70588235294117652</v>
      </c>
      <c r="O29" s="22"/>
      <c r="P29" s="22"/>
    </row>
    <row r="30" spans="9:16" x14ac:dyDescent="0.25">
      <c r="K30" s="26" t="s">
        <v>3</v>
      </c>
      <c r="L30" s="24">
        <v>0.66666666666666663</v>
      </c>
      <c r="O30" s="22"/>
      <c r="P30" s="22"/>
    </row>
    <row r="31" spans="9:16" x14ac:dyDescent="0.25">
      <c r="I31" s="25"/>
      <c r="J31" s="25"/>
      <c r="K31" s="26" t="s">
        <v>7</v>
      </c>
      <c r="L31" s="24">
        <v>0.52777777777777779</v>
      </c>
      <c r="O31" s="22"/>
      <c r="P31" s="22"/>
    </row>
    <row r="32" spans="9:16" x14ac:dyDescent="0.25">
      <c r="I32" s="26"/>
      <c r="J32" s="24"/>
      <c r="O32" s="22"/>
      <c r="P32" s="22"/>
    </row>
    <row r="33" spans="9:10" x14ac:dyDescent="0.25">
      <c r="I33" s="26"/>
      <c r="J33" s="24"/>
    </row>
    <row r="34" spans="9:10" x14ac:dyDescent="0.25">
      <c r="I34" s="26"/>
      <c r="J34" s="24"/>
    </row>
    <row r="35" spans="9:10" x14ac:dyDescent="0.25">
      <c r="I35" s="26"/>
      <c r="J35" s="24"/>
    </row>
    <row r="36" spans="9:10" x14ac:dyDescent="0.25">
      <c r="I36" s="26"/>
      <c r="J36" s="24"/>
    </row>
    <row r="37" spans="9:10" x14ac:dyDescent="0.25">
      <c r="I37" s="26"/>
      <c r="J37" s="24"/>
    </row>
    <row r="38" spans="9:10" x14ac:dyDescent="0.25">
      <c r="I38" s="26"/>
      <c r="J38" s="24"/>
    </row>
    <row r="39" spans="9:10" x14ac:dyDescent="0.25">
      <c r="I39" s="26"/>
      <c r="J39" s="24"/>
    </row>
    <row r="40" spans="9:10" x14ac:dyDescent="0.25">
      <c r="I40" s="26"/>
      <c r="J40" s="24"/>
    </row>
    <row r="41" spans="9:10" x14ac:dyDescent="0.25">
      <c r="I41" s="26"/>
      <c r="J41" s="24"/>
    </row>
    <row r="49" spans="6:7" x14ac:dyDescent="0.25">
      <c r="F49" s="22"/>
      <c r="G49" s="22"/>
    </row>
    <row r="50" spans="6:7" x14ac:dyDescent="0.25">
      <c r="F50" s="22"/>
      <c r="G50" s="22"/>
    </row>
    <row r="51" spans="6:7" x14ac:dyDescent="0.25">
      <c r="F51" s="22"/>
      <c r="G51" s="22"/>
    </row>
    <row r="52" spans="6:7" x14ac:dyDescent="0.25">
      <c r="F52" s="22"/>
      <c r="G52" s="22"/>
    </row>
    <row r="53" spans="6:7" x14ac:dyDescent="0.25">
      <c r="F53" s="22"/>
      <c r="G53" s="22"/>
    </row>
    <row r="54" spans="6:7" x14ac:dyDescent="0.25">
      <c r="F54" s="22"/>
      <c r="G54" s="22"/>
    </row>
    <row r="55" spans="6:7" x14ac:dyDescent="0.25">
      <c r="F55" s="22"/>
      <c r="G55" s="22"/>
    </row>
    <row r="56" spans="6:7" x14ac:dyDescent="0.25">
      <c r="F56" s="22"/>
      <c r="G56" s="22"/>
    </row>
    <row r="57" spans="6:7" x14ac:dyDescent="0.25">
      <c r="F57" s="22"/>
      <c r="G57" s="22"/>
    </row>
    <row r="58" spans="6:7" x14ac:dyDescent="0.25">
      <c r="F58" s="22"/>
      <c r="G58" s="22"/>
    </row>
    <row r="59" spans="6:7" x14ac:dyDescent="0.25">
      <c r="F59" s="22"/>
      <c r="G59" s="22"/>
    </row>
  </sheetData>
  <mergeCells count="1">
    <mergeCell ref="A1:O3"/>
  </mergeCells>
  <phoneticPr fontId="7" type="noConversion"/>
  <conditionalFormatting sqref="H16:H26">
    <cfRule type="colorScale" priority="6">
      <colorScale>
        <cfvo type="min"/>
        <cfvo type="max"/>
        <color rgb="FFFCFCFF"/>
        <color rgb="FFF8696B"/>
      </colorScale>
    </cfRule>
  </conditionalFormatting>
  <conditionalFormatting sqref="J32:J41">
    <cfRule type="colorScale" priority="5">
      <colorScale>
        <cfvo type="num" val="0"/>
        <cfvo type="max"/>
        <color rgb="FFFCFCFF"/>
        <color rgb="FFF8696B"/>
      </colorScale>
    </cfRule>
  </conditionalFormatting>
  <conditionalFormatting sqref="I31:J31">
    <cfRule type="duplicateValues" dxfId="46" priority="4"/>
  </conditionalFormatting>
  <conditionalFormatting sqref="K6:L16">
    <cfRule type="colorScale" priority="3">
      <colorScale>
        <cfvo type="min"/>
        <cfvo type="max"/>
        <color rgb="FFF8696B"/>
        <color rgb="FFFFD9D9"/>
      </colorScale>
    </cfRule>
  </conditionalFormatting>
  <conditionalFormatting sqref="L22:L31">
    <cfRule type="colorScale" priority="2">
      <colorScale>
        <cfvo type="num" val="0"/>
        <cfvo type="max"/>
        <color rgb="FFFCFCFF"/>
        <color rgb="FFF8696B"/>
      </colorScale>
    </cfRule>
  </conditionalFormatting>
  <conditionalFormatting sqref="K21:L21">
    <cfRule type="duplicateValues" dxfId="45" priority="1"/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32A9-CA05-4276-A05D-E3691168A892}">
  <sheetPr>
    <pageSetUpPr fitToPage="1"/>
  </sheetPr>
  <dimension ref="A1:T244"/>
  <sheetViews>
    <sheetView topLeftCell="A4" workbookViewId="0">
      <selection activeCell="J19" sqref="J19"/>
    </sheetView>
  </sheetViews>
  <sheetFormatPr defaultRowHeight="15" x14ac:dyDescent="0.25"/>
  <cols>
    <col min="1" max="1" width="13.28515625" style="18" customWidth="1"/>
    <col min="2" max="4" width="10.28515625" style="4" customWidth="1"/>
    <col min="5" max="5" width="17.7109375" style="15" bestFit="1" customWidth="1"/>
    <col min="6" max="6" width="18.5703125" style="15" bestFit="1" customWidth="1"/>
    <col min="7" max="7" width="12.42578125" bestFit="1" customWidth="1"/>
    <col min="8" max="8" width="40.42578125" style="4" bestFit="1" customWidth="1"/>
    <col min="9" max="9" width="41" style="4" bestFit="1" customWidth="1"/>
    <col min="10" max="10" width="30.140625" style="4" bestFit="1" customWidth="1"/>
    <col min="11" max="12" width="19.140625" style="10" bestFit="1" customWidth="1"/>
    <col min="13" max="13" width="19.140625" style="10" customWidth="1"/>
    <col min="14" max="14" width="18.5703125" bestFit="1" customWidth="1"/>
    <col min="15" max="15" width="18.5703125" customWidth="1"/>
    <col min="16" max="16" width="21.5703125" bestFit="1" customWidth="1"/>
  </cols>
  <sheetData>
    <row r="1" spans="1:20" ht="15" customHeight="1" x14ac:dyDescent="0.25">
      <c r="A1" s="36" t="s">
        <v>13</v>
      </c>
      <c r="B1" s="36"/>
      <c r="C1" s="36"/>
      <c r="D1" s="36"/>
      <c r="E1" s="36"/>
      <c r="F1" s="36"/>
    </row>
    <row r="2" spans="1:20" ht="15" customHeight="1" x14ac:dyDescent="0.25">
      <c r="A2" s="36"/>
      <c r="B2" s="36"/>
      <c r="C2" s="36"/>
      <c r="D2" s="36"/>
      <c r="E2" s="36"/>
      <c r="F2" s="36"/>
    </row>
    <row r="3" spans="1:20" x14ac:dyDescent="0.25">
      <c r="A3" s="6" t="s">
        <v>0</v>
      </c>
      <c r="B3" s="7" t="s">
        <v>14</v>
      </c>
      <c r="C3" s="7" t="s">
        <v>2</v>
      </c>
      <c r="D3" s="7" t="s">
        <v>15</v>
      </c>
      <c r="E3" s="12" t="s">
        <v>16</v>
      </c>
      <c r="F3" s="7" t="s">
        <v>17</v>
      </c>
      <c r="G3" s="8" t="s">
        <v>18</v>
      </c>
      <c r="H3" s="4" t="s">
        <v>19</v>
      </c>
      <c r="I3" s="4" t="s">
        <v>20</v>
      </c>
      <c r="J3" s="4" t="s">
        <v>21</v>
      </c>
      <c r="K3" s="10" t="s">
        <v>22</v>
      </c>
      <c r="L3" s="10" t="s">
        <v>23</v>
      </c>
      <c r="M3" s="10" t="s">
        <v>33</v>
      </c>
      <c r="N3" t="s">
        <v>24</v>
      </c>
      <c r="O3" t="s">
        <v>30</v>
      </c>
      <c r="P3" t="s">
        <v>25</v>
      </c>
      <c r="Q3" t="s">
        <v>26</v>
      </c>
      <c r="R3" t="s">
        <v>28</v>
      </c>
    </row>
    <row r="4" spans="1:20" x14ac:dyDescent="0.25">
      <c r="A4" s="1">
        <v>44908</v>
      </c>
      <c r="B4" s="5">
        <v>6908</v>
      </c>
      <c r="C4" s="20" t="str" cm="1">
        <f t="array" ref="C4">_xlfn.IFS(LEFT(B4,2)="39","3S",LEFT(B4,2)="49","4S",LEFT(B4,2)="59","5S",LEFT(B4,2)="69","6S",LEFT(B4,2)="79","7S",LEFT(B4,2)="21","2G",LEFT(B4,2)="31","3G",LEFT(B4,2)="41","4G",LEFT(B4,2)="33","3W",LEFT(B4,2)="58","5W",LEFT(B4,2)="57","5W")</f>
        <v>6S</v>
      </c>
      <c r="D4" s="2" t="str">
        <f t="shared" ref="D4:D67" si="0">_xlfn.VALUETOTEXT(C4)</f>
        <v>6S</v>
      </c>
      <c r="E4" s="13">
        <v>0.79166666666666696</v>
      </c>
      <c r="F4" s="13">
        <v>0.82500000000000007</v>
      </c>
      <c r="G4" s="2" t="s">
        <v>27</v>
      </c>
      <c r="H4" s="3">
        <f>((HOUR(E4)*60)+MINUTE(E4)+(SECOND(E4)/60))</f>
        <v>1140</v>
      </c>
      <c r="I4" s="17">
        <f>((HOUR(F4)*60)+MINUTE(F4)+(SECOND(F4)/60))</f>
        <v>1188</v>
      </c>
      <c r="J4" s="16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48</v>
      </c>
      <c r="K4" s="9">
        <f>Table1[[#This Row],[Time Off Tele (Total Minutes)2]]/720</f>
        <v>6.6666666666666666E-2</v>
      </c>
      <c r="L4" s="9">
        <f>Table1[[#This Row],[Time Off Tele (Total Minutes)2]]/((12*60)-Table1[[#This Row],[Time Off Tele (Total Minutes)2]])</f>
        <v>7.1428571428571425E-2</v>
      </c>
      <c r="M4" s="9">
        <f>Table1[[#This Row],[PMD Standard Time Minutes]]/720</f>
        <v>4.1666666666666664E-2</v>
      </c>
      <c r="N4" s="3">
        <f>IF(Table1[[#This Row],[Time Off Tele (Total Minutes)2]]&lt;=30,1,0)</f>
        <v>0</v>
      </c>
      <c r="O4" s="3">
        <f>IF(Table1[[#This Row],[Time Off Tele (Total Minutes)2]]&gt; 30,1,0)</f>
        <v>1</v>
      </c>
      <c r="P4" s="3">
        <f>IF(Table1[[#This Row],[Date]]=Table1[[#This Row],[Date]],1,0)</f>
        <v>1</v>
      </c>
      <c r="Q4" s="3">
        <f>IF(Table1[[#This Row],[Date]]=Table1[[#This Row],[Date]],30,0)</f>
        <v>30</v>
      </c>
      <c r="R4" s="3">
        <f>COUNT(Table1[[#This Row],[Room]])</f>
        <v>1</v>
      </c>
      <c r="S4" s="3"/>
      <c r="T4" s="19">
        <f>MAX(Table1[% Off Tele for Total Shift])</f>
        <v>0.72916666666666663</v>
      </c>
    </row>
    <row r="5" spans="1:20" x14ac:dyDescent="0.25">
      <c r="A5" s="1">
        <v>44908</v>
      </c>
      <c r="B5" s="5">
        <v>6926</v>
      </c>
      <c r="C5" s="20" t="str" cm="1">
        <f t="array" ref="C5">_xlfn.IFS(LEFT(B5,2)="39","3S",LEFT(B5,2)="49","4S",LEFT(B5,2)="59","5S",LEFT(B5,2)="69","6S",LEFT(B5,2)="79","7S",LEFT(B5,2)="21","2G",LEFT(B5,2)="31","3G",LEFT(B5,2)="41","4G",LEFT(B5,2)="33","3W",LEFT(B5,2)="58","5W",LEFT(B5,2)="57","5W")</f>
        <v>6S</v>
      </c>
      <c r="D5" s="2" t="str">
        <f t="shared" si="0"/>
        <v>6S</v>
      </c>
      <c r="E5" s="13">
        <v>0.79236111111111107</v>
      </c>
      <c r="F5" s="13">
        <v>0.86458333333333337</v>
      </c>
      <c r="G5" s="2" t="s">
        <v>27</v>
      </c>
      <c r="H5" s="3">
        <f t="shared" ref="H5:H29" si="1">((HOUR(E5)*60)+MINUTE(E5)+(SECOND(E5)/60))</f>
        <v>1141</v>
      </c>
      <c r="I5" s="3">
        <f t="shared" ref="I5:I29" si="2">((HOUR(F5)*60)+MINUTE(F5)+(SECOND(F5)/60))</f>
        <v>1245</v>
      </c>
      <c r="J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104</v>
      </c>
      <c r="K5" s="9">
        <f>Table1[[#This Row],[Time Off Tele (Total Minutes)2]]/720</f>
        <v>0.14444444444444443</v>
      </c>
      <c r="L5" s="9">
        <f>Table1[[#This Row],[Time Off Tele (Total Minutes)2]]/((12*60)-Table1[[#This Row],[Time Off Tele (Total Minutes)2]])</f>
        <v>0.16883116883116883</v>
      </c>
      <c r="M5" s="9">
        <f>Table1[[#This Row],[PMD Standard Time Minutes]]/720</f>
        <v>4.1666666666666664E-2</v>
      </c>
      <c r="N5" s="3">
        <f>IF(Table1[[#This Row],[Time Off Tele (Total Minutes)2]]&lt;=30,1,0)</f>
        <v>0</v>
      </c>
      <c r="O5" s="3">
        <f>IF(Table1[[#This Row],[Time Off Tele (Total Minutes)2]]&gt; 30,1,0)</f>
        <v>1</v>
      </c>
      <c r="P5" s="3">
        <f>IF(Table1[[#This Row],[Date]]=Table1[[#This Row],[Date]],1,0)</f>
        <v>1</v>
      </c>
      <c r="Q5" s="3">
        <f>IF(Table1[[#This Row],[Date]]=Table1[[#This Row],[Date]],30,0)</f>
        <v>30</v>
      </c>
      <c r="R5" s="3">
        <f>COUNT(Table1[[#This Row],[Room]])</f>
        <v>1</v>
      </c>
      <c r="S5" s="3"/>
      <c r="T5" s="19">
        <f>MIN(Table1[% Off Tele for Total Shift])</f>
        <v>1.3888888888888888E-2</v>
      </c>
    </row>
    <row r="6" spans="1:20" x14ac:dyDescent="0.25">
      <c r="A6" s="1">
        <v>44908</v>
      </c>
      <c r="B6" s="5">
        <v>5918</v>
      </c>
      <c r="C6" s="20" t="str" cm="1">
        <f t="array" ref="C6">_xlfn.IFS(LEFT(B6,2)="39","3S",LEFT(B6,2)="49","4S",LEFT(B6,2)="59","5S",LEFT(B6,2)="69","6S",LEFT(B6,2)="79","7S",LEFT(B6,2)="21","2G",LEFT(B6,2)="31","3G",LEFT(B6,2)="41","4G",LEFT(B6,2)="33","3W",LEFT(B6,2)="58","5W",LEFT(B6,2)="57","5W")</f>
        <v>5S</v>
      </c>
      <c r="D6" s="2" t="str">
        <f t="shared" si="0"/>
        <v>5S</v>
      </c>
      <c r="E6" s="13">
        <v>0.87222222222222223</v>
      </c>
      <c r="F6" s="13">
        <v>0.93819444444444444</v>
      </c>
      <c r="G6" s="2" t="s">
        <v>27</v>
      </c>
      <c r="H6" s="3">
        <f t="shared" si="1"/>
        <v>1256</v>
      </c>
      <c r="I6" s="3">
        <f t="shared" si="2"/>
        <v>1351</v>
      </c>
      <c r="J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95</v>
      </c>
      <c r="K6" s="9">
        <f>Table1[[#This Row],[Time Off Tele (Total Minutes)2]]/720</f>
        <v>0.13194444444444445</v>
      </c>
      <c r="L6" s="9">
        <f>Table1[[#This Row],[Time Off Tele (Total Minutes)2]]/((12*60)-Table1[[#This Row],[Time Off Tele (Total Minutes)2]])</f>
        <v>0.152</v>
      </c>
      <c r="M6" s="9">
        <f>Table1[[#This Row],[PMD Standard Time Minutes]]/720</f>
        <v>4.1666666666666664E-2</v>
      </c>
      <c r="N6" s="3">
        <f>IF(Table1[[#This Row],[Time Off Tele (Total Minutes)2]]&lt;=30,1,0)</f>
        <v>0</v>
      </c>
      <c r="O6" s="3">
        <f>IF(Table1[[#This Row],[Time Off Tele (Total Minutes)2]]&gt; 30,1,0)</f>
        <v>1</v>
      </c>
      <c r="P6" s="3">
        <f>IF(Table1[[#This Row],[Date]]=Table1[[#This Row],[Date]],1,0)</f>
        <v>1</v>
      </c>
      <c r="Q6" s="3">
        <f>IF(Table1[[#This Row],[Date]]=Table1[[#This Row],[Date]],30,0)</f>
        <v>30</v>
      </c>
      <c r="R6" s="3">
        <f>COUNT(Table1[[#This Row],[Room]])</f>
        <v>1</v>
      </c>
      <c r="S6" s="3"/>
    </row>
    <row r="7" spans="1:20" x14ac:dyDescent="0.25">
      <c r="A7" s="1">
        <v>44908</v>
      </c>
      <c r="B7" s="5">
        <v>6906</v>
      </c>
      <c r="C7" s="20" t="str" cm="1">
        <f t="array" ref="C7">_xlfn.IFS(LEFT(B7,2)="39","3S",LEFT(B7,2)="49","4S",LEFT(B7,2)="59","5S",LEFT(B7,2)="69","6S",LEFT(B7,2)="79","7S",LEFT(B7,2)="21","2G",LEFT(B7,2)="31","3G",LEFT(B7,2)="41","4G",LEFT(B7,2)="33","3W",LEFT(B7,2)="58","5W",LEFT(B7,2)="57","5W")</f>
        <v>6S</v>
      </c>
      <c r="D7" s="2" t="str">
        <f t="shared" si="0"/>
        <v>6S</v>
      </c>
      <c r="E7" s="13">
        <v>0.94097222222222221</v>
      </c>
      <c r="F7" s="14">
        <v>2.7777777777777779E-3</v>
      </c>
      <c r="G7" s="2" t="s">
        <v>27</v>
      </c>
      <c r="H7" s="3">
        <f t="shared" si="1"/>
        <v>1355</v>
      </c>
      <c r="I7" s="3">
        <f t="shared" si="2"/>
        <v>4</v>
      </c>
      <c r="J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151</v>
      </c>
      <c r="K7" s="9">
        <f>Table1[[#This Row],[Time Off Tele (Total Minutes)2]]/720</f>
        <v>0.20972222222222223</v>
      </c>
      <c r="L7" s="9">
        <f>Table1[[#This Row],[Time Off Tele (Total Minutes)2]]/((12*60)-Table1[[#This Row],[Time Off Tele (Total Minutes)2]])</f>
        <v>0.26537785588752194</v>
      </c>
      <c r="M7" s="9">
        <f>Table1[[#This Row],[PMD Standard Time Minutes]]/720</f>
        <v>4.1666666666666664E-2</v>
      </c>
      <c r="N7" s="3">
        <f>IF(Table1[[#This Row],[Time Off Tele (Total Minutes)2]]&lt;=30,1,0)</f>
        <v>0</v>
      </c>
      <c r="O7" s="3">
        <f>IF(Table1[[#This Row],[Time Off Tele (Total Minutes)2]]&gt; 30,1,0)</f>
        <v>1</v>
      </c>
      <c r="P7" s="3">
        <f>IF(Table1[[#This Row],[Date]]=Table1[[#This Row],[Date]],1,0)</f>
        <v>1</v>
      </c>
      <c r="Q7" s="3">
        <f>IF(Table1[[#This Row],[Date]]=Table1[[#This Row],[Date]],30,0)</f>
        <v>30</v>
      </c>
      <c r="R7" s="3">
        <f>COUNT(Table1[[#This Row],[Room]])</f>
        <v>1</v>
      </c>
      <c r="S7" s="3"/>
    </row>
    <row r="8" spans="1:20" x14ac:dyDescent="0.25">
      <c r="A8" s="1">
        <v>44909</v>
      </c>
      <c r="B8" s="5">
        <v>6935</v>
      </c>
      <c r="C8" s="20" t="str" cm="1">
        <f t="array" ref="C8">_xlfn.IFS(LEFT(B8,2)="39","3S",LEFT(B8,2)="49","4S",LEFT(B8,2)="59","5S",LEFT(B8,2)="69","6S",LEFT(B8,2)="79","7S",LEFT(B8,2)="21","2G",LEFT(B8,2)="31","3G",LEFT(B8,2)="41","4G",LEFT(B8,2)="33","3W",LEFT(B8,2)="58","5W",LEFT(B8,2)="57","5W")</f>
        <v>6S</v>
      </c>
      <c r="D8" s="2" t="str">
        <f t="shared" si="0"/>
        <v>6S</v>
      </c>
      <c r="E8" s="14">
        <v>0.1173611111111111</v>
      </c>
      <c r="F8" s="14">
        <v>0.23402777777777781</v>
      </c>
      <c r="G8" s="2" t="s">
        <v>27</v>
      </c>
      <c r="H8" s="3">
        <f t="shared" si="1"/>
        <v>169</v>
      </c>
      <c r="I8" s="3">
        <f t="shared" si="2"/>
        <v>337</v>
      </c>
      <c r="J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168</v>
      </c>
      <c r="K8" s="9">
        <f>Table1[[#This Row],[Time Off Tele (Total Minutes)2]]/720</f>
        <v>0.23333333333333334</v>
      </c>
      <c r="L8" s="9">
        <f>Table1[[#This Row],[Time Off Tele (Total Minutes)2]]/((12*60)-Table1[[#This Row],[Time Off Tele (Total Minutes)2]])</f>
        <v>0.30434782608695654</v>
      </c>
      <c r="M8" s="9">
        <f>Table1[[#This Row],[PMD Standard Time Minutes]]/720</f>
        <v>4.1666666666666664E-2</v>
      </c>
      <c r="N8" s="3">
        <f>IF(Table1[[#This Row],[Time Off Tele (Total Minutes)2]]&lt;=30,1,0)</f>
        <v>0</v>
      </c>
      <c r="O8" s="3">
        <f>IF(Table1[[#This Row],[Time Off Tele (Total Minutes)2]]&gt; 30,1,0)</f>
        <v>1</v>
      </c>
      <c r="P8" s="3">
        <f>IF(Table1[[#This Row],[Date]]=Table1[[#This Row],[Date]],1,0)</f>
        <v>1</v>
      </c>
      <c r="Q8" s="3">
        <f>IF(Table1[[#This Row],[Date]]=Table1[[#This Row],[Date]],30,0)</f>
        <v>30</v>
      </c>
      <c r="R8" s="3">
        <f>COUNT(Table1[[#This Row],[Room]])</f>
        <v>1</v>
      </c>
      <c r="S8" s="3"/>
    </row>
    <row r="9" spans="1:20" x14ac:dyDescent="0.25">
      <c r="A9" s="1">
        <v>44909</v>
      </c>
      <c r="B9" s="5">
        <v>6907</v>
      </c>
      <c r="C9" s="20" t="str" cm="1">
        <f t="array" ref="C9">_xlfn.IFS(LEFT(B9,2)="39","3S",LEFT(B9,2)="49","4S",LEFT(B9,2)="59","5S",LEFT(B9,2)="69","6S",LEFT(B9,2)="79","7S",LEFT(B9,2)="21","2G",LEFT(B9,2)="31","3G",LEFT(B9,2)="41","4G",LEFT(B9,2)="33","3W",LEFT(B9,2)="58","5W",LEFT(B9,2)="57","5W")</f>
        <v>6S</v>
      </c>
      <c r="D9" s="2" t="str">
        <f t="shared" si="0"/>
        <v>6S</v>
      </c>
      <c r="E9" s="14">
        <v>0.16319444444444445</v>
      </c>
      <c r="F9" s="14">
        <v>0.24722222222222223</v>
      </c>
      <c r="G9" s="2" t="s">
        <v>27</v>
      </c>
      <c r="H9" s="3">
        <f t="shared" si="1"/>
        <v>235</v>
      </c>
      <c r="I9" s="3">
        <f t="shared" si="2"/>
        <v>356</v>
      </c>
      <c r="J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121</v>
      </c>
      <c r="K9" s="9">
        <f>Table1[[#This Row],[Time Off Tele (Total Minutes)2]]/720</f>
        <v>0.16805555555555557</v>
      </c>
      <c r="L9" s="9">
        <f>Table1[[#This Row],[Time Off Tele (Total Minutes)2]]/((12*60)-Table1[[#This Row],[Time Off Tele (Total Minutes)2]])</f>
        <v>0.2020033388981636</v>
      </c>
      <c r="M9" s="9">
        <f>Table1[[#This Row],[PMD Standard Time Minutes]]/720</f>
        <v>4.1666666666666664E-2</v>
      </c>
      <c r="N9" s="3">
        <f>IF(Table1[[#This Row],[Time Off Tele (Total Minutes)2]]&lt;=30,1,0)</f>
        <v>0</v>
      </c>
      <c r="O9" s="3">
        <f>IF(Table1[[#This Row],[Time Off Tele (Total Minutes)2]]&gt; 30,1,0)</f>
        <v>1</v>
      </c>
      <c r="P9" s="3">
        <f>IF(Table1[[#This Row],[Date]]=Table1[[#This Row],[Date]],1,0)</f>
        <v>1</v>
      </c>
      <c r="Q9" s="3">
        <f>IF(Table1[[#This Row],[Date]]=Table1[[#This Row],[Date]],30,0)</f>
        <v>30</v>
      </c>
      <c r="R9" s="3">
        <f>COUNT(Table1[[#This Row],[Room]])</f>
        <v>1</v>
      </c>
      <c r="S9" s="3"/>
    </row>
    <row r="10" spans="1:20" x14ac:dyDescent="0.25">
      <c r="A10" s="1">
        <v>44909</v>
      </c>
      <c r="B10" s="5">
        <v>6933</v>
      </c>
      <c r="C10" s="20" t="str" cm="1">
        <f t="array" ref="C10">_xlfn.IFS(LEFT(B10,2)="39","3S",LEFT(B10,2)="49","4S",LEFT(B10,2)="59","5S",LEFT(B10,2)="69","6S",LEFT(B10,2)="79","7S",LEFT(B10,2)="21","2G",LEFT(B10,2)="31","3G",LEFT(B10,2)="41","4G",LEFT(B10,2)="33","3W",LEFT(B10,2)="58","5W",LEFT(B10,2)="57","5W")</f>
        <v>6S</v>
      </c>
      <c r="D10" s="2" t="str">
        <f t="shared" si="0"/>
        <v>6S</v>
      </c>
      <c r="E10" s="14">
        <v>0.24861111111111112</v>
      </c>
      <c r="F10" s="14">
        <v>0.28541666666666665</v>
      </c>
      <c r="G10" s="2" t="s">
        <v>27</v>
      </c>
      <c r="H10" s="3">
        <f t="shared" si="1"/>
        <v>358</v>
      </c>
      <c r="I10" s="3">
        <f t="shared" si="2"/>
        <v>411</v>
      </c>
      <c r="J1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53</v>
      </c>
      <c r="K10" s="9">
        <f>Table1[[#This Row],[Time Off Tele (Total Minutes)2]]/720</f>
        <v>7.3611111111111113E-2</v>
      </c>
      <c r="L10" s="9">
        <f>Table1[[#This Row],[Time Off Tele (Total Minutes)2]]/((12*60)-Table1[[#This Row],[Time Off Tele (Total Minutes)2]])</f>
        <v>7.9460269865067462E-2</v>
      </c>
      <c r="M10" s="9">
        <f>Table1[[#This Row],[PMD Standard Time Minutes]]/720</f>
        <v>4.1666666666666664E-2</v>
      </c>
      <c r="N10" s="3">
        <f>IF(Table1[[#This Row],[Time Off Tele (Total Minutes)2]]&lt;=30,1,0)</f>
        <v>0</v>
      </c>
      <c r="O10" s="3">
        <f>IF(Table1[[#This Row],[Time Off Tele (Total Minutes)2]]&gt; 30,1,0)</f>
        <v>1</v>
      </c>
      <c r="P10" s="3">
        <f>IF(Table1[[#This Row],[Date]]=Table1[[#This Row],[Date]],1,0)</f>
        <v>1</v>
      </c>
      <c r="Q10" s="3">
        <f>IF(Table1[[#This Row],[Date]]=Table1[[#This Row],[Date]],30,0)</f>
        <v>30</v>
      </c>
      <c r="R10" s="3">
        <f>COUNT(Table1[[#This Row],[Room]])</f>
        <v>1</v>
      </c>
      <c r="S10" s="3"/>
    </row>
    <row r="11" spans="1:20" x14ac:dyDescent="0.25">
      <c r="A11" s="1">
        <v>44915</v>
      </c>
      <c r="B11" s="5">
        <v>4915</v>
      </c>
      <c r="C11" s="20" t="str" cm="1">
        <f t="array" ref="C11">_xlfn.IFS(LEFT(B11,2)="39","3S",LEFT(B11,2)="49","4S",LEFT(B11,2)="59","5S",LEFT(B11,2)="69","6S",LEFT(B11,2)="79","7S",LEFT(B11,2)="21","2G",LEFT(B11,2)="31","3G",LEFT(B11,2)="41","4G",LEFT(B11,2)="33","3W",LEFT(B11,2)="58","5W",LEFT(B11,2)="57","5W")</f>
        <v>4S</v>
      </c>
      <c r="D11" s="2" t="str">
        <f t="shared" si="0"/>
        <v>4S</v>
      </c>
      <c r="E11" s="14">
        <v>1.9444444444444445E-2</v>
      </c>
      <c r="F11" s="14">
        <v>5.347222222222222E-2</v>
      </c>
      <c r="G11" s="2" t="s">
        <v>27</v>
      </c>
      <c r="H11" s="3">
        <f t="shared" si="1"/>
        <v>28</v>
      </c>
      <c r="I11" s="3">
        <f t="shared" si="2"/>
        <v>77</v>
      </c>
      <c r="J1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49</v>
      </c>
      <c r="K11" s="9">
        <f>Table1[[#This Row],[Time Off Tele (Total Minutes)2]]/720</f>
        <v>6.805555555555555E-2</v>
      </c>
      <c r="L11" s="9">
        <f>Table1[[#This Row],[Time Off Tele (Total Minutes)2]]/((12*60)-Table1[[#This Row],[Time Off Tele (Total Minutes)2]])</f>
        <v>7.3025335320417287E-2</v>
      </c>
      <c r="M11" s="9">
        <f>Table1[[#This Row],[PMD Standard Time Minutes]]/720</f>
        <v>4.1666666666666664E-2</v>
      </c>
      <c r="N11" s="3">
        <f>IF(Table1[[#This Row],[Time Off Tele (Total Minutes)2]]&lt;=30,1,0)</f>
        <v>0</v>
      </c>
      <c r="O11" s="3">
        <f>IF(Table1[[#This Row],[Time Off Tele (Total Minutes)2]]&gt; 30,1,0)</f>
        <v>1</v>
      </c>
      <c r="P11" s="3">
        <f>IF(Table1[[#This Row],[Date]]=Table1[[#This Row],[Date]],1,0)</f>
        <v>1</v>
      </c>
      <c r="Q11" s="3">
        <f>IF(Table1[[#This Row],[Date]]=Table1[[#This Row],[Date]],30,0)</f>
        <v>30</v>
      </c>
      <c r="R11" s="3">
        <f>COUNT(Table1[[#This Row],[Room]])</f>
        <v>1</v>
      </c>
      <c r="S11" s="3"/>
    </row>
    <row r="12" spans="1:20" x14ac:dyDescent="0.25">
      <c r="A12" s="1">
        <v>44915</v>
      </c>
      <c r="B12" s="5">
        <v>4939</v>
      </c>
      <c r="C12" s="20" t="str" cm="1">
        <f t="array" ref="C12">_xlfn.IFS(LEFT(B12,2)="39","3S",LEFT(B12,2)="49","4S",LEFT(B12,2)="59","5S",LEFT(B12,2)="69","6S",LEFT(B12,2)="79","7S",LEFT(B12,2)="21","2G",LEFT(B12,2)="31","3G",LEFT(B12,2)="41","4G",LEFT(B12,2)="33","3W",LEFT(B12,2)="58","5W",LEFT(B12,2)="57","5W")</f>
        <v>4S</v>
      </c>
      <c r="D12" s="2" t="str">
        <f t="shared" si="0"/>
        <v>4S</v>
      </c>
      <c r="E12" s="14">
        <v>6.5972222222222224E-2</v>
      </c>
      <c r="F12" s="14">
        <v>9.375E-2</v>
      </c>
      <c r="G12" s="2" t="s">
        <v>27</v>
      </c>
      <c r="H12" s="3">
        <f t="shared" si="1"/>
        <v>95</v>
      </c>
      <c r="I12" s="3">
        <f t="shared" si="2"/>
        <v>135</v>
      </c>
      <c r="J1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40</v>
      </c>
      <c r="K12" s="9">
        <f>Table1[[#This Row],[Time Off Tele (Total Minutes)2]]/720</f>
        <v>5.5555555555555552E-2</v>
      </c>
      <c r="L12" s="9">
        <f>Table1[[#This Row],[Time Off Tele (Total Minutes)2]]/((12*60)-Table1[[#This Row],[Time Off Tele (Total Minutes)2]])</f>
        <v>5.8823529411764705E-2</v>
      </c>
      <c r="M12" s="9">
        <f>Table1[[#This Row],[PMD Standard Time Minutes]]/720</f>
        <v>4.1666666666666664E-2</v>
      </c>
      <c r="N12" s="3">
        <f>IF(Table1[[#This Row],[Time Off Tele (Total Minutes)2]]&lt;=30,1,0)</f>
        <v>0</v>
      </c>
      <c r="O12" s="3">
        <f>IF(Table1[[#This Row],[Time Off Tele (Total Minutes)2]]&gt; 30,1,0)</f>
        <v>1</v>
      </c>
      <c r="P12" s="3">
        <f>IF(Table1[[#This Row],[Date]]=Table1[[#This Row],[Date]],1,0)</f>
        <v>1</v>
      </c>
      <c r="Q12" s="3">
        <f>IF(Table1[[#This Row],[Date]]=Table1[[#This Row],[Date]],30,0)</f>
        <v>30</v>
      </c>
      <c r="R12" s="3">
        <f>COUNT(Table1[[#This Row],[Room]])</f>
        <v>1</v>
      </c>
      <c r="S12" s="3"/>
    </row>
    <row r="13" spans="1:20" x14ac:dyDescent="0.25">
      <c r="A13" s="1">
        <v>44915</v>
      </c>
      <c r="B13" s="5">
        <v>4913</v>
      </c>
      <c r="C13" s="20" t="str" cm="1">
        <f t="array" ref="C13">_xlfn.IFS(LEFT(B13,2)="39","3S",LEFT(B13,2)="49","4S",LEFT(B13,2)="59","5S",LEFT(B13,2)="69","6S",LEFT(B13,2)="79","7S",LEFT(B13,2)="21","2G",LEFT(B13,2)="31","3G",LEFT(B13,2)="41","4G",LEFT(B13,2)="33","3W",LEFT(B13,2)="58","5W",LEFT(B13,2)="57","5W")</f>
        <v>4S</v>
      </c>
      <c r="D13" s="2" t="str">
        <f t="shared" si="0"/>
        <v>4S</v>
      </c>
      <c r="E13" s="14">
        <v>0.22569444444444445</v>
      </c>
      <c r="F13" s="14">
        <v>0.26597222222222222</v>
      </c>
      <c r="G13" s="2" t="s">
        <v>27</v>
      </c>
      <c r="H13" s="3">
        <f t="shared" si="1"/>
        <v>325</v>
      </c>
      <c r="I13" s="3">
        <f t="shared" si="2"/>
        <v>383</v>
      </c>
      <c r="J1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58</v>
      </c>
      <c r="K13" s="9">
        <f>Table1[[#This Row],[Time Off Tele (Total Minutes)2]]/720</f>
        <v>8.0555555555555561E-2</v>
      </c>
      <c r="L13" s="9">
        <f>Table1[[#This Row],[Time Off Tele (Total Minutes)2]]/((12*60)-Table1[[#This Row],[Time Off Tele (Total Minutes)2]])</f>
        <v>8.7613293051359523E-2</v>
      </c>
      <c r="M13" s="9">
        <f>Table1[[#This Row],[PMD Standard Time Minutes]]/720</f>
        <v>4.1666666666666664E-2</v>
      </c>
      <c r="N13" s="3">
        <f>IF(Table1[[#This Row],[Time Off Tele (Total Minutes)2]]&lt;=30,1,0)</f>
        <v>0</v>
      </c>
      <c r="O13" s="3">
        <f>IF(Table1[[#This Row],[Time Off Tele (Total Minutes)2]]&gt; 30,1,0)</f>
        <v>1</v>
      </c>
      <c r="P13" s="3">
        <f>IF(Table1[[#This Row],[Date]]=Table1[[#This Row],[Date]],1,0)</f>
        <v>1</v>
      </c>
      <c r="Q13" s="3">
        <f>IF(Table1[[#This Row],[Date]]=Table1[[#This Row],[Date]],30,0)</f>
        <v>30</v>
      </c>
      <c r="R13" s="3">
        <f>COUNT(Table1[[#This Row],[Room]])</f>
        <v>1</v>
      </c>
      <c r="S13" s="3"/>
    </row>
    <row r="14" spans="1:20" x14ac:dyDescent="0.25">
      <c r="A14" s="1">
        <v>44916</v>
      </c>
      <c r="B14" s="5">
        <v>4906</v>
      </c>
      <c r="C14" s="20" t="str" cm="1">
        <f t="array" ref="C14">_xlfn.IFS(LEFT(B14,2)="39","3S",LEFT(B14,2)="49","4S",LEFT(B14,2)="59","5S",LEFT(B14,2)="69","6S",LEFT(B14,2)="79","7S",LEFT(B14,2)="21","2G",LEFT(B14,2)="31","3G",LEFT(B14,2)="41","4G",LEFT(B14,2)="33","3W",LEFT(B14,2)="58","5W",LEFT(B14,2)="57","5W")</f>
        <v>4S</v>
      </c>
      <c r="D14" s="2" t="str">
        <f t="shared" si="0"/>
        <v>4S</v>
      </c>
      <c r="E14" s="13">
        <v>0.89513888888888893</v>
      </c>
      <c r="F14" s="13">
        <v>0.9291666666666667</v>
      </c>
      <c r="G14" s="2" t="s">
        <v>27</v>
      </c>
      <c r="H14" s="3">
        <f t="shared" si="1"/>
        <v>1289</v>
      </c>
      <c r="I14" s="3">
        <f t="shared" si="2"/>
        <v>1338</v>
      </c>
      <c r="J1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49</v>
      </c>
      <c r="K14" s="9">
        <f>Table1[[#This Row],[Time Off Tele (Total Minutes)2]]/720</f>
        <v>6.805555555555555E-2</v>
      </c>
      <c r="L14" s="9">
        <f>Table1[[#This Row],[Time Off Tele (Total Minutes)2]]/((12*60)-Table1[[#This Row],[Time Off Tele (Total Minutes)2]])</f>
        <v>7.3025335320417287E-2</v>
      </c>
      <c r="M14" s="9">
        <f>Table1[[#This Row],[PMD Standard Time Minutes]]/720</f>
        <v>4.1666666666666664E-2</v>
      </c>
      <c r="N14" s="3">
        <f>IF(Table1[[#This Row],[Time Off Tele (Total Minutes)2]]&lt;=30,1,0)</f>
        <v>0</v>
      </c>
      <c r="O14" s="3">
        <f>IF(Table1[[#This Row],[Time Off Tele (Total Minutes)2]]&gt; 30,1,0)</f>
        <v>1</v>
      </c>
      <c r="P14" s="3">
        <f>IF(Table1[[#This Row],[Date]]=Table1[[#This Row],[Date]],1,0)</f>
        <v>1</v>
      </c>
      <c r="Q14" s="3">
        <f>IF(Table1[[#This Row],[Date]]=Table1[[#This Row],[Date]],30,0)</f>
        <v>30</v>
      </c>
      <c r="R14" s="3">
        <f>COUNT(Table1[[#This Row],[Room]])</f>
        <v>1</v>
      </c>
      <c r="S14" s="3"/>
    </row>
    <row r="15" spans="1:20" x14ac:dyDescent="0.25">
      <c r="A15" s="1">
        <v>44916</v>
      </c>
      <c r="B15" s="5">
        <v>4924</v>
      </c>
      <c r="C15" s="20" t="str" cm="1">
        <f t="array" ref="C15">_xlfn.IFS(LEFT(B15,2)="39","3S",LEFT(B15,2)="49","4S",LEFT(B15,2)="59","5S",LEFT(B15,2)="69","6S",LEFT(B15,2)="79","7S",LEFT(B15,2)="21","2G",LEFT(B15,2)="31","3G",LEFT(B15,2)="41","4G",LEFT(B15,2)="33","3W",LEFT(B15,2)="58","5W",LEFT(B15,2)="57","5W")</f>
        <v>4S</v>
      </c>
      <c r="D15" s="2" t="str">
        <f t="shared" si="0"/>
        <v>4S</v>
      </c>
      <c r="E15" s="13">
        <v>0.96388888888888891</v>
      </c>
      <c r="F15" s="13">
        <v>0.98541666666666661</v>
      </c>
      <c r="G15" s="2" t="s">
        <v>27</v>
      </c>
      <c r="H15" s="3">
        <f t="shared" si="1"/>
        <v>1388</v>
      </c>
      <c r="I15" s="3">
        <f t="shared" si="2"/>
        <v>1419</v>
      </c>
      <c r="J1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31</v>
      </c>
      <c r="K15" s="9">
        <f>Table1[[#This Row],[Time Off Tele (Total Minutes)2]]/720</f>
        <v>4.3055555555555555E-2</v>
      </c>
      <c r="L15" s="9">
        <f>Table1[[#This Row],[Time Off Tele (Total Minutes)2]]/((12*60)-Table1[[#This Row],[Time Off Tele (Total Minutes)2]])</f>
        <v>4.4992743105950653E-2</v>
      </c>
      <c r="M15" s="9">
        <f>Table1[[#This Row],[PMD Standard Time Minutes]]/720</f>
        <v>4.1666666666666664E-2</v>
      </c>
      <c r="N15" s="3">
        <f>IF(Table1[[#This Row],[Time Off Tele (Total Minutes)2]]&lt;=30,1,0)</f>
        <v>0</v>
      </c>
      <c r="O15" s="3">
        <f>IF(Table1[[#This Row],[Time Off Tele (Total Minutes)2]]&gt; 30,1,0)</f>
        <v>1</v>
      </c>
      <c r="P15" s="3">
        <f>IF(Table1[[#This Row],[Date]]=Table1[[#This Row],[Date]],1,0)</f>
        <v>1</v>
      </c>
      <c r="Q15" s="3">
        <f>IF(Table1[[#This Row],[Date]]=Table1[[#This Row],[Date]],30,0)</f>
        <v>30</v>
      </c>
      <c r="R15" s="3">
        <f>COUNT(Table1[[#This Row],[Room]])</f>
        <v>1</v>
      </c>
      <c r="S15" s="3"/>
    </row>
    <row r="16" spans="1:20" x14ac:dyDescent="0.25">
      <c r="A16" s="1">
        <v>44916</v>
      </c>
      <c r="B16" s="5">
        <v>4932</v>
      </c>
      <c r="C16" s="20" t="str" cm="1">
        <f t="array" ref="C16">_xlfn.IFS(LEFT(B16,2)="39","3S",LEFT(B16,2)="49","4S",LEFT(B16,2)="59","5S",LEFT(B16,2)="69","6S",LEFT(B16,2)="79","7S",LEFT(B16,2)="21","2G",LEFT(B16,2)="31","3G",LEFT(B16,2)="41","4G",LEFT(B16,2)="33","3W",LEFT(B16,2)="58","5W",LEFT(B16,2)="57","5W")</f>
        <v>4S</v>
      </c>
      <c r="D16" s="2" t="str">
        <f t="shared" si="0"/>
        <v>4S</v>
      </c>
      <c r="E16" s="13">
        <v>0.87291666666666667</v>
      </c>
      <c r="F16" s="13">
        <v>0.9159722222222223</v>
      </c>
      <c r="G16" s="2" t="s">
        <v>27</v>
      </c>
      <c r="H16" s="3">
        <f t="shared" si="1"/>
        <v>1257</v>
      </c>
      <c r="I16" s="3">
        <f t="shared" si="2"/>
        <v>1319</v>
      </c>
      <c r="J1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62</v>
      </c>
      <c r="K16" s="9">
        <f>Table1[[#This Row],[Time Off Tele (Total Minutes)2]]/720</f>
        <v>8.611111111111111E-2</v>
      </c>
      <c r="L16" s="9">
        <f>Table1[[#This Row],[Time Off Tele (Total Minutes)2]]/((12*60)-Table1[[#This Row],[Time Off Tele (Total Minutes)2]])</f>
        <v>9.4224924012158054E-2</v>
      </c>
      <c r="M16" s="9">
        <f>Table1[[#This Row],[PMD Standard Time Minutes]]/720</f>
        <v>4.1666666666666664E-2</v>
      </c>
      <c r="N16" s="3">
        <f>IF(Table1[[#This Row],[Time Off Tele (Total Minutes)2]]&lt;=30,1,0)</f>
        <v>0</v>
      </c>
      <c r="O16" s="3">
        <f>IF(Table1[[#This Row],[Time Off Tele (Total Minutes)2]]&gt; 30,1,0)</f>
        <v>1</v>
      </c>
      <c r="P16" s="3">
        <f>IF(Table1[[#This Row],[Date]]=Table1[[#This Row],[Date]],1,0)</f>
        <v>1</v>
      </c>
      <c r="Q16" s="3">
        <f>IF(Table1[[#This Row],[Date]]=Table1[[#This Row],[Date]],30,0)</f>
        <v>30</v>
      </c>
      <c r="R16" s="3">
        <f>COUNT(Table1[[#This Row],[Room]])</f>
        <v>1</v>
      </c>
      <c r="S16" s="3"/>
    </row>
    <row r="17" spans="1:19" x14ac:dyDescent="0.25">
      <c r="A17" s="1">
        <v>44917</v>
      </c>
      <c r="B17" s="5">
        <v>4904</v>
      </c>
      <c r="C17" s="20" t="str" cm="1">
        <f t="array" ref="C17">_xlfn.IFS(LEFT(B17,2)="39","3S",LEFT(B17,2)="49","4S",LEFT(B17,2)="59","5S",LEFT(B17,2)="69","6S",LEFT(B17,2)="79","7S",LEFT(B17,2)="21","2G",LEFT(B17,2)="31","3G",LEFT(B17,2)="41","4G",LEFT(B17,2)="33","3W",LEFT(B17,2)="58","5W",LEFT(B17,2)="57","5W")</f>
        <v>4S</v>
      </c>
      <c r="D17" s="2" t="str">
        <f t="shared" si="0"/>
        <v>4S</v>
      </c>
      <c r="E17" s="14">
        <v>2.5694444444444447E-2</v>
      </c>
      <c r="F17" s="14">
        <v>7.2916666666666671E-2</v>
      </c>
      <c r="G17" s="2" t="s">
        <v>27</v>
      </c>
      <c r="H17" s="3">
        <f t="shared" si="1"/>
        <v>37</v>
      </c>
      <c r="I17" s="3">
        <f t="shared" si="2"/>
        <v>105</v>
      </c>
      <c r="J1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68</v>
      </c>
      <c r="K17" s="9">
        <f>Table1[[#This Row],[Time Off Tele (Total Minutes)2]]/720</f>
        <v>9.4444444444444442E-2</v>
      </c>
      <c r="L17" s="9">
        <f>Table1[[#This Row],[Time Off Tele (Total Minutes)2]]/((12*60)-Table1[[#This Row],[Time Off Tele (Total Minutes)2]])</f>
        <v>0.10429447852760736</v>
      </c>
      <c r="M17" s="9">
        <f>Table1[[#This Row],[PMD Standard Time Minutes]]/720</f>
        <v>4.1666666666666664E-2</v>
      </c>
      <c r="N17" s="3">
        <f>IF(Table1[[#This Row],[Time Off Tele (Total Minutes)2]]&lt;=30,1,0)</f>
        <v>0</v>
      </c>
      <c r="O17" s="3">
        <f>IF(Table1[[#This Row],[Time Off Tele (Total Minutes)2]]&gt; 30,1,0)</f>
        <v>1</v>
      </c>
      <c r="P17" s="3">
        <f>IF(Table1[[#This Row],[Date]]=Table1[[#This Row],[Date]],1,0)</f>
        <v>1</v>
      </c>
      <c r="Q17" s="3">
        <f>IF(Table1[[#This Row],[Date]]=Table1[[#This Row],[Date]],30,0)</f>
        <v>30</v>
      </c>
      <c r="R17" s="3">
        <f>COUNT(Table1[[#This Row],[Room]])</f>
        <v>1</v>
      </c>
      <c r="S17" s="3"/>
    </row>
    <row r="18" spans="1:19" x14ac:dyDescent="0.25">
      <c r="A18" s="1">
        <v>44917</v>
      </c>
      <c r="B18" s="5">
        <v>4911</v>
      </c>
      <c r="C18" s="20" t="str" cm="1">
        <f t="array" ref="C18">_xlfn.IFS(LEFT(B18,2)="39","3S",LEFT(B18,2)="49","4S",LEFT(B18,2)="59","5S",LEFT(B18,2)="69","6S",LEFT(B18,2)="79","7S",LEFT(B18,2)="21","2G",LEFT(B18,2)="31","3G",LEFT(B18,2)="41","4G",LEFT(B18,2)="33","3W",LEFT(B18,2)="58","5W",LEFT(B18,2)="57","5W")</f>
        <v>4S</v>
      </c>
      <c r="D18" s="2" t="str">
        <f t="shared" si="0"/>
        <v>4S</v>
      </c>
      <c r="E18" s="14">
        <v>6.5277777777777782E-2</v>
      </c>
      <c r="F18" s="14">
        <v>0.1111111111111111</v>
      </c>
      <c r="G18" s="2" t="s">
        <v>27</v>
      </c>
      <c r="H18" s="3">
        <f t="shared" si="1"/>
        <v>94</v>
      </c>
      <c r="I18" s="3">
        <f t="shared" si="2"/>
        <v>160</v>
      </c>
      <c r="J1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66</v>
      </c>
      <c r="K18" s="9">
        <f>Table1[[#This Row],[Time Off Tele (Total Minutes)2]]/720</f>
        <v>9.166666666666666E-2</v>
      </c>
      <c r="L18" s="9">
        <f>Table1[[#This Row],[Time Off Tele (Total Minutes)2]]/((12*60)-Table1[[#This Row],[Time Off Tele (Total Minutes)2]])</f>
        <v>0.10091743119266056</v>
      </c>
      <c r="M18" s="9">
        <f>Table1[[#This Row],[PMD Standard Time Minutes]]/720</f>
        <v>4.1666666666666664E-2</v>
      </c>
      <c r="N18" s="3">
        <f>IF(Table1[[#This Row],[Time Off Tele (Total Minutes)2]]&lt;=30,1,0)</f>
        <v>0</v>
      </c>
      <c r="O18" s="3">
        <f>IF(Table1[[#This Row],[Time Off Tele (Total Minutes)2]]&gt; 30,1,0)</f>
        <v>1</v>
      </c>
      <c r="P18" s="3">
        <f>IF(Table1[[#This Row],[Date]]=Table1[[#This Row],[Date]],1,0)</f>
        <v>1</v>
      </c>
      <c r="Q18" s="3">
        <f>IF(Table1[[#This Row],[Date]]=Table1[[#This Row],[Date]],30,0)</f>
        <v>30</v>
      </c>
      <c r="R18" s="3">
        <f>COUNT(Table1[[#This Row],[Room]])</f>
        <v>1</v>
      </c>
      <c r="S18" s="3"/>
    </row>
    <row r="19" spans="1:19" x14ac:dyDescent="0.25">
      <c r="A19" s="1">
        <v>44917</v>
      </c>
      <c r="B19" s="5">
        <v>4904</v>
      </c>
      <c r="C19" s="20" t="str" cm="1">
        <f t="array" ref="C19">_xlfn.IFS(LEFT(B19,2)="39","3S",LEFT(B19,2)="49","4S",LEFT(B19,2)="59","5S",LEFT(B19,2)="69","6S",LEFT(B19,2)="79","7S",LEFT(B19,2)="21","2G",LEFT(B19,2)="31","3G",LEFT(B19,2)="41","4G",LEFT(B19,2)="33","3W",LEFT(B19,2)="58","5W",LEFT(B19,2)="57","5W")</f>
        <v>4S</v>
      </c>
      <c r="D19" s="2" t="str">
        <f t="shared" si="0"/>
        <v>4S</v>
      </c>
      <c r="E19" s="14">
        <v>2.5694444444444447E-2</v>
      </c>
      <c r="F19" s="14">
        <v>7.2916666666666671E-2</v>
      </c>
      <c r="G19" s="2" t="s">
        <v>27</v>
      </c>
      <c r="H19" s="3">
        <f t="shared" si="1"/>
        <v>37</v>
      </c>
      <c r="I19" s="3">
        <f t="shared" si="2"/>
        <v>105</v>
      </c>
      <c r="J1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68</v>
      </c>
      <c r="K19" s="9">
        <f>Table1[[#This Row],[Time Off Tele (Total Minutes)2]]/720</f>
        <v>9.4444444444444442E-2</v>
      </c>
      <c r="L19" s="9">
        <f>Table1[[#This Row],[Time Off Tele (Total Minutes)2]]/((12*60)-Table1[[#This Row],[Time Off Tele (Total Minutes)2]])</f>
        <v>0.10429447852760736</v>
      </c>
      <c r="M19" s="9">
        <f>Table1[[#This Row],[PMD Standard Time Minutes]]/720</f>
        <v>4.1666666666666664E-2</v>
      </c>
      <c r="N19" s="3">
        <f>IF(Table1[[#This Row],[Time Off Tele (Total Minutes)2]]&lt;=30,1,0)</f>
        <v>0</v>
      </c>
      <c r="O19" s="3">
        <f>IF(Table1[[#This Row],[Time Off Tele (Total Minutes)2]]&gt; 30,1,0)</f>
        <v>1</v>
      </c>
      <c r="P19" s="3">
        <f>IF(Table1[[#This Row],[Date]]=Table1[[#This Row],[Date]],1,0)</f>
        <v>1</v>
      </c>
      <c r="Q19" s="3">
        <f>IF(Table1[[#This Row],[Date]]=Table1[[#This Row],[Date]],30,0)</f>
        <v>30</v>
      </c>
      <c r="R19" s="3">
        <f>COUNT(Table1[[#This Row],[Room]])</f>
        <v>1</v>
      </c>
      <c r="S19" s="3"/>
    </row>
    <row r="20" spans="1:19" x14ac:dyDescent="0.25">
      <c r="A20" s="1">
        <v>44917</v>
      </c>
      <c r="B20" s="5">
        <v>4911</v>
      </c>
      <c r="C20" s="20" t="str" cm="1">
        <f t="array" ref="C20">_xlfn.IFS(LEFT(B20,2)="39","3S",LEFT(B20,2)="49","4S",LEFT(B20,2)="59","5S",LEFT(B20,2)="69","6S",LEFT(B20,2)="79","7S",LEFT(B20,2)="21","2G",LEFT(B20,2)="31","3G",LEFT(B20,2)="41","4G",LEFT(B20,2)="33","3W",LEFT(B20,2)="58","5W",LEFT(B20,2)="57","5W")</f>
        <v>4S</v>
      </c>
      <c r="D20" s="2" t="str">
        <f t="shared" si="0"/>
        <v>4S</v>
      </c>
      <c r="E20" s="14">
        <v>6.5277777777777782E-2</v>
      </c>
      <c r="F20" s="14">
        <v>0.11180555555555556</v>
      </c>
      <c r="G20" s="2" t="s">
        <v>27</v>
      </c>
      <c r="H20" s="3">
        <f t="shared" si="1"/>
        <v>94</v>
      </c>
      <c r="I20" s="3">
        <f t="shared" si="2"/>
        <v>161</v>
      </c>
      <c r="J2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67</v>
      </c>
      <c r="K20" s="9">
        <f>Table1[[#This Row],[Time Off Tele (Total Minutes)2]]/720</f>
        <v>9.3055555555555558E-2</v>
      </c>
      <c r="L20" s="9">
        <f>Table1[[#This Row],[Time Off Tele (Total Minutes)2]]/((12*60)-Table1[[#This Row],[Time Off Tele (Total Minutes)2]])</f>
        <v>0.10260336906584992</v>
      </c>
      <c r="M20" s="9">
        <f>Table1[[#This Row],[PMD Standard Time Minutes]]/720</f>
        <v>4.1666666666666664E-2</v>
      </c>
      <c r="N20" s="3">
        <f>IF(Table1[[#This Row],[Time Off Tele (Total Minutes)2]]&lt;=30,1,0)</f>
        <v>0</v>
      </c>
      <c r="O20" s="3">
        <f>IF(Table1[[#This Row],[Time Off Tele (Total Minutes)2]]&gt; 30,1,0)</f>
        <v>1</v>
      </c>
      <c r="P20" s="3">
        <f>IF(Table1[[#This Row],[Date]]=Table1[[#This Row],[Date]],1,0)</f>
        <v>1</v>
      </c>
      <c r="Q20" s="3">
        <f>IF(Table1[[#This Row],[Date]]=Table1[[#This Row],[Date]],30,0)</f>
        <v>30</v>
      </c>
      <c r="R20" s="3">
        <f>COUNT(Table1[[#This Row],[Room]])</f>
        <v>1</v>
      </c>
      <c r="S20" s="3"/>
    </row>
    <row r="21" spans="1:19" x14ac:dyDescent="0.25">
      <c r="A21" s="1">
        <v>44917</v>
      </c>
      <c r="B21" s="5">
        <v>4922</v>
      </c>
      <c r="C21" s="20" t="str" cm="1">
        <f t="array" ref="C21">_xlfn.IFS(LEFT(B21,2)="39","3S",LEFT(B21,2)="49","4S",LEFT(B21,2)="59","5S",LEFT(B21,2)="69","6S",LEFT(B21,2)="79","7S",LEFT(B21,2)="21","2G",LEFT(B21,2)="31","3G",LEFT(B21,2)="41","4G",LEFT(B21,2)="33","3W",LEFT(B21,2)="58","5W",LEFT(B21,2)="57","5W")</f>
        <v>4S</v>
      </c>
      <c r="D21" s="2" t="str">
        <f t="shared" si="0"/>
        <v>4S</v>
      </c>
      <c r="E21" s="14">
        <v>0.20486111111111099</v>
      </c>
      <c r="F21" s="14">
        <v>0.25</v>
      </c>
      <c r="G21" s="2" t="s">
        <v>27</v>
      </c>
      <c r="H21" s="3">
        <f t="shared" si="1"/>
        <v>295</v>
      </c>
      <c r="I21" s="3">
        <f t="shared" si="2"/>
        <v>360</v>
      </c>
      <c r="J2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65</v>
      </c>
      <c r="K21" s="9">
        <f>Table1[[#This Row],[Time Off Tele (Total Minutes)2]]/720</f>
        <v>9.0277777777777776E-2</v>
      </c>
      <c r="L21" s="9">
        <f>Table1[[#This Row],[Time Off Tele (Total Minutes)2]]/((12*60)-Table1[[#This Row],[Time Off Tele (Total Minutes)2]])</f>
        <v>9.9236641221374045E-2</v>
      </c>
      <c r="M21" s="9">
        <f>Table1[[#This Row],[PMD Standard Time Minutes]]/720</f>
        <v>4.1666666666666664E-2</v>
      </c>
      <c r="N21" s="3">
        <f>IF(Table1[[#This Row],[Time Off Tele (Total Minutes)2]]&lt;=30,1,0)</f>
        <v>0</v>
      </c>
      <c r="O21" s="3">
        <f>IF(Table1[[#This Row],[Time Off Tele (Total Minutes)2]]&gt; 30,1,0)</f>
        <v>1</v>
      </c>
      <c r="P21" s="3">
        <f>IF(Table1[[#This Row],[Date]]=Table1[[#This Row],[Date]],1,0)</f>
        <v>1</v>
      </c>
      <c r="Q21" s="3">
        <f>IF(Table1[[#This Row],[Date]]=Table1[[#This Row],[Date]],30,0)</f>
        <v>30</v>
      </c>
      <c r="R21" s="3">
        <f>COUNT(Table1[[#This Row],[Room]])</f>
        <v>1</v>
      </c>
      <c r="S21" s="3"/>
    </row>
    <row r="22" spans="1:19" x14ac:dyDescent="0.25">
      <c r="A22" s="1">
        <v>44927</v>
      </c>
      <c r="B22" s="5">
        <v>2130</v>
      </c>
      <c r="C22" s="20" t="str" cm="1">
        <f t="array" ref="C22">_xlfn.IFS(LEFT(B22,2)="39","3S",LEFT(B22,2)="49","4S",LEFT(B22,2)="59","5S",LEFT(B22,2)="69","6S",LEFT(B22,2)="79","7S",LEFT(B22,2)="21","2G",LEFT(B22,2)="31","3G",LEFT(B22,2)="41","4G",LEFT(B22,2)="33","3W",LEFT(B22,2)="58","5W",LEFT(B22,2)="57","5W")</f>
        <v>2G</v>
      </c>
      <c r="D22" s="2" t="str">
        <f t="shared" si="0"/>
        <v>2G</v>
      </c>
      <c r="E22" s="13">
        <v>0.94791666666666663</v>
      </c>
      <c r="F22" s="13">
        <v>0.96458333333333324</v>
      </c>
      <c r="G22" s="2" t="s">
        <v>27</v>
      </c>
      <c r="H22" s="3">
        <f t="shared" si="1"/>
        <v>1365</v>
      </c>
      <c r="I22" s="3">
        <f t="shared" si="2"/>
        <v>1389</v>
      </c>
      <c r="J2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24</v>
      </c>
      <c r="K22" s="9">
        <f>Table1[[#This Row],[Time Off Tele (Total Minutes)2]]/720</f>
        <v>3.3333333333333333E-2</v>
      </c>
      <c r="L22" s="9">
        <f>Table1[[#This Row],[Time Off Tele (Total Minutes)2]]/((12*60)-Table1[[#This Row],[Time Off Tele (Total Minutes)2]])</f>
        <v>3.4482758620689655E-2</v>
      </c>
      <c r="M22" s="9">
        <f>Table1[[#This Row],[PMD Standard Time Minutes]]/720</f>
        <v>4.1666666666666664E-2</v>
      </c>
      <c r="N22" s="3">
        <f>IF(Table1[[#This Row],[Time Off Tele (Total Minutes)2]]&lt;=30,1,0)</f>
        <v>1</v>
      </c>
      <c r="O22" s="3">
        <f>IF(Table1[[#This Row],[Time Off Tele (Total Minutes)2]]&gt; 30,1,0)</f>
        <v>0</v>
      </c>
      <c r="P22" s="3">
        <f>IF(Table1[[#This Row],[Date]]=Table1[[#This Row],[Date]],1,0)</f>
        <v>1</v>
      </c>
      <c r="Q22" s="3">
        <f>IF(Table1[[#This Row],[Date]]=Table1[[#This Row],[Date]],30,0)</f>
        <v>30</v>
      </c>
      <c r="R22" s="3">
        <f>COUNT(Table1[[#This Row],[Room]])</f>
        <v>1</v>
      </c>
      <c r="S22" s="3"/>
    </row>
    <row r="23" spans="1:19" x14ac:dyDescent="0.25">
      <c r="A23" s="1">
        <v>44927</v>
      </c>
      <c r="B23" s="5">
        <v>3107</v>
      </c>
      <c r="C23" s="20" t="str" cm="1">
        <f t="array" ref="C23">_xlfn.IFS(LEFT(B23,2)="39","3S",LEFT(B23,2)="49","4S",LEFT(B23,2)="59","5S",LEFT(B23,2)="69","6S",LEFT(B23,2)="79","7S",LEFT(B23,2)="21","2G",LEFT(B23,2)="31","3G",LEFT(B23,2)="41","4G",LEFT(B23,2)="33","3W",LEFT(B23,2)="58","5W",LEFT(B23,2)="57","5W")</f>
        <v>3G</v>
      </c>
      <c r="D23" s="2" t="str">
        <f t="shared" si="0"/>
        <v>3G</v>
      </c>
      <c r="E23" s="13">
        <v>0.98611111111111116</v>
      </c>
      <c r="F23" s="13">
        <v>3.125E-2</v>
      </c>
      <c r="G23" s="2" t="s">
        <v>27</v>
      </c>
      <c r="H23" s="3">
        <f t="shared" si="1"/>
        <v>1420</v>
      </c>
      <c r="I23" s="3">
        <f t="shared" si="2"/>
        <v>45</v>
      </c>
      <c r="J2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175</v>
      </c>
      <c r="K23" s="9">
        <f>Table1[[#This Row],[Time Off Tele (Total Minutes)2]]/720</f>
        <v>0.24305555555555555</v>
      </c>
      <c r="L23" s="9">
        <f>Table1[[#This Row],[Time Off Tele (Total Minutes)2]]/((12*60)-Table1[[#This Row],[Time Off Tele (Total Minutes)2]])</f>
        <v>0.32110091743119268</v>
      </c>
      <c r="M23" s="9">
        <f>Table1[[#This Row],[PMD Standard Time Minutes]]/720</f>
        <v>4.1666666666666664E-2</v>
      </c>
      <c r="N23" s="3">
        <f>IF(Table1[[#This Row],[Time Off Tele (Total Minutes)2]]&lt;=30,1,0)</f>
        <v>0</v>
      </c>
      <c r="O23" s="3">
        <f>IF(Table1[[#This Row],[Time Off Tele (Total Minutes)2]]&gt; 30,1,0)</f>
        <v>1</v>
      </c>
      <c r="P23" s="3">
        <f>IF(Table1[[#This Row],[Date]]=Table1[[#This Row],[Date]],1,0)</f>
        <v>1</v>
      </c>
      <c r="Q23" s="3">
        <f>IF(Table1[[#This Row],[Date]]=Table1[[#This Row],[Date]],30,0)</f>
        <v>30</v>
      </c>
      <c r="R23" s="3">
        <f>COUNT(Table1[[#This Row],[Room]])</f>
        <v>1</v>
      </c>
      <c r="S23" s="3"/>
    </row>
    <row r="24" spans="1:19" x14ac:dyDescent="0.25">
      <c r="A24" s="1">
        <v>44952</v>
      </c>
      <c r="B24" s="5">
        <v>5902</v>
      </c>
      <c r="C24" s="20" t="str" cm="1">
        <f t="array" ref="C24">_xlfn.IFS(LEFT(B24,2)="39","3S",LEFT(B24,2)="49","4S",LEFT(B24,2)="59","5S",LEFT(B24,2)="69","6S",LEFT(B24,2)="79","7S",LEFT(B24,2)="21","2G",LEFT(B24,2)="31","3G",LEFT(B24,2)="41","4G",LEFT(B24,2)="33","3W",LEFT(B24,2)="58","5W",LEFT(B24,2)="57","5W")</f>
        <v>5S</v>
      </c>
      <c r="D24" s="2" t="str">
        <f t="shared" si="0"/>
        <v>5S</v>
      </c>
      <c r="E24" s="13">
        <v>0.42430555555555555</v>
      </c>
      <c r="F24" s="13">
        <v>0.62916666666666698</v>
      </c>
      <c r="G24" s="2" t="s">
        <v>27</v>
      </c>
      <c r="H24" s="3">
        <f t="shared" si="1"/>
        <v>611</v>
      </c>
      <c r="I24" s="3">
        <f t="shared" si="2"/>
        <v>906</v>
      </c>
      <c r="J2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295</v>
      </c>
      <c r="K24" s="9">
        <f>Table1[[#This Row],[Time Off Tele (Total Minutes)2]]/720</f>
        <v>0.40972222222222221</v>
      </c>
      <c r="L24" s="9">
        <f>Table1[[#This Row],[Time Off Tele (Total Minutes)2]]/((12*60)-Table1[[#This Row],[Time Off Tele (Total Minutes)2]])</f>
        <v>0.69411764705882351</v>
      </c>
      <c r="M24" s="9">
        <f>Table1[[#This Row],[PMD Standard Time Minutes]]/720</f>
        <v>4.1666666666666664E-2</v>
      </c>
      <c r="N24" s="3">
        <f>IF(Table1[[#This Row],[Time Off Tele (Total Minutes)2]]&lt;=30,1,0)</f>
        <v>0</v>
      </c>
      <c r="O24" s="3">
        <f>IF(Table1[[#This Row],[Time Off Tele (Total Minutes)2]]&gt; 30,1,0)</f>
        <v>1</v>
      </c>
      <c r="P24" s="3">
        <f>IF(Table1[[#This Row],[Date]]=Table1[[#This Row],[Date]],1,0)</f>
        <v>1</v>
      </c>
      <c r="Q24" s="3">
        <f>IF(Table1[[#This Row],[Date]]=Table1[[#This Row],[Date]],30,0)</f>
        <v>30</v>
      </c>
      <c r="R24" s="3">
        <f>COUNT(Table1[[#This Row],[Room]])</f>
        <v>1</v>
      </c>
      <c r="S24" s="3"/>
    </row>
    <row r="25" spans="1:19" x14ac:dyDescent="0.25">
      <c r="A25" s="1">
        <v>44952</v>
      </c>
      <c r="B25" s="5">
        <v>5912</v>
      </c>
      <c r="C25" s="20" t="str" cm="1">
        <f t="array" ref="C25">_xlfn.IFS(LEFT(B25,2)="39","3S",LEFT(B25,2)="49","4S",LEFT(B25,2)="59","5S",LEFT(B25,2)="69","6S",LEFT(B25,2)="79","7S",LEFT(B25,2)="21","2G",LEFT(B25,2)="31","3G",LEFT(B25,2)="41","4G",LEFT(B25,2)="33","3W",LEFT(B25,2)="58","5W",LEFT(B25,2)="57","5W")</f>
        <v>5S</v>
      </c>
      <c r="D25" s="2" t="str">
        <f t="shared" si="0"/>
        <v>5S</v>
      </c>
      <c r="E25" s="13">
        <v>0.4145833333333333</v>
      </c>
      <c r="F25" s="13">
        <v>0.53125</v>
      </c>
      <c r="G25" s="2" t="s">
        <v>27</v>
      </c>
      <c r="H25" s="3">
        <f t="shared" si="1"/>
        <v>597</v>
      </c>
      <c r="I25" s="3">
        <f t="shared" si="2"/>
        <v>765</v>
      </c>
      <c r="J2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168</v>
      </c>
      <c r="K25" s="9">
        <f>Table1[[#This Row],[Time Off Tele (Total Minutes)2]]/720</f>
        <v>0.23333333333333334</v>
      </c>
      <c r="L25" s="9">
        <f>Table1[[#This Row],[Time Off Tele (Total Minutes)2]]/((12*60)-Table1[[#This Row],[Time Off Tele (Total Minutes)2]])</f>
        <v>0.30434782608695654</v>
      </c>
      <c r="M25" s="9">
        <f>Table1[[#This Row],[PMD Standard Time Minutes]]/720</f>
        <v>4.1666666666666664E-2</v>
      </c>
      <c r="N25" s="3">
        <f>IF(Table1[[#This Row],[Time Off Tele (Total Minutes)2]]&lt;=30,1,0)</f>
        <v>0</v>
      </c>
      <c r="O25" s="3">
        <f>IF(Table1[[#This Row],[Time Off Tele (Total Minutes)2]]&gt; 30,1,0)</f>
        <v>1</v>
      </c>
      <c r="P25" s="3">
        <f>IF(Table1[[#This Row],[Date]]=Table1[[#This Row],[Date]],1,0)</f>
        <v>1</v>
      </c>
      <c r="Q25" s="3">
        <f>IF(Table1[[#This Row],[Date]]=Table1[[#This Row],[Date]],30,0)</f>
        <v>30</v>
      </c>
      <c r="R25" s="3">
        <f>COUNT(Table1[[#This Row],[Room]])</f>
        <v>1</v>
      </c>
      <c r="S25" s="3"/>
    </row>
    <row r="26" spans="1:19" x14ac:dyDescent="0.25">
      <c r="A26" s="1">
        <v>44952</v>
      </c>
      <c r="B26" s="5">
        <v>5914</v>
      </c>
      <c r="C26" s="20" t="str" cm="1">
        <f t="array" ref="C26">_xlfn.IFS(LEFT(B26,2)="39","3S",LEFT(B26,2)="49","4S",LEFT(B26,2)="59","5S",LEFT(B26,2)="69","6S",LEFT(B26,2)="79","7S",LEFT(B26,2)="21","2G",LEFT(B26,2)="31","3G",LEFT(B26,2)="41","4G",LEFT(B26,2)="33","3W",LEFT(B26,2)="58","5W",LEFT(B26,2)="57","5W")</f>
        <v>5S</v>
      </c>
      <c r="D26" s="2" t="str">
        <f t="shared" si="0"/>
        <v>5S</v>
      </c>
      <c r="E26" s="13">
        <v>0.73472222222222217</v>
      </c>
      <c r="F26" s="13">
        <v>0.80208333333333337</v>
      </c>
      <c r="G26" s="2" t="s">
        <v>27</v>
      </c>
      <c r="H26" s="3">
        <f t="shared" si="1"/>
        <v>1058</v>
      </c>
      <c r="I26" s="3">
        <f t="shared" si="2"/>
        <v>1155</v>
      </c>
      <c r="J2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97</v>
      </c>
      <c r="K26" s="9">
        <f>Table1[[#This Row],[Time Off Tele (Total Minutes)2]]/720</f>
        <v>0.13472222222222222</v>
      </c>
      <c r="L26" s="9">
        <f>Table1[[#This Row],[Time Off Tele (Total Minutes)2]]/((12*60)-Table1[[#This Row],[Time Off Tele (Total Minutes)2]])</f>
        <v>0.15569823434991975</v>
      </c>
      <c r="M26" s="9">
        <f>Table1[[#This Row],[PMD Standard Time Minutes]]/720</f>
        <v>4.1666666666666664E-2</v>
      </c>
      <c r="N26" s="3">
        <f>IF(Table1[[#This Row],[Time Off Tele (Total Minutes)2]]&lt;=30,1,0)</f>
        <v>0</v>
      </c>
      <c r="O26" s="3">
        <f>IF(Table1[[#This Row],[Time Off Tele (Total Minutes)2]]&gt; 30,1,0)</f>
        <v>1</v>
      </c>
      <c r="P26" s="3">
        <f>IF(Table1[[#This Row],[Date]]=Table1[[#This Row],[Date]],1,0)</f>
        <v>1</v>
      </c>
      <c r="Q26" s="3">
        <f>IF(Table1[[#This Row],[Date]]=Table1[[#This Row],[Date]],30,0)</f>
        <v>30</v>
      </c>
      <c r="R26" s="3">
        <f>COUNT(Table1[[#This Row],[Room]])</f>
        <v>1</v>
      </c>
      <c r="S26" s="3"/>
    </row>
    <row r="27" spans="1:19" x14ac:dyDescent="0.25">
      <c r="A27" s="1">
        <v>44952</v>
      </c>
      <c r="B27" s="5">
        <v>5936</v>
      </c>
      <c r="C27" s="20" t="str" cm="1">
        <f t="array" ref="C27">_xlfn.IFS(LEFT(B27,2)="39","3S",LEFT(B27,2)="49","4S",LEFT(B27,2)="59","5S",LEFT(B27,2)="69","6S",LEFT(B27,2)="79","7S",LEFT(B27,2)="21","2G",LEFT(B27,2)="31","3G",LEFT(B27,2)="41","4G",LEFT(B27,2)="33","3W",LEFT(B27,2)="58","5W",LEFT(B27,2)="57","5W")</f>
        <v>5S</v>
      </c>
      <c r="D27" s="2" t="str">
        <f t="shared" si="0"/>
        <v>5S</v>
      </c>
      <c r="E27" s="13">
        <v>0.73472222222222217</v>
      </c>
      <c r="F27" s="13">
        <v>0.83194444444444438</v>
      </c>
      <c r="G27" s="2" t="s">
        <v>27</v>
      </c>
      <c r="H27" s="3">
        <f t="shared" si="1"/>
        <v>1058</v>
      </c>
      <c r="I27" s="3">
        <f t="shared" si="2"/>
        <v>1198</v>
      </c>
      <c r="J2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140</v>
      </c>
      <c r="K27" s="9">
        <f>Table1[[#This Row],[Time Off Tele (Total Minutes)2]]/720</f>
        <v>0.19444444444444445</v>
      </c>
      <c r="L27" s="9">
        <f>Table1[[#This Row],[Time Off Tele (Total Minutes)2]]/((12*60)-Table1[[#This Row],[Time Off Tele (Total Minutes)2]])</f>
        <v>0.2413793103448276</v>
      </c>
      <c r="M27" s="9">
        <f>Table1[[#This Row],[PMD Standard Time Minutes]]/720</f>
        <v>4.1666666666666664E-2</v>
      </c>
      <c r="N27" s="3">
        <f>IF(Table1[[#This Row],[Time Off Tele (Total Minutes)2]]&lt;=30,1,0)</f>
        <v>0</v>
      </c>
      <c r="O27" s="3">
        <f>IF(Table1[[#This Row],[Time Off Tele (Total Minutes)2]]&gt; 30,1,0)</f>
        <v>1</v>
      </c>
      <c r="P27" s="3">
        <f>IF(Table1[[#This Row],[Date]]=Table1[[#This Row],[Date]],1,0)</f>
        <v>1</v>
      </c>
      <c r="Q27" s="3">
        <f>IF(Table1[[#This Row],[Date]]=Table1[[#This Row],[Date]],30,0)</f>
        <v>30</v>
      </c>
      <c r="R27" s="3">
        <f>COUNT(Table1[[#This Row],[Room]])</f>
        <v>1</v>
      </c>
      <c r="S27" s="3"/>
    </row>
    <row r="28" spans="1:19" x14ac:dyDescent="0.25">
      <c r="A28" s="1">
        <v>44952</v>
      </c>
      <c r="B28" s="5">
        <v>6910</v>
      </c>
      <c r="C28" s="20" t="str" cm="1">
        <f t="array" ref="C28">_xlfn.IFS(LEFT(B28,2)="39","3S",LEFT(B28,2)="49","4S",LEFT(B28,2)="59","5S",LEFT(B28,2)="69","6S",LEFT(B28,2)="79","7S",LEFT(B28,2)="21","2G",LEFT(B28,2)="31","3G",LEFT(B28,2)="41","4G",LEFT(B28,2)="33","3W",LEFT(B28,2)="58","5W",LEFT(B28,2)="57","5W")</f>
        <v>6S</v>
      </c>
      <c r="D28" s="2" t="str">
        <f t="shared" si="0"/>
        <v>6S</v>
      </c>
      <c r="E28" s="13">
        <v>0.75</v>
      </c>
      <c r="F28" s="13">
        <v>0.80138888888888893</v>
      </c>
      <c r="G28" s="2" t="s">
        <v>27</v>
      </c>
      <c r="H28" s="3">
        <f t="shared" si="1"/>
        <v>1080</v>
      </c>
      <c r="I28" s="3">
        <f t="shared" si="2"/>
        <v>1154</v>
      </c>
      <c r="J2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74</v>
      </c>
      <c r="K28" s="9">
        <f>Table1[[#This Row],[Time Off Tele (Total Minutes)2]]/720</f>
        <v>0.10277777777777777</v>
      </c>
      <c r="L28" s="9">
        <f>Table1[[#This Row],[Time Off Tele (Total Minutes)2]]/((12*60)-Table1[[#This Row],[Time Off Tele (Total Minutes)2]])</f>
        <v>0.11455108359133127</v>
      </c>
      <c r="M28" s="9">
        <f>Table1[[#This Row],[PMD Standard Time Minutes]]/720</f>
        <v>4.1666666666666664E-2</v>
      </c>
      <c r="N28" s="3">
        <f>IF(Table1[[#This Row],[Time Off Tele (Total Minutes)2]]&lt;=30,1,0)</f>
        <v>0</v>
      </c>
      <c r="O28" s="3">
        <f>IF(Table1[[#This Row],[Time Off Tele (Total Minutes)2]]&gt; 30,1,0)</f>
        <v>1</v>
      </c>
      <c r="P28" s="3">
        <f>IF(Table1[[#This Row],[Date]]=Table1[[#This Row],[Date]],1,0)</f>
        <v>1</v>
      </c>
      <c r="Q28" s="3">
        <f>IF(Table1[[#This Row],[Date]]=Table1[[#This Row],[Date]],30,0)</f>
        <v>30</v>
      </c>
      <c r="R28" s="3">
        <f>COUNT(Table1[[#This Row],[Room]])</f>
        <v>1</v>
      </c>
      <c r="S28" s="3"/>
    </row>
    <row r="29" spans="1:19" x14ac:dyDescent="0.25">
      <c r="A29" s="1">
        <v>44952</v>
      </c>
      <c r="B29" s="5">
        <v>5911</v>
      </c>
      <c r="C29" s="20" t="str" cm="1">
        <f t="array" ref="C29">_xlfn.IFS(LEFT(B29,2)="39","3S",LEFT(B29,2)="49","4S",LEFT(B29,2)="59","5S",LEFT(B29,2)="69","6S",LEFT(B29,2)="79","7S",LEFT(B29,2)="21","2G",LEFT(B29,2)="31","3G",LEFT(B29,2)="41","4G",LEFT(B29,2)="33","3W",LEFT(B29,2)="58","5W",LEFT(B29,2)="57","5W")</f>
        <v>5S</v>
      </c>
      <c r="D29" s="2" t="str">
        <f t="shared" si="0"/>
        <v>5S</v>
      </c>
      <c r="E29" s="13">
        <v>0.76944444444444438</v>
      </c>
      <c r="F29" s="13">
        <v>0.78819444444444453</v>
      </c>
      <c r="G29" s="2" t="s">
        <v>27</v>
      </c>
      <c r="H29" s="3">
        <f t="shared" si="1"/>
        <v>1108</v>
      </c>
      <c r="I29" s="3">
        <f t="shared" si="2"/>
        <v>1135</v>
      </c>
      <c r="J2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27</v>
      </c>
      <c r="K29" s="9">
        <f>Table1[[#This Row],[Time Off Tele (Total Minutes)2]]/720</f>
        <v>3.7499999999999999E-2</v>
      </c>
      <c r="L29" s="9">
        <f>Table1[[#This Row],[Time Off Tele (Total Minutes)2]]/((12*60)-Table1[[#This Row],[Time Off Tele (Total Minutes)2]])</f>
        <v>3.896103896103896E-2</v>
      </c>
      <c r="M29" s="9">
        <f>Table1[[#This Row],[PMD Standard Time Minutes]]/720</f>
        <v>4.1666666666666664E-2</v>
      </c>
      <c r="N29" s="3">
        <f>IF(Table1[[#This Row],[Time Off Tele (Total Minutes)2]]&lt;=30,1,0)</f>
        <v>1</v>
      </c>
      <c r="O29" s="3">
        <f>IF(Table1[[#This Row],[Time Off Tele (Total Minutes)2]]&gt; 30,1,0)</f>
        <v>0</v>
      </c>
      <c r="P29" s="3">
        <f>IF(Table1[[#This Row],[Date]]=Table1[[#This Row],[Date]],1,0)</f>
        <v>1</v>
      </c>
      <c r="Q29" s="3">
        <f>IF(Table1[[#This Row],[Date]]=Table1[[#This Row],[Date]],30,0)</f>
        <v>30</v>
      </c>
      <c r="R29" s="3">
        <f>COUNT(Table1[[#This Row],[Room]])</f>
        <v>1</v>
      </c>
      <c r="S29" s="3"/>
    </row>
    <row r="30" spans="1:19" x14ac:dyDescent="0.25">
      <c r="A30" s="1">
        <v>44953</v>
      </c>
      <c r="B30" s="5">
        <v>4908</v>
      </c>
      <c r="C30" s="20" t="str" cm="1">
        <f t="array" ref="C30">_xlfn.IFS(LEFT(B30,2)="39","3S",LEFT(B30,2)="49","4S",LEFT(B30,2)="59","5S",LEFT(B30,2)="69","6S",LEFT(B30,2)="79","7S",LEFT(B30,2)="21","2G",LEFT(B30,2)="31","3G",LEFT(B30,2)="41","4G",LEFT(B30,2)="33","3W",LEFT(B30,2)="58","5W",LEFT(B30,2)="57","5W")</f>
        <v>4S</v>
      </c>
      <c r="D30" s="2" t="str">
        <f t="shared" si="0"/>
        <v>4S</v>
      </c>
      <c r="E30" s="13">
        <v>0.49027777777777781</v>
      </c>
      <c r="F30" s="13">
        <v>0.56319444444444444</v>
      </c>
      <c r="G30" s="2" t="s">
        <v>27</v>
      </c>
      <c r="H30" s="3">
        <f t="shared" ref="H30:H61" si="3">((HOUR(E30)*60)+MINUTE(E30)+(SECOND(E30)/60))</f>
        <v>706</v>
      </c>
      <c r="I30" s="3">
        <f t="shared" ref="I30:I61" si="4">((HOUR(F30)*60)+MINUTE(F30)+(SECOND(F30)/60))</f>
        <v>811</v>
      </c>
      <c r="J3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105</v>
      </c>
      <c r="K30" s="9">
        <f>Table1[[#This Row],[Time Off Tele (Total Minutes)2]]/720</f>
        <v>0.14583333333333334</v>
      </c>
      <c r="L30" s="9">
        <f>Table1[[#This Row],[Time Off Tele (Total Minutes)2]]/((12*60)-Table1[[#This Row],[Time Off Tele (Total Minutes)2]])</f>
        <v>0.17073170731707318</v>
      </c>
      <c r="M30" s="9">
        <f>Table1[[#This Row],[PMD Standard Time Minutes]]/720</f>
        <v>4.1666666666666664E-2</v>
      </c>
      <c r="N30" s="3">
        <f>IF(Table1[[#This Row],[Time Off Tele (Total Minutes)2]]&lt;=30,1,0)</f>
        <v>0</v>
      </c>
      <c r="O30" s="3">
        <f>IF(Table1[[#This Row],[Time Off Tele (Total Minutes)2]]&gt; 30,1,0)</f>
        <v>1</v>
      </c>
      <c r="P30" s="3">
        <f>IF(Table1[[#This Row],[Date]]=Table1[[#This Row],[Date]],1,0)</f>
        <v>1</v>
      </c>
      <c r="Q30" s="3">
        <f>IF(Table1[[#This Row],[Date]]=Table1[[#This Row],[Date]],30,0)</f>
        <v>30</v>
      </c>
      <c r="R30" s="3">
        <f>COUNT(Table1[[#This Row],[Room]])</f>
        <v>1</v>
      </c>
      <c r="S30" s="3"/>
    </row>
    <row r="31" spans="1:19" x14ac:dyDescent="0.25">
      <c r="A31" s="1">
        <v>44953</v>
      </c>
      <c r="B31" s="5">
        <v>3902</v>
      </c>
      <c r="C31" s="20" t="str" cm="1">
        <f t="array" ref="C31">_xlfn.IFS(LEFT(B31,2)="39","3S",LEFT(B31,2)="49","4S",LEFT(B31,2)="59","5S",LEFT(B31,2)="69","6S",LEFT(B31,2)="79","7S",LEFT(B31,2)="21","2G",LEFT(B31,2)="31","3G",LEFT(B31,2)="41","4G",LEFT(B31,2)="33","3W",LEFT(B31,2)="58","5W",LEFT(B31,2)="57","5W")</f>
        <v>3S</v>
      </c>
      <c r="D31" s="2" t="str">
        <f t="shared" si="0"/>
        <v>3S</v>
      </c>
      <c r="E31" s="13">
        <v>0.55069444444444449</v>
      </c>
      <c r="F31" s="13">
        <v>0.58472222222222225</v>
      </c>
      <c r="G31" s="2" t="s">
        <v>27</v>
      </c>
      <c r="H31" s="3">
        <f t="shared" si="3"/>
        <v>793</v>
      </c>
      <c r="I31" s="3">
        <f t="shared" si="4"/>
        <v>842</v>
      </c>
      <c r="J3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49</v>
      </c>
      <c r="K31" s="9">
        <f>Table1[[#This Row],[Time Off Tele (Total Minutes)2]]/720</f>
        <v>6.805555555555555E-2</v>
      </c>
      <c r="L31" s="9">
        <f>Table1[[#This Row],[Time Off Tele (Total Minutes)2]]/((12*60)-Table1[[#This Row],[Time Off Tele (Total Minutes)2]])</f>
        <v>7.3025335320417287E-2</v>
      </c>
      <c r="M31" s="9">
        <f>Table1[[#This Row],[PMD Standard Time Minutes]]/720</f>
        <v>4.1666666666666664E-2</v>
      </c>
      <c r="N31" s="3">
        <f>IF(Table1[[#This Row],[Time Off Tele (Total Minutes)2]]&lt;=30,1,0)</f>
        <v>0</v>
      </c>
      <c r="O31" s="3">
        <f>IF(Table1[[#This Row],[Time Off Tele (Total Minutes)2]]&gt; 30,1,0)</f>
        <v>1</v>
      </c>
      <c r="P31" s="3">
        <f>IF(Table1[[#This Row],[Date]]=Table1[[#This Row],[Date]],1,0)</f>
        <v>1</v>
      </c>
      <c r="Q31" s="3">
        <f>IF(Table1[[#This Row],[Date]]=Table1[[#This Row],[Date]],30,0)</f>
        <v>30</v>
      </c>
      <c r="R31" s="3">
        <f>COUNT(Table1[[#This Row],[Room]])</f>
        <v>1</v>
      </c>
      <c r="S31" s="3"/>
    </row>
    <row r="32" spans="1:19" x14ac:dyDescent="0.25">
      <c r="A32" s="1">
        <v>44953</v>
      </c>
      <c r="B32" s="5">
        <v>5927</v>
      </c>
      <c r="C32" s="20" t="str" cm="1">
        <f t="array" ref="C32">_xlfn.IFS(LEFT(B32,2)="39","3S",LEFT(B32,2)="49","4S",LEFT(B32,2)="59","5S",LEFT(B32,2)="69","6S",LEFT(B32,2)="79","7S",LEFT(B32,2)="21","2G",LEFT(B32,2)="31","3G",LEFT(B32,2)="41","4G",LEFT(B32,2)="33","3W",LEFT(B32,2)="58","5W",LEFT(B32,2)="57","5W")</f>
        <v>5S</v>
      </c>
      <c r="D32" s="2" t="str">
        <f t="shared" si="0"/>
        <v>5S</v>
      </c>
      <c r="E32" s="13">
        <v>0.5708333333333333</v>
      </c>
      <c r="F32" s="13">
        <v>0.58750000000000002</v>
      </c>
      <c r="G32" s="2" t="s">
        <v>27</v>
      </c>
      <c r="H32" s="3">
        <f t="shared" si="3"/>
        <v>822</v>
      </c>
      <c r="I32" s="3">
        <f t="shared" si="4"/>
        <v>846</v>
      </c>
      <c r="J3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24</v>
      </c>
      <c r="K32" s="9">
        <f>Table1[[#This Row],[Time Off Tele (Total Minutes)2]]/720</f>
        <v>3.3333333333333333E-2</v>
      </c>
      <c r="L32" s="9">
        <f>Table1[[#This Row],[Time Off Tele (Total Minutes)2]]/((12*60)-Table1[[#This Row],[Time Off Tele (Total Minutes)2]])</f>
        <v>3.4482758620689655E-2</v>
      </c>
      <c r="M32" s="9">
        <f>Table1[[#This Row],[PMD Standard Time Minutes]]/720</f>
        <v>4.1666666666666664E-2</v>
      </c>
      <c r="N32" s="3">
        <f>IF(Table1[[#This Row],[Time Off Tele (Total Minutes)2]]&lt;=30,1,0)</f>
        <v>1</v>
      </c>
      <c r="O32" s="3">
        <f>IF(Table1[[#This Row],[Time Off Tele (Total Minutes)2]]&gt; 30,1,0)</f>
        <v>0</v>
      </c>
      <c r="P32" s="3">
        <f>IF(Table1[[#This Row],[Date]]=Table1[[#This Row],[Date]],1,0)</f>
        <v>1</v>
      </c>
      <c r="Q32" s="3">
        <f>IF(Table1[[#This Row],[Date]]=Table1[[#This Row],[Date]],30,0)</f>
        <v>30</v>
      </c>
      <c r="R32" s="3">
        <f>COUNT(Table1[[#This Row],[Room]])</f>
        <v>1</v>
      </c>
      <c r="S32" s="3"/>
    </row>
    <row r="33" spans="1:19" x14ac:dyDescent="0.25">
      <c r="A33" s="1">
        <v>44953</v>
      </c>
      <c r="B33" s="5">
        <v>3909</v>
      </c>
      <c r="C33" s="20" t="str" cm="1">
        <f t="array" ref="C33">_xlfn.IFS(LEFT(B33,2)="39","3S",LEFT(B33,2)="49","4S",LEFT(B33,2)="59","5S",LEFT(B33,2)="69","6S",LEFT(B33,2)="79","7S",LEFT(B33,2)="21","2G",LEFT(B33,2)="31","3G",LEFT(B33,2)="41","4G",LEFT(B33,2)="33","3W",LEFT(B33,2)="58","5W",LEFT(B33,2)="57","5W")</f>
        <v>3S</v>
      </c>
      <c r="D33" s="2" t="str">
        <f t="shared" si="0"/>
        <v>3S</v>
      </c>
      <c r="E33" s="13">
        <v>0.57500000000000007</v>
      </c>
      <c r="F33" s="13">
        <v>0.62152777777777779</v>
      </c>
      <c r="G33" s="2" t="s">
        <v>27</v>
      </c>
      <c r="H33" s="3">
        <f t="shared" si="3"/>
        <v>828</v>
      </c>
      <c r="I33" s="3">
        <f t="shared" si="4"/>
        <v>895</v>
      </c>
      <c r="J3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67</v>
      </c>
      <c r="K33" s="9">
        <f>Table1[[#This Row],[Time Off Tele (Total Minutes)2]]/720</f>
        <v>9.3055555555555558E-2</v>
      </c>
      <c r="L33" s="9">
        <f>Table1[[#This Row],[Time Off Tele (Total Minutes)2]]/((12*60)-Table1[[#This Row],[Time Off Tele (Total Minutes)2]])</f>
        <v>0.10260336906584992</v>
      </c>
      <c r="M33" s="9">
        <f>Table1[[#This Row],[PMD Standard Time Minutes]]/720</f>
        <v>4.1666666666666664E-2</v>
      </c>
      <c r="N33" s="3">
        <f>IF(Table1[[#This Row],[Time Off Tele (Total Minutes)2]]&lt;=30,1,0)</f>
        <v>0</v>
      </c>
      <c r="O33" s="3">
        <f>IF(Table1[[#This Row],[Time Off Tele (Total Minutes)2]]&gt; 30,1,0)</f>
        <v>1</v>
      </c>
      <c r="P33" s="3">
        <f>IF(Table1[[#This Row],[Date]]=Table1[[#This Row],[Date]],1,0)</f>
        <v>1</v>
      </c>
      <c r="Q33" s="3">
        <f>IF(Table1[[#This Row],[Date]]=Table1[[#This Row],[Date]],30,0)</f>
        <v>30</v>
      </c>
      <c r="R33" s="3">
        <f>COUNT(Table1[[#This Row],[Room]])</f>
        <v>1</v>
      </c>
      <c r="S33" s="3"/>
    </row>
    <row r="34" spans="1:19" x14ac:dyDescent="0.25">
      <c r="A34" s="1">
        <v>44953</v>
      </c>
      <c r="B34" s="5">
        <v>3914</v>
      </c>
      <c r="C34" s="20" t="str" cm="1">
        <f t="array" ref="C34">_xlfn.IFS(LEFT(B34,2)="39","3S",LEFT(B34,2)="49","4S",LEFT(B34,2)="59","5S",LEFT(B34,2)="69","6S",LEFT(B34,2)="79","7S",LEFT(B34,2)="21","2G",LEFT(B34,2)="31","3G",LEFT(B34,2)="41","4G",LEFT(B34,2)="33","3W",LEFT(B34,2)="58","5W",LEFT(B34,2)="57","5W")</f>
        <v>3S</v>
      </c>
      <c r="D34" s="2" t="str">
        <f t="shared" si="0"/>
        <v>3S</v>
      </c>
      <c r="E34" s="13">
        <v>0.6069444444444444</v>
      </c>
      <c r="F34" s="13">
        <v>0.68055555555555547</v>
      </c>
      <c r="G34" s="2" t="s">
        <v>27</v>
      </c>
      <c r="H34" s="3">
        <f t="shared" si="3"/>
        <v>874</v>
      </c>
      <c r="I34" s="3">
        <f t="shared" si="4"/>
        <v>980</v>
      </c>
      <c r="J3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106</v>
      </c>
      <c r="K34" s="9">
        <f>Table1[[#This Row],[Time Off Tele (Total Minutes)2]]/720</f>
        <v>0.14722222222222223</v>
      </c>
      <c r="L34" s="9">
        <f>Table1[[#This Row],[Time Off Tele (Total Minutes)2]]/((12*60)-Table1[[#This Row],[Time Off Tele (Total Minutes)2]])</f>
        <v>0.17263843648208468</v>
      </c>
      <c r="M34" s="9">
        <f>Table1[[#This Row],[PMD Standard Time Minutes]]/720</f>
        <v>4.1666666666666664E-2</v>
      </c>
      <c r="N34" s="3">
        <f>IF(Table1[[#This Row],[Time Off Tele (Total Minutes)2]]&lt;=30,1,0)</f>
        <v>0</v>
      </c>
      <c r="O34" s="3">
        <f>IF(Table1[[#This Row],[Time Off Tele (Total Minutes)2]]&gt; 30,1,0)</f>
        <v>1</v>
      </c>
      <c r="P34" s="3">
        <f>IF(Table1[[#This Row],[Date]]=Table1[[#This Row],[Date]],1,0)</f>
        <v>1</v>
      </c>
      <c r="Q34" s="3">
        <f>IF(Table1[[#This Row],[Date]]=Table1[[#This Row],[Date]],30,0)</f>
        <v>30</v>
      </c>
      <c r="R34" s="3">
        <f>COUNT(Table1[[#This Row],[Room]])</f>
        <v>1</v>
      </c>
      <c r="S34" s="3"/>
    </row>
    <row r="35" spans="1:19" x14ac:dyDescent="0.25">
      <c r="A35" s="1">
        <v>44953</v>
      </c>
      <c r="B35" s="5">
        <v>3103</v>
      </c>
      <c r="C35" s="20" t="str" cm="1">
        <f t="array" ref="C35">_xlfn.IFS(LEFT(B35,2)="39","3S",LEFT(B35,2)="49","4S",LEFT(B35,2)="59","5S",LEFT(B35,2)="69","6S",LEFT(B35,2)="79","7S",LEFT(B35,2)="21","2G",LEFT(B35,2)="31","3G",LEFT(B35,2)="41","4G",LEFT(B35,2)="33","3W",LEFT(B35,2)="58","5W",LEFT(B35,2)="57","5W")</f>
        <v>3G</v>
      </c>
      <c r="D35" s="2" t="str">
        <f t="shared" si="0"/>
        <v>3G</v>
      </c>
      <c r="E35" s="13">
        <v>0.69027777777777777</v>
      </c>
      <c r="F35" s="13">
        <v>0.72569444444444453</v>
      </c>
      <c r="G35" s="2" t="s">
        <v>27</v>
      </c>
      <c r="H35" s="3">
        <f t="shared" si="3"/>
        <v>994</v>
      </c>
      <c r="I35" s="3">
        <f t="shared" si="4"/>
        <v>1045</v>
      </c>
      <c r="J3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51</v>
      </c>
      <c r="K35" s="9">
        <f>Table1[[#This Row],[Time Off Tele (Total Minutes)2]]/720</f>
        <v>7.0833333333333331E-2</v>
      </c>
      <c r="L35" s="9">
        <f>Table1[[#This Row],[Time Off Tele (Total Minutes)2]]/((12*60)-Table1[[#This Row],[Time Off Tele (Total Minutes)2]])</f>
        <v>7.623318385650224E-2</v>
      </c>
      <c r="M35" s="9">
        <f>Table1[[#This Row],[PMD Standard Time Minutes]]/720</f>
        <v>4.1666666666666664E-2</v>
      </c>
      <c r="N35" s="3">
        <f>IF(Table1[[#This Row],[Time Off Tele (Total Minutes)2]]&lt;=30,1,0)</f>
        <v>0</v>
      </c>
      <c r="O35" s="3">
        <f>IF(Table1[[#This Row],[Time Off Tele (Total Minutes)2]]&gt; 30,1,0)</f>
        <v>1</v>
      </c>
      <c r="P35" s="3">
        <f>IF(Table1[[#This Row],[Date]]=Table1[[#This Row],[Date]],1,0)</f>
        <v>1</v>
      </c>
      <c r="Q35" s="3">
        <f>IF(Table1[[#This Row],[Date]]=Table1[[#This Row],[Date]],30,0)</f>
        <v>30</v>
      </c>
      <c r="R35" s="3">
        <f>COUNT(Table1[[#This Row],[Room]])</f>
        <v>1</v>
      </c>
      <c r="S35" s="3"/>
    </row>
    <row r="36" spans="1:19" x14ac:dyDescent="0.25">
      <c r="A36" s="1">
        <v>44953</v>
      </c>
      <c r="B36" s="5">
        <v>3115</v>
      </c>
      <c r="C36" s="20" t="str" cm="1">
        <f t="array" ref="C36">_xlfn.IFS(LEFT(B36,2)="39","3S",LEFT(B36,2)="49","4S",LEFT(B36,2)="59","5S",LEFT(B36,2)="69","6S",LEFT(B36,2)="79","7S",LEFT(B36,2)="21","2G",LEFT(B36,2)="31","3G",LEFT(B36,2)="41","4G",LEFT(B36,2)="33","3W",LEFT(B36,2)="58","5W",LEFT(B36,2)="57","5W")</f>
        <v>3G</v>
      </c>
      <c r="D36" s="2" t="str">
        <f t="shared" si="0"/>
        <v>3G</v>
      </c>
      <c r="E36" s="13">
        <v>0.69027777777777777</v>
      </c>
      <c r="F36" s="13">
        <v>0.72777777777777775</v>
      </c>
      <c r="G36" s="2" t="s">
        <v>27</v>
      </c>
      <c r="H36" s="3">
        <f t="shared" si="3"/>
        <v>994</v>
      </c>
      <c r="I36" s="3">
        <f t="shared" si="4"/>
        <v>1048</v>
      </c>
      <c r="J3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54</v>
      </c>
      <c r="K36" s="9">
        <f>Table1[[#This Row],[Time Off Tele (Total Minutes)2]]/720</f>
        <v>7.4999999999999997E-2</v>
      </c>
      <c r="L36" s="9">
        <f>Table1[[#This Row],[Time Off Tele (Total Minutes)2]]/((12*60)-Table1[[#This Row],[Time Off Tele (Total Minutes)2]])</f>
        <v>8.1081081081081086E-2</v>
      </c>
      <c r="M36" s="9">
        <f>Table1[[#This Row],[PMD Standard Time Minutes]]/720</f>
        <v>4.1666666666666664E-2</v>
      </c>
      <c r="N36" s="3">
        <f>IF(Table1[[#This Row],[Time Off Tele (Total Minutes)2]]&lt;=30,1,0)</f>
        <v>0</v>
      </c>
      <c r="O36" s="3">
        <f>IF(Table1[[#This Row],[Time Off Tele (Total Minutes)2]]&gt; 30,1,0)</f>
        <v>1</v>
      </c>
      <c r="P36" s="3">
        <f>IF(Table1[[#This Row],[Date]]=Table1[[#This Row],[Date]],1,0)</f>
        <v>1</v>
      </c>
      <c r="Q36" s="3">
        <f>IF(Table1[[#This Row],[Date]]=Table1[[#This Row],[Date]],30,0)</f>
        <v>30</v>
      </c>
      <c r="R36" s="3">
        <f>COUNT(Table1[[#This Row],[Room]])</f>
        <v>1</v>
      </c>
      <c r="S36" s="3"/>
    </row>
    <row r="37" spans="1:19" x14ac:dyDescent="0.25">
      <c r="A37" s="1">
        <v>44953</v>
      </c>
      <c r="B37" s="5">
        <v>4918</v>
      </c>
      <c r="C37" s="20" t="str" cm="1">
        <f t="array" ref="C37">_xlfn.IFS(LEFT(B37,2)="39","3S",LEFT(B37,2)="49","4S",LEFT(B37,2)="59","5S",LEFT(B37,2)="69","6S",LEFT(B37,2)="79","7S",LEFT(B37,2)="21","2G",LEFT(B37,2)="31","3G",LEFT(B37,2)="41","4G",LEFT(B37,2)="33","3W",LEFT(B37,2)="58","5W",LEFT(B37,2)="57","5W")</f>
        <v>4S</v>
      </c>
      <c r="D37" s="2" t="str">
        <f t="shared" si="0"/>
        <v>4S</v>
      </c>
      <c r="E37" s="13">
        <v>0.73958333333333337</v>
      </c>
      <c r="F37" s="13">
        <v>0.76736111111111116</v>
      </c>
      <c r="G37" s="2" t="s">
        <v>27</v>
      </c>
      <c r="H37" s="3">
        <f t="shared" si="3"/>
        <v>1065</v>
      </c>
      <c r="I37" s="3">
        <f t="shared" si="4"/>
        <v>1105</v>
      </c>
      <c r="J3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40</v>
      </c>
      <c r="K37" s="9">
        <f>Table1[[#This Row],[Time Off Tele (Total Minutes)2]]/720</f>
        <v>5.5555555555555552E-2</v>
      </c>
      <c r="L37" s="9">
        <f>Table1[[#This Row],[Time Off Tele (Total Minutes)2]]/((12*60)-Table1[[#This Row],[Time Off Tele (Total Minutes)2]])</f>
        <v>5.8823529411764705E-2</v>
      </c>
      <c r="M37" s="9">
        <f>Table1[[#This Row],[PMD Standard Time Minutes]]/720</f>
        <v>4.1666666666666664E-2</v>
      </c>
      <c r="N37" s="3">
        <f>IF(Table1[[#This Row],[Time Off Tele (Total Minutes)2]]&lt;=30,1,0)</f>
        <v>0</v>
      </c>
      <c r="O37" s="3">
        <f>IF(Table1[[#This Row],[Time Off Tele (Total Minutes)2]]&gt; 30,1,0)</f>
        <v>1</v>
      </c>
      <c r="P37" s="3">
        <f>IF(Table1[[#This Row],[Date]]=Table1[[#This Row],[Date]],1,0)</f>
        <v>1</v>
      </c>
      <c r="Q37" s="3">
        <f>IF(Table1[[#This Row],[Date]]=Table1[[#This Row],[Date]],30,0)</f>
        <v>30</v>
      </c>
      <c r="R37" s="3">
        <f>COUNT(Table1[[#This Row],[Room]])</f>
        <v>1</v>
      </c>
      <c r="S37" s="3"/>
    </row>
    <row r="38" spans="1:19" x14ac:dyDescent="0.25">
      <c r="A38" s="1">
        <v>44954</v>
      </c>
      <c r="B38" s="5">
        <v>5922</v>
      </c>
      <c r="C38" s="20" t="str" cm="1">
        <f t="array" ref="C38">_xlfn.IFS(LEFT(B38,2)="39","3S",LEFT(B38,2)="49","4S",LEFT(B38,2)="59","5S",LEFT(B38,2)="69","6S",LEFT(B38,2)="79","7S",LEFT(B38,2)="21","2G",LEFT(B38,2)="31","3G",LEFT(B38,2)="41","4G",LEFT(B38,2)="33","3W",LEFT(B38,2)="58","5W",LEFT(B38,2)="57","5W")</f>
        <v>5S</v>
      </c>
      <c r="D38" s="2" t="str">
        <f t="shared" si="0"/>
        <v>5S</v>
      </c>
      <c r="E38" s="13">
        <v>0.51666666666666672</v>
      </c>
      <c r="F38" s="13">
        <v>0.52500000000000002</v>
      </c>
      <c r="G38" s="2" t="s">
        <v>27</v>
      </c>
      <c r="H38" s="3">
        <f t="shared" si="3"/>
        <v>744</v>
      </c>
      <c r="I38" s="3">
        <f t="shared" si="4"/>
        <v>756</v>
      </c>
      <c r="J3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12</v>
      </c>
      <c r="K38" s="9">
        <f>Table1[[#This Row],[Time Off Tele (Total Minutes)2]]/720</f>
        <v>1.6666666666666666E-2</v>
      </c>
      <c r="L38" s="9">
        <f>Table1[[#This Row],[Time Off Tele (Total Minutes)2]]/((12*60)-Table1[[#This Row],[Time Off Tele (Total Minutes)2]])</f>
        <v>1.6949152542372881E-2</v>
      </c>
      <c r="M38" s="9">
        <f>Table1[[#This Row],[PMD Standard Time Minutes]]/720</f>
        <v>4.1666666666666664E-2</v>
      </c>
      <c r="N38" s="3">
        <f>IF(Table1[[#This Row],[Time Off Tele (Total Minutes)2]]&lt;=30,1,0)</f>
        <v>1</v>
      </c>
      <c r="O38" s="3">
        <f>IF(Table1[[#This Row],[Time Off Tele (Total Minutes)2]]&gt; 30,1,0)</f>
        <v>0</v>
      </c>
      <c r="P38" s="3">
        <f>IF(Table1[[#This Row],[Date]]=Table1[[#This Row],[Date]],1,0)</f>
        <v>1</v>
      </c>
      <c r="Q38" s="3">
        <f>IF(Table1[[#This Row],[Date]]=Table1[[#This Row],[Date]],30,0)</f>
        <v>30</v>
      </c>
      <c r="R38" s="3">
        <f>COUNT(Table1[[#This Row],[Room]])</f>
        <v>1</v>
      </c>
      <c r="S38" s="3"/>
    </row>
    <row r="39" spans="1:19" x14ac:dyDescent="0.25">
      <c r="A39" s="1">
        <v>44954</v>
      </c>
      <c r="B39" s="5">
        <v>4921</v>
      </c>
      <c r="C39" s="20" t="str" cm="1">
        <f t="array" ref="C39">_xlfn.IFS(LEFT(B39,2)="39","3S",LEFT(B39,2)="49","4S",LEFT(B39,2)="59","5S",LEFT(B39,2)="69","6S",LEFT(B39,2)="79","7S",LEFT(B39,2)="21","2G",LEFT(B39,2)="31","3G",LEFT(B39,2)="41","4G",LEFT(B39,2)="33","3W",LEFT(B39,2)="58","5W",LEFT(B39,2)="57","5W")</f>
        <v>4S</v>
      </c>
      <c r="D39" s="2" t="str">
        <f t="shared" si="0"/>
        <v>4S</v>
      </c>
      <c r="E39" s="13">
        <v>0.70000000000000007</v>
      </c>
      <c r="F39" s="13">
        <v>0.71597222222222223</v>
      </c>
      <c r="G39" s="2" t="s">
        <v>27</v>
      </c>
      <c r="H39" s="3">
        <f t="shared" si="3"/>
        <v>1008</v>
      </c>
      <c r="I39" s="3">
        <f t="shared" si="4"/>
        <v>1031</v>
      </c>
      <c r="J3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23</v>
      </c>
      <c r="K39" s="9">
        <f>Table1[[#This Row],[Time Off Tele (Total Minutes)2]]/720</f>
        <v>3.1944444444444442E-2</v>
      </c>
      <c r="L39" s="9">
        <f>Table1[[#This Row],[Time Off Tele (Total Minutes)2]]/((12*60)-Table1[[#This Row],[Time Off Tele (Total Minutes)2]])</f>
        <v>3.2998565279770443E-2</v>
      </c>
      <c r="M39" s="9">
        <f>Table1[[#This Row],[PMD Standard Time Minutes]]/720</f>
        <v>4.1666666666666664E-2</v>
      </c>
      <c r="N39" s="3">
        <f>IF(Table1[[#This Row],[Time Off Tele (Total Minutes)2]]&lt;=30,1,0)</f>
        <v>1</v>
      </c>
      <c r="O39" s="3">
        <f>IF(Table1[[#This Row],[Time Off Tele (Total Minutes)2]]&gt; 30,1,0)</f>
        <v>0</v>
      </c>
      <c r="P39" s="3">
        <f>IF(Table1[[#This Row],[Date]]=Table1[[#This Row],[Date]],1,0)</f>
        <v>1</v>
      </c>
      <c r="Q39" s="3">
        <f>IF(Table1[[#This Row],[Date]]=Table1[[#This Row],[Date]],30,0)</f>
        <v>30</v>
      </c>
      <c r="R39" s="3">
        <f>COUNT(Table1[[#This Row],[Room]])</f>
        <v>1</v>
      </c>
      <c r="S39" s="3"/>
    </row>
    <row r="40" spans="1:19" x14ac:dyDescent="0.25">
      <c r="A40" s="1">
        <v>44956</v>
      </c>
      <c r="B40" s="5">
        <v>6939</v>
      </c>
      <c r="C40" s="20" t="str" cm="1">
        <f t="array" ref="C40">_xlfn.IFS(LEFT(B40,2)="39","3S",LEFT(B40,2)="49","4S",LEFT(B40,2)="59","5S",LEFT(B40,2)="69","6S",LEFT(B40,2)="79","7S",LEFT(B40,2)="21","2G",LEFT(B40,2)="31","3G",LEFT(B40,2)="41","4G",LEFT(B40,2)="33","3W",LEFT(B40,2)="58","5W",LEFT(B40,2)="57","5W")</f>
        <v>6S</v>
      </c>
      <c r="D40" s="2" t="str">
        <f t="shared" si="0"/>
        <v>6S</v>
      </c>
      <c r="E40" s="13">
        <v>0.22916666666666666</v>
      </c>
      <c r="F40" s="13">
        <v>0.3354166666666667</v>
      </c>
      <c r="G40" s="2" t="s">
        <v>27</v>
      </c>
      <c r="H40" s="3">
        <f t="shared" si="3"/>
        <v>330</v>
      </c>
      <c r="I40" s="3">
        <f t="shared" si="4"/>
        <v>483</v>
      </c>
      <c r="J4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153</v>
      </c>
      <c r="K40" s="9">
        <f>Table1[[#This Row],[Time Off Tele (Total Minutes)2]]/720</f>
        <v>0.21249999999999999</v>
      </c>
      <c r="L40" s="9">
        <f>Table1[[#This Row],[Time Off Tele (Total Minutes)2]]/((12*60)-Table1[[#This Row],[Time Off Tele (Total Minutes)2]])</f>
        <v>0.26984126984126983</v>
      </c>
      <c r="M40" s="9">
        <f>Table1[[#This Row],[PMD Standard Time Minutes]]/720</f>
        <v>4.1666666666666664E-2</v>
      </c>
      <c r="N40" s="3">
        <f>IF(Table1[[#This Row],[Time Off Tele (Total Minutes)2]]&lt;=30,1,0)</f>
        <v>0</v>
      </c>
      <c r="O40" s="3">
        <f>IF(Table1[[#This Row],[Time Off Tele (Total Minutes)2]]&gt; 30,1,0)</f>
        <v>1</v>
      </c>
      <c r="P40" s="3">
        <f>IF(Table1[[#This Row],[Date]]=Table1[[#This Row],[Date]],1,0)</f>
        <v>1</v>
      </c>
      <c r="Q40" s="3">
        <f>IF(Table1[[#This Row],[Date]]=Table1[[#This Row],[Date]],30,0)</f>
        <v>30</v>
      </c>
      <c r="R40" s="3">
        <f>COUNT(Table1[[#This Row],[Room]])</f>
        <v>1</v>
      </c>
      <c r="S40" s="3"/>
    </row>
    <row r="41" spans="1:19" x14ac:dyDescent="0.25">
      <c r="A41" s="1">
        <v>44957</v>
      </c>
      <c r="B41" s="5">
        <v>2128</v>
      </c>
      <c r="C41" s="20" t="str" cm="1">
        <f t="array" ref="C41">_xlfn.IFS(LEFT(B41,2)="39","3S",LEFT(B41,2)="49","4S",LEFT(B41,2)="59","5S",LEFT(B41,2)="69","6S",LEFT(B41,2)="79","7S",LEFT(B41,2)="21","2G",LEFT(B41,2)="31","3G",LEFT(B41,2)="41","4G",LEFT(B41,2)="33","3W",LEFT(B41,2)="58","5W",LEFT(B41,2)="57","5W")</f>
        <v>2G</v>
      </c>
      <c r="D41" s="2" t="str">
        <f t="shared" si="0"/>
        <v>2G</v>
      </c>
      <c r="E41" s="13">
        <v>0.29166666666666669</v>
      </c>
      <c r="F41" s="13">
        <v>0.3125</v>
      </c>
      <c r="G41" s="2" t="s">
        <v>27</v>
      </c>
      <c r="H41" s="3">
        <f t="shared" si="3"/>
        <v>420</v>
      </c>
      <c r="I41" s="3">
        <f t="shared" si="4"/>
        <v>450</v>
      </c>
      <c r="J4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30</v>
      </c>
      <c r="K41" s="9">
        <f>Table1[[#This Row],[Time Off Tele (Total Minutes)2]]/720</f>
        <v>4.1666666666666664E-2</v>
      </c>
      <c r="L41" s="9">
        <f>Table1[[#This Row],[Time Off Tele (Total Minutes)2]]/((12*60)-Table1[[#This Row],[Time Off Tele (Total Minutes)2]])</f>
        <v>4.3478260869565216E-2</v>
      </c>
      <c r="M41" s="9">
        <f>Table1[[#This Row],[PMD Standard Time Minutes]]/720</f>
        <v>4.1666666666666664E-2</v>
      </c>
      <c r="N41" s="3">
        <f>IF(Table1[[#This Row],[Time Off Tele (Total Minutes)2]]&lt;=30,1,0)</f>
        <v>1</v>
      </c>
      <c r="O41" s="3">
        <f>IF(Table1[[#This Row],[Time Off Tele (Total Minutes)2]]&gt; 30,1,0)</f>
        <v>0</v>
      </c>
      <c r="P41" s="3">
        <f>IF(Table1[[#This Row],[Date]]=Table1[[#This Row],[Date]],1,0)</f>
        <v>1</v>
      </c>
      <c r="Q41" s="3">
        <f>IF(Table1[[#This Row],[Date]]=Table1[[#This Row],[Date]],30,0)</f>
        <v>30</v>
      </c>
      <c r="R41" s="3">
        <f>COUNT(Table1[[#This Row],[Room]])</f>
        <v>1</v>
      </c>
      <c r="S41" s="3"/>
    </row>
    <row r="42" spans="1:19" x14ac:dyDescent="0.25">
      <c r="A42" s="1">
        <v>44957</v>
      </c>
      <c r="B42" s="5">
        <v>3103</v>
      </c>
      <c r="C42" s="20" t="str" cm="1">
        <f t="array" ref="C42">_xlfn.IFS(LEFT(B42,2)="39","3S",LEFT(B42,2)="49","4S",LEFT(B42,2)="59","5S",LEFT(B42,2)="69","6S",LEFT(B42,2)="79","7S",LEFT(B42,2)="21","2G",LEFT(B42,2)="31","3G",LEFT(B42,2)="41","4G",LEFT(B42,2)="33","3W",LEFT(B42,2)="58","5W",LEFT(B42,2)="57","5W")</f>
        <v>3G</v>
      </c>
      <c r="D42" s="2" t="str">
        <f t="shared" si="0"/>
        <v>3G</v>
      </c>
      <c r="E42" s="13">
        <v>0.36736111111111108</v>
      </c>
      <c r="F42" s="13">
        <v>0.49305555555555558</v>
      </c>
      <c r="G42" s="2" t="s">
        <v>27</v>
      </c>
      <c r="H42" s="3">
        <f t="shared" si="3"/>
        <v>529</v>
      </c>
      <c r="I42" s="3">
        <f t="shared" si="4"/>
        <v>710</v>
      </c>
      <c r="J4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181</v>
      </c>
      <c r="K42" s="9">
        <f>Table1[[#This Row],[Time Off Tele (Total Minutes)2]]/720</f>
        <v>0.25138888888888888</v>
      </c>
      <c r="L42" s="9">
        <f>Table1[[#This Row],[Time Off Tele (Total Minutes)2]]/((12*60)-Table1[[#This Row],[Time Off Tele (Total Minutes)2]])</f>
        <v>0.3358070500927644</v>
      </c>
      <c r="M42" s="9">
        <f>Table1[[#This Row],[PMD Standard Time Minutes]]/720</f>
        <v>4.1666666666666664E-2</v>
      </c>
      <c r="N42" s="3">
        <f>IF(Table1[[#This Row],[Time Off Tele (Total Minutes)2]]&lt;=30,1,0)</f>
        <v>0</v>
      </c>
      <c r="O42" s="3">
        <f>IF(Table1[[#This Row],[Time Off Tele (Total Minutes)2]]&gt; 30,1,0)</f>
        <v>1</v>
      </c>
      <c r="P42" s="3">
        <f>IF(Table1[[#This Row],[Date]]=Table1[[#This Row],[Date]],1,0)</f>
        <v>1</v>
      </c>
      <c r="Q42" s="3">
        <f>IF(Table1[[#This Row],[Date]]=Table1[[#This Row],[Date]],30,0)</f>
        <v>30</v>
      </c>
      <c r="R42" s="3">
        <f>COUNT(Table1[[#This Row],[Room]])</f>
        <v>1</v>
      </c>
      <c r="S42" s="3"/>
    </row>
    <row r="43" spans="1:19" x14ac:dyDescent="0.25">
      <c r="A43" s="1">
        <v>44957</v>
      </c>
      <c r="B43" s="5">
        <v>2117</v>
      </c>
      <c r="C43" s="20" t="str" cm="1">
        <f t="array" ref="C43">_xlfn.IFS(LEFT(B43,2)="39","3S",LEFT(B43,2)="49","4S",LEFT(B43,2)="59","5S",LEFT(B43,2)="69","6S",LEFT(B43,2)="79","7S",LEFT(B43,2)="21","2G",LEFT(B43,2)="31","3G",LEFT(B43,2)="41","4G",LEFT(B43,2)="33","3W",LEFT(B43,2)="58","5W",LEFT(B43,2)="57","5W")</f>
        <v>2G</v>
      </c>
      <c r="D43" s="2" t="str">
        <f t="shared" si="0"/>
        <v>2G</v>
      </c>
      <c r="E43" s="13">
        <v>0.47152777777777777</v>
      </c>
      <c r="F43" s="13">
        <v>0.5180555555555556</v>
      </c>
      <c r="G43" s="2" t="s">
        <v>27</v>
      </c>
      <c r="H43" s="3">
        <f t="shared" si="3"/>
        <v>679</v>
      </c>
      <c r="I43" s="3">
        <f t="shared" si="4"/>
        <v>746</v>
      </c>
      <c r="J4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67</v>
      </c>
      <c r="K43" s="9">
        <f>Table1[[#This Row],[Time Off Tele (Total Minutes)2]]/720</f>
        <v>9.3055555555555558E-2</v>
      </c>
      <c r="L43" s="9">
        <f>Table1[[#This Row],[Time Off Tele (Total Minutes)2]]/((12*60)-Table1[[#This Row],[Time Off Tele (Total Minutes)2]])</f>
        <v>0.10260336906584992</v>
      </c>
      <c r="M43" s="9">
        <f>Table1[[#This Row],[PMD Standard Time Minutes]]/720</f>
        <v>4.1666666666666664E-2</v>
      </c>
      <c r="N43" s="3">
        <f>IF(Table1[[#This Row],[Time Off Tele (Total Minutes)2]]&lt;=30,1,0)</f>
        <v>0</v>
      </c>
      <c r="O43" s="3">
        <f>IF(Table1[[#This Row],[Time Off Tele (Total Minutes)2]]&gt; 30,1,0)</f>
        <v>1</v>
      </c>
      <c r="P43" s="3">
        <f>IF(Table1[[#This Row],[Date]]=Table1[[#This Row],[Date]],1,0)</f>
        <v>1</v>
      </c>
      <c r="Q43" s="3">
        <f>IF(Table1[[#This Row],[Date]]=Table1[[#This Row],[Date]],30,0)</f>
        <v>30</v>
      </c>
      <c r="R43" s="3">
        <f>COUNT(Table1[[#This Row],[Room]])</f>
        <v>1</v>
      </c>
      <c r="S43" s="3"/>
    </row>
    <row r="44" spans="1:19" x14ac:dyDescent="0.25">
      <c r="A44" s="1">
        <v>44957</v>
      </c>
      <c r="B44" s="5">
        <v>3120</v>
      </c>
      <c r="C44" s="20" t="str" cm="1">
        <f t="array" ref="C44">_xlfn.IFS(LEFT(B44,2)="39","3S",LEFT(B44,2)="49","4S",LEFT(B44,2)="59","5S",LEFT(B44,2)="69","6S",LEFT(B44,2)="79","7S",LEFT(B44,2)="21","2G",LEFT(B44,2)="31","3G",LEFT(B44,2)="41","4G",LEFT(B44,2)="33","3W",LEFT(B44,2)="58","5W",LEFT(B44,2)="57","5W")</f>
        <v>3G</v>
      </c>
      <c r="D44" s="2" t="str">
        <f t="shared" si="0"/>
        <v>3G</v>
      </c>
      <c r="E44" s="13">
        <v>0.57291666666666663</v>
      </c>
      <c r="F44" s="13">
        <v>0.66111111111111109</v>
      </c>
      <c r="G44" s="2" t="s">
        <v>27</v>
      </c>
      <c r="H44" s="3">
        <f t="shared" si="3"/>
        <v>825</v>
      </c>
      <c r="I44" s="3">
        <f t="shared" si="4"/>
        <v>952</v>
      </c>
      <c r="J4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127</v>
      </c>
      <c r="K44" s="9">
        <f>Table1[[#This Row],[Time Off Tele (Total Minutes)2]]/720</f>
        <v>0.1763888888888889</v>
      </c>
      <c r="L44" s="9">
        <f>Table1[[#This Row],[Time Off Tele (Total Minutes)2]]/((12*60)-Table1[[#This Row],[Time Off Tele (Total Minutes)2]])</f>
        <v>0.21416526138279932</v>
      </c>
      <c r="M44" s="9">
        <f>Table1[[#This Row],[PMD Standard Time Minutes]]/720</f>
        <v>4.1666666666666664E-2</v>
      </c>
      <c r="N44" s="3">
        <f>IF(Table1[[#This Row],[Time Off Tele (Total Minutes)2]]&lt;=30,1,0)</f>
        <v>0</v>
      </c>
      <c r="O44" s="3">
        <f>IF(Table1[[#This Row],[Time Off Tele (Total Minutes)2]]&gt; 30,1,0)</f>
        <v>1</v>
      </c>
      <c r="P44" s="3">
        <f>IF(Table1[[#This Row],[Date]]=Table1[[#This Row],[Date]],1,0)</f>
        <v>1</v>
      </c>
      <c r="Q44" s="3">
        <f>IF(Table1[[#This Row],[Date]]=Table1[[#This Row],[Date]],30,0)</f>
        <v>30</v>
      </c>
      <c r="R44" s="3">
        <f>COUNT(Table1[[#This Row],[Room]])</f>
        <v>1</v>
      </c>
      <c r="S44" s="3"/>
    </row>
    <row r="45" spans="1:19" x14ac:dyDescent="0.25">
      <c r="A45" s="1">
        <v>44958</v>
      </c>
      <c r="B45" s="5">
        <v>4122</v>
      </c>
      <c r="C45" s="20" t="str" cm="1">
        <f t="array" ref="C45">_xlfn.IFS(LEFT(B45,2)="39","3S",LEFT(B45,2)="49","4S",LEFT(B45,2)="59","5S",LEFT(B45,2)="69","6S",LEFT(B45,2)="79","7S",LEFT(B45,2)="21","2G",LEFT(B45,2)="31","3G",LEFT(B45,2)="41","4G",LEFT(B45,2)="33","3W",LEFT(B45,2)="58","5W",LEFT(B45,2)="57","5W")</f>
        <v>4G</v>
      </c>
      <c r="D45" s="2" t="str">
        <f t="shared" si="0"/>
        <v>4G</v>
      </c>
      <c r="E45" s="13">
        <v>0.4513888888888889</v>
      </c>
      <c r="F45" s="13">
        <v>0.57361111111111118</v>
      </c>
      <c r="G45" s="2" t="s">
        <v>27</v>
      </c>
      <c r="H45" s="3">
        <f t="shared" si="3"/>
        <v>650</v>
      </c>
      <c r="I45" s="3">
        <f t="shared" si="4"/>
        <v>826</v>
      </c>
      <c r="J4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176</v>
      </c>
      <c r="K45" s="9">
        <f>Table1[[#This Row],[Time Off Tele (Total Minutes)2]]/720</f>
        <v>0.24444444444444444</v>
      </c>
      <c r="L45" s="9">
        <f>Table1[[#This Row],[Time Off Tele (Total Minutes)2]]/((12*60)-Table1[[#This Row],[Time Off Tele (Total Minutes)2]])</f>
        <v>0.3235294117647059</v>
      </c>
      <c r="M45" s="9">
        <f>Table1[[#This Row],[PMD Standard Time Minutes]]/720</f>
        <v>4.1666666666666664E-2</v>
      </c>
      <c r="N45" s="3">
        <f>IF(Table1[[#This Row],[Time Off Tele (Total Minutes)2]]&lt;=30,1,0)</f>
        <v>0</v>
      </c>
      <c r="O45" s="3">
        <f>IF(Table1[[#This Row],[Time Off Tele (Total Minutes)2]]&gt; 30,1,0)</f>
        <v>1</v>
      </c>
      <c r="P45" s="3">
        <f>IF(Table1[[#This Row],[Date]]=Table1[[#This Row],[Date]],1,0)</f>
        <v>1</v>
      </c>
      <c r="Q45" s="3">
        <f>IF(Table1[[#This Row],[Date]]=Table1[[#This Row],[Date]],30,0)</f>
        <v>30</v>
      </c>
      <c r="R45" s="3">
        <f>COUNT(Table1[[#This Row],[Room]])</f>
        <v>1</v>
      </c>
      <c r="S45" s="3"/>
    </row>
    <row r="46" spans="1:19" x14ac:dyDescent="0.25">
      <c r="A46" s="1">
        <v>44958</v>
      </c>
      <c r="B46" s="5">
        <v>4123</v>
      </c>
      <c r="C46" s="20" t="str" cm="1">
        <f t="array" ref="C46">_xlfn.IFS(LEFT(B46,2)="39","3S",LEFT(B46,2)="49","4S",LEFT(B46,2)="59","5S",LEFT(B46,2)="69","6S",LEFT(B46,2)="79","7S",LEFT(B46,2)="21","2G",LEFT(B46,2)="31","3G",LEFT(B46,2)="41","4G",LEFT(B46,2)="33","3W",LEFT(B46,2)="58","5W",LEFT(B46,2)="57","5W")</f>
        <v>4G</v>
      </c>
      <c r="D46" s="2" t="str">
        <f t="shared" si="0"/>
        <v>4G</v>
      </c>
      <c r="E46" s="13">
        <v>0.54236111111111118</v>
      </c>
      <c r="F46" s="13">
        <v>0.56388888888888888</v>
      </c>
      <c r="G46" s="2" t="s">
        <v>27</v>
      </c>
      <c r="H46" s="3">
        <f t="shared" si="3"/>
        <v>781</v>
      </c>
      <c r="I46" s="3">
        <f t="shared" si="4"/>
        <v>812</v>
      </c>
      <c r="J4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31</v>
      </c>
      <c r="K46" s="9">
        <f>Table1[[#This Row],[Time Off Tele (Total Minutes)2]]/720</f>
        <v>4.3055555555555555E-2</v>
      </c>
      <c r="L46" s="9">
        <f>Table1[[#This Row],[Time Off Tele (Total Minutes)2]]/((12*60)-Table1[[#This Row],[Time Off Tele (Total Minutes)2]])</f>
        <v>4.4992743105950653E-2</v>
      </c>
      <c r="M46" s="9">
        <f>Table1[[#This Row],[PMD Standard Time Minutes]]/720</f>
        <v>4.1666666666666664E-2</v>
      </c>
      <c r="N46" s="3">
        <f>IF(Table1[[#This Row],[Time Off Tele (Total Minutes)2]]&lt;=30,1,0)</f>
        <v>0</v>
      </c>
      <c r="O46" s="3">
        <f>IF(Table1[[#This Row],[Time Off Tele (Total Minutes)2]]&gt; 30,1,0)</f>
        <v>1</v>
      </c>
      <c r="P46" s="3">
        <f>IF(Table1[[#This Row],[Date]]=Table1[[#This Row],[Date]],1,0)</f>
        <v>1</v>
      </c>
      <c r="Q46" s="3">
        <f>IF(Table1[[#This Row],[Date]]=Table1[[#This Row],[Date]],30,0)</f>
        <v>30</v>
      </c>
      <c r="R46" s="3">
        <f>COUNT(Table1[[#This Row],[Room]])</f>
        <v>1</v>
      </c>
      <c r="S46" s="3"/>
    </row>
    <row r="47" spans="1:19" x14ac:dyDescent="0.25">
      <c r="A47" s="1">
        <v>44959</v>
      </c>
      <c r="B47" s="5">
        <v>6937</v>
      </c>
      <c r="C47" s="20" t="str" cm="1">
        <f t="array" ref="C47">_xlfn.IFS(LEFT(B47,2)="39","3S",LEFT(B47,2)="49","4S",LEFT(B47,2)="59","5S",LEFT(B47,2)="69","6S",LEFT(B47,2)="79","7S",LEFT(B47,2)="21","2G",LEFT(B47,2)="31","3G",LEFT(B47,2)="41","4G",LEFT(B47,2)="33","3W",LEFT(B47,2)="58","5W",LEFT(B47,2)="57","5W")</f>
        <v>6S</v>
      </c>
      <c r="D47" s="2" t="str">
        <f t="shared" si="0"/>
        <v>6S</v>
      </c>
      <c r="E47" s="13">
        <v>0.34861111111111115</v>
      </c>
      <c r="F47" s="13">
        <v>0.51944444444444449</v>
      </c>
      <c r="G47" s="2" t="s">
        <v>27</v>
      </c>
      <c r="H47" s="3">
        <f t="shared" si="3"/>
        <v>502</v>
      </c>
      <c r="I47" s="3">
        <f t="shared" si="4"/>
        <v>748</v>
      </c>
      <c r="J4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246</v>
      </c>
      <c r="K47" s="9">
        <f>Table1[[#This Row],[Time Off Tele (Total Minutes)2]]/720</f>
        <v>0.34166666666666667</v>
      </c>
      <c r="L47" s="9">
        <f>Table1[[#This Row],[Time Off Tele (Total Minutes)2]]/((12*60)-Table1[[#This Row],[Time Off Tele (Total Minutes)2]])</f>
        <v>0.51898734177215189</v>
      </c>
      <c r="M47" s="9">
        <f>Table1[[#This Row],[PMD Standard Time Minutes]]/720</f>
        <v>4.1666666666666664E-2</v>
      </c>
      <c r="N47" s="3">
        <f>IF(Table1[[#This Row],[Time Off Tele (Total Minutes)2]]&lt;=30,1,0)</f>
        <v>0</v>
      </c>
      <c r="O47" s="3">
        <f>IF(Table1[[#This Row],[Time Off Tele (Total Minutes)2]]&gt; 30,1,0)</f>
        <v>1</v>
      </c>
      <c r="P47" s="3">
        <f>IF(Table1[[#This Row],[Date]]=Table1[[#This Row],[Date]],1,0)</f>
        <v>1</v>
      </c>
      <c r="Q47" s="3">
        <f>IF(Table1[[#This Row],[Date]]=Table1[[#This Row],[Date]],30,0)</f>
        <v>30</v>
      </c>
      <c r="R47" s="3">
        <f>COUNT(Table1[[#This Row],[Room]])</f>
        <v>1</v>
      </c>
      <c r="S47" s="3"/>
    </row>
    <row r="48" spans="1:19" x14ac:dyDescent="0.25">
      <c r="A48" s="1">
        <v>44959</v>
      </c>
      <c r="B48" s="5">
        <v>5935</v>
      </c>
      <c r="C48" s="20" t="str" cm="1">
        <f t="array" ref="C48">_xlfn.IFS(LEFT(B48,2)="39","3S",LEFT(B48,2)="49","4S",LEFT(B48,2)="59","5S",LEFT(B48,2)="69","6S",LEFT(B48,2)="79","7S",LEFT(B48,2)="21","2G",LEFT(B48,2)="31","3G",LEFT(B48,2)="41","4G",LEFT(B48,2)="33","3W",LEFT(B48,2)="58","5W",LEFT(B48,2)="57","5W")</f>
        <v>5S</v>
      </c>
      <c r="D48" s="2" t="str">
        <f t="shared" si="0"/>
        <v>5S</v>
      </c>
      <c r="E48" s="13">
        <v>0.49374999999999997</v>
      </c>
      <c r="F48" s="13">
        <v>0.57986111111111105</v>
      </c>
      <c r="G48" s="2" t="s">
        <v>27</v>
      </c>
      <c r="H48" s="3">
        <f t="shared" si="3"/>
        <v>711</v>
      </c>
      <c r="I48" s="3">
        <f t="shared" si="4"/>
        <v>835</v>
      </c>
      <c r="J4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124</v>
      </c>
      <c r="K48" s="9">
        <f>Table1[[#This Row],[Time Off Tele (Total Minutes)2]]/720</f>
        <v>0.17222222222222222</v>
      </c>
      <c r="L48" s="9">
        <f>Table1[[#This Row],[Time Off Tele (Total Minutes)2]]/((12*60)-Table1[[#This Row],[Time Off Tele (Total Minutes)2]])</f>
        <v>0.20805369127516779</v>
      </c>
      <c r="M48" s="9">
        <f>Table1[[#This Row],[PMD Standard Time Minutes]]/720</f>
        <v>4.1666666666666664E-2</v>
      </c>
      <c r="N48" s="3">
        <f>IF(Table1[[#This Row],[Time Off Tele (Total Minutes)2]]&lt;=30,1,0)</f>
        <v>0</v>
      </c>
      <c r="O48" s="3">
        <f>IF(Table1[[#This Row],[Time Off Tele (Total Minutes)2]]&gt; 30,1,0)</f>
        <v>1</v>
      </c>
      <c r="P48" s="3">
        <f>IF(Table1[[#This Row],[Date]]=Table1[[#This Row],[Date]],1,0)</f>
        <v>1</v>
      </c>
      <c r="Q48" s="3">
        <f>IF(Table1[[#This Row],[Date]]=Table1[[#This Row],[Date]],30,0)</f>
        <v>30</v>
      </c>
      <c r="R48" s="3">
        <f>COUNT(Table1[[#This Row],[Room]])</f>
        <v>1</v>
      </c>
      <c r="S48" s="3"/>
    </row>
    <row r="49" spans="1:19" x14ac:dyDescent="0.25">
      <c r="A49" s="1">
        <v>44959</v>
      </c>
      <c r="B49" s="5">
        <v>6926</v>
      </c>
      <c r="C49" s="20" t="str" cm="1">
        <f t="array" ref="C49">_xlfn.IFS(LEFT(B49,2)="39","3S",LEFT(B49,2)="49","4S",LEFT(B49,2)="59","5S",LEFT(B49,2)="69","6S",LEFT(B49,2)="79","7S",LEFT(B49,2)="21","2G",LEFT(B49,2)="31","3G",LEFT(B49,2)="41","4G",LEFT(B49,2)="33","3W",LEFT(B49,2)="58","5W",LEFT(B49,2)="57","5W")</f>
        <v>6S</v>
      </c>
      <c r="D49" s="2" t="str">
        <f t="shared" si="0"/>
        <v>6S</v>
      </c>
      <c r="E49" s="13">
        <v>0.67222222222222217</v>
      </c>
      <c r="F49" s="13">
        <v>0.73263888888888884</v>
      </c>
      <c r="G49" s="2" t="s">
        <v>27</v>
      </c>
      <c r="H49" s="3">
        <f t="shared" si="3"/>
        <v>968</v>
      </c>
      <c r="I49" s="3">
        <f t="shared" si="4"/>
        <v>1055</v>
      </c>
      <c r="J4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87</v>
      </c>
      <c r="K49" s="9">
        <f>Table1[[#This Row],[Time Off Tele (Total Minutes)2]]/720</f>
        <v>0.12083333333333333</v>
      </c>
      <c r="L49" s="9">
        <f>Table1[[#This Row],[Time Off Tele (Total Minutes)2]]/((12*60)-Table1[[#This Row],[Time Off Tele (Total Minutes)2]])</f>
        <v>0.13744075829383887</v>
      </c>
      <c r="M49" s="9">
        <f>Table1[[#This Row],[PMD Standard Time Minutes]]/720</f>
        <v>4.1666666666666664E-2</v>
      </c>
      <c r="N49" s="3">
        <f>IF(Table1[[#This Row],[Time Off Tele (Total Minutes)2]]&lt;=30,1,0)</f>
        <v>0</v>
      </c>
      <c r="O49" s="3">
        <f>IF(Table1[[#This Row],[Time Off Tele (Total Minutes)2]]&gt; 30,1,0)</f>
        <v>1</v>
      </c>
      <c r="P49" s="3">
        <f>IF(Table1[[#This Row],[Date]]=Table1[[#This Row],[Date]],1,0)</f>
        <v>1</v>
      </c>
      <c r="Q49" s="3">
        <f>IF(Table1[[#This Row],[Date]]=Table1[[#This Row],[Date]],30,0)</f>
        <v>30</v>
      </c>
      <c r="R49" s="3">
        <f>COUNT(Table1[[#This Row],[Room]])</f>
        <v>1</v>
      </c>
      <c r="S49" s="3"/>
    </row>
    <row r="50" spans="1:19" x14ac:dyDescent="0.25">
      <c r="A50" s="1">
        <v>44959</v>
      </c>
      <c r="B50" s="5">
        <v>6929</v>
      </c>
      <c r="C50" s="20" t="str" cm="1">
        <f t="array" ref="C50">_xlfn.IFS(LEFT(B50,2)="39","3S",LEFT(B50,2)="49","4S",LEFT(B50,2)="59","5S",LEFT(B50,2)="69","6S",LEFT(B50,2)="79","7S",LEFT(B50,2)="21","2G",LEFT(B50,2)="31","3G",LEFT(B50,2)="41","4G",LEFT(B50,2)="33","3W",LEFT(B50,2)="58","5W",LEFT(B50,2)="57","5W")</f>
        <v>6S</v>
      </c>
      <c r="D50" s="2" t="str">
        <f t="shared" si="0"/>
        <v>6S</v>
      </c>
      <c r="E50" s="13">
        <v>0.71875</v>
      </c>
      <c r="F50" s="13">
        <v>0.73541666666666661</v>
      </c>
      <c r="G50" s="2" t="s">
        <v>27</v>
      </c>
      <c r="H50" s="3">
        <f t="shared" si="3"/>
        <v>1035</v>
      </c>
      <c r="I50" s="3">
        <f t="shared" si="4"/>
        <v>1059</v>
      </c>
      <c r="J5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24</v>
      </c>
      <c r="K50" s="9">
        <f>Table1[[#This Row],[Time Off Tele (Total Minutes)2]]/720</f>
        <v>3.3333333333333333E-2</v>
      </c>
      <c r="L50" s="9">
        <f>Table1[[#This Row],[Time Off Tele (Total Minutes)2]]/((12*60)-Table1[[#This Row],[Time Off Tele (Total Minutes)2]])</f>
        <v>3.4482758620689655E-2</v>
      </c>
      <c r="M50" s="9">
        <f>Table1[[#This Row],[PMD Standard Time Minutes]]/720</f>
        <v>4.1666666666666664E-2</v>
      </c>
      <c r="N50" s="3">
        <f>IF(Table1[[#This Row],[Time Off Tele (Total Minutes)2]]&lt;=30,1,0)</f>
        <v>1</v>
      </c>
      <c r="O50" s="3">
        <f>IF(Table1[[#This Row],[Time Off Tele (Total Minutes)2]]&gt; 30,1,0)</f>
        <v>0</v>
      </c>
      <c r="P50" s="3">
        <f>IF(Table1[[#This Row],[Date]]=Table1[[#This Row],[Date]],1,0)</f>
        <v>1</v>
      </c>
      <c r="Q50" s="3">
        <f>IF(Table1[[#This Row],[Date]]=Table1[[#This Row],[Date]],30,0)</f>
        <v>30</v>
      </c>
      <c r="R50" s="3">
        <f>COUNT(Table1[[#This Row],[Room]])</f>
        <v>1</v>
      </c>
      <c r="S50" s="3"/>
    </row>
    <row r="51" spans="1:19" x14ac:dyDescent="0.25">
      <c r="A51" s="1">
        <v>44959</v>
      </c>
      <c r="B51" s="5">
        <v>6912</v>
      </c>
      <c r="C51" s="20" t="str" cm="1">
        <f t="array" ref="C51">_xlfn.IFS(LEFT(B51,2)="39","3S",LEFT(B51,2)="49","4S",LEFT(B51,2)="59","5S",LEFT(B51,2)="69","6S",LEFT(B51,2)="79","7S",LEFT(B51,2)="21","2G",LEFT(B51,2)="31","3G",LEFT(B51,2)="41","4G",LEFT(B51,2)="33","3W",LEFT(B51,2)="58","5W",LEFT(B51,2)="57","5W")</f>
        <v>6S</v>
      </c>
      <c r="D51" s="2" t="str">
        <f t="shared" si="0"/>
        <v>6S</v>
      </c>
      <c r="E51" s="13">
        <v>0.77430555555555547</v>
      </c>
      <c r="F51" s="13">
        <v>0.79791666666666661</v>
      </c>
      <c r="G51" s="2" t="s">
        <v>27</v>
      </c>
      <c r="H51" s="3">
        <f t="shared" si="3"/>
        <v>1115</v>
      </c>
      <c r="I51" s="3">
        <f t="shared" si="4"/>
        <v>1149</v>
      </c>
      <c r="J5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34</v>
      </c>
      <c r="K51" s="9">
        <f>Table1[[#This Row],[Time Off Tele (Total Minutes)2]]/720</f>
        <v>4.7222222222222221E-2</v>
      </c>
      <c r="L51" s="9">
        <f>Table1[[#This Row],[Time Off Tele (Total Minutes)2]]/((12*60)-Table1[[#This Row],[Time Off Tele (Total Minutes)2]])</f>
        <v>4.9562682215743441E-2</v>
      </c>
      <c r="M51" s="9">
        <f>Table1[[#This Row],[PMD Standard Time Minutes]]/720</f>
        <v>4.1666666666666664E-2</v>
      </c>
      <c r="N51" s="3">
        <f>IF(Table1[[#This Row],[Time Off Tele (Total Minutes)2]]&lt;=30,1,0)</f>
        <v>0</v>
      </c>
      <c r="O51" s="3">
        <f>IF(Table1[[#This Row],[Time Off Tele (Total Minutes)2]]&gt; 30,1,0)</f>
        <v>1</v>
      </c>
      <c r="P51" s="3">
        <f>IF(Table1[[#This Row],[Date]]=Table1[[#This Row],[Date]],1,0)</f>
        <v>1</v>
      </c>
      <c r="Q51" s="3">
        <f>IF(Table1[[#This Row],[Date]]=Table1[[#This Row],[Date]],30,0)</f>
        <v>30</v>
      </c>
      <c r="R51" s="3">
        <f>COUNT(Table1[[#This Row],[Room]])</f>
        <v>1</v>
      </c>
      <c r="S51" s="3"/>
    </row>
    <row r="52" spans="1:19" x14ac:dyDescent="0.25">
      <c r="A52" s="1">
        <v>44960</v>
      </c>
      <c r="B52" s="5">
        <v>5904</v>
      </c>
      <c r="C52" s="20" t="str" cm="1">
        <f t="array" ref="C52">_xlfn.IFS(LEFT(B52,2)="39","3S",LEFT(B52,2)="49","4S",LEFT(B52,2)="59","5S",LEFT(B52,2)="69","6S",LEFT(B52,2)="79","7S",LEFT(B52,2)="21","2G",LEFT(B52,2)="31","3G",LEFT(B52,2)="41","4G",LEFT(B52,2)="33","3W",LEFT(B52,2)="58","5W",LEFT(B52,2)="57","5W")</f>
        <v>5S</v>
      </c>
      <c r="D52" s="2" t="str">
        <f t="shared" si="0"/>
        <v>5S</v>
      </c>
      <c r="E52" s="13">
        <v>0.34166666666666662</v>
      </c>
      <c r="F52" s="13">
        <v>0.36249999999999999</v>
      </c>
      <c r="G52" s="2" t="s">
        <v>27</v>
      </c>
      <c r="H52" s="3">
        <f t="shared" si="3"/>
        <v>492</v>
      </c>
      <c r="I52" s="3">
        <f t="shared" si="4"/>
        <v>522</v>
      </c>
      <c r="J5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30</v>
      </c>
      <c r="K52" s="9">
        <f>Table1[[#This Row],[Time Off Tele (Total Minutes)2]]/720</f>
        <v>4.1666666666666664E-2</v>
      </c>
      <c r="L52" s="9">
        <f>Table1[[#This Row],[Time Off Tele (Total Minutes)2]]/((12*60)-Table1[[#This Row],[Time Off Tele (Total Minutes)2]])</f>
        <v>4.3478260869565216E-2</v>
      </c>
      <c r="M52" s="9">
        <f>Table1[[#This Row],[PMD Standard Time Minutes]]/720</f>
        <v>4.1666666666666664E-2</v>
      </c>
      <c r="N52" s="3">
        <f>IF(Table1[[#This Row],[Time Off Tele (Total Minutes)2]]&lt;=30,1,0)</f>
        <v>1</v>
      </c>
      <c r="O52" s="3">
        <f>IF(Table1[[#This Row],[Time Off Tele (Total Minutes)2]]&gt; 30,1,0)</f>
        <v>0</v>
      </c>
      <c r="P52" s="3">
        <f>IF(Table1[[#This Row],[Date]]=Table1[[#This Row],[Date]],1,0)</f>
        <v>1</v>
      </c>
      <c r="Q52" s="3">
        <f>IF(Table1[[#This Row],[Date]]=Table1[[#This Row],[Date]],30,0)</f>
        <v>30</v>
      </c>
      <c r="R52" s="3">
        <f>COUNT(Table1[[#This Row],[Room]])</f>
        <v>1</v>
      </c>
      <c r="S52" s="3"/>
    </row>
    <row r="53" spans="1:19" x14ac:dyDescent="0.25">
      <c r="A53" s="1">
        <v>44960</v>
      </c>
      <c r="B53" s="5">
        <v>5927</v>
      </c>
      <c r="C53" s="20" t="str" cm="1">
        <f t="array" ref="C53">_xlfn.IFS(LEFT(B53,2)="39","3S",LEFT(B53,2)="49","4S",LEFT(B53,2)="59","5S",LEFT(B53,2)="69","6S",LEFT(B53,2)="79","7S",LEFT(B53,2)="21","2G",LEFT(B53,2)="31","3G",LEFT(B53,2)="41","4G",LEFT(B53,2)="33","3W",LEFT(B53,2)="58","5W",LEFT(B53,2)="57","5W")</f>
        <v>5S</v>
      </c>
      <c r="D53" s="2" t="str">
        <f t="shared" si="0"/>
        <v>5S</v>
      </c>
      <c r="E53" s="13">
        <v>0.34166666666666662</v>
      </c>
      <c r="F53" s="13">
        <v>0.44027777777777777</v>
      </c>
      <c r="G53" s="2" t="s">
        <v>27</v>
      </c>
      <c r="H53" s="3">
        <f t="shared" si="3"/>
        <v>492</v>
      </c>
      <c r="I53" s="3">
        <f t="shared" si="4"/>
        <v>634</v>
      </c>
      <c r="J5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142</v>
      </c>
      <c r="K53" s="9">
        <f>Table1[[#This Row],[Time Off Tele (Total Minutes)2]]/720</f>
        <v>0.19722222222222222</v>
      </c>
      <c r="L53" s="9">
        <f>Table1[[#This Row],[Time Off Tele (Total Minutes)2]]/((12*60)-Table1[[#This Row],[Time Off Tele (Total Minutes)2]])</f>
        <v>0.24567474048442905</v>
      </c>
      <c r="M53" s="9">
        <f>Table1[[#This Row],[PMD Standard Time Minutes]]/720</f>
        <v>4.1666666666666664E-2</v>
      </c>
      <c r="N53" s="3">
        <f>IF(Table1[[#This Row],[Time Off Tele (Total Minutes)2]]&lt;=30,1,0)</f>
        <v>0</v>
      </c>
      <c r="O53" s="3">
        <f>IF(Table1[[#This Row],[Time Off Tele (Total Minutes)2]]&gt; 30,1,0)</f>
        <v>1</v>
      </c>
      <c r="P53" s="3">
        <f>IF(Table1[[#This Row],[Date]]=Table1[[#This Row],[Date]],1,0)</f>
        <v>1</v>
      </c>
      <c r="Q53" s="3">
        <f>IF(Table1[[#This Row],[Date]]=Table1[[#This Row],[Date]],30,0)</f>
        <v>30</v>
      </c>
      <c r="R53" s="3">
        <f>COUNT(Table1[[#This Row],[Room]])</f>
        <v>1</v>
      </c>
      <c r="S53" s="3"/>
    </row>
    <row r="54" spans="1:19" x14ac:dyDescent="0.25">
      <c r="A54" s="1">
        <v>44960</v>
      </c>
      <c r="B54" s="5">
        <v>5927</v>
      </c>
      <c r="C54" s="20" t="str" cm="1">
        <f t="array" ref="C54">_xlfn.IFS(LEFT(B54,2)="39","3S",LEFT(B54,2)="49","4S",LEFT(B54,2)="59","5S",LEFT(B54,2)="69","6S",LEFT(B54,2)="79","7S",LEFT(B54,2)="21","2G",LEFT(B54,2)="31","3G",LEFT(B54,2)="41","4G",LEFT(B54,2)="33","3W",LEFT(B54,2)="58","5W",LEFT(B54,2)="57","5W")</f>
        <v>5S</v>
      </c>
      <c r="D54" s="2" t="str">
        <f t="shared" si="0"/>
        <v>5S</v>
      </c>
      <c r="E54" s="13">
        <v>0.63055555555555554</v>
      </c>
      <c r="F54" s="13">
        <v>0.70694444444444438</v>
      </c>
      <c r="G54" s="2" t="s">
        <v>27</v>
      </c>
      <c r="H54" s="3">
        <f t="shared" si="3"/>
        <v>908</v>
      </c>
      <c r="I54" s="3">
        <f t="shared" si="4"/>
        <v>1018</v>
      </c>
      <c r="J5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110</v>
      </c>
      <c r="K54" s="9">
        <f>Table1[[#This Row],[Time Off Tele (Total Minutes)2]]/720</f>
        <v>0.15277777777777779</v>
      </c>
      <c r="L54" s="9">
        <f>Table1[[#This Row],[Time Off Tele (Total Minutes)2]]/((12*60)-Table1[[#This Row],[Time Off Tele (Total Minutes)2]])</f>
        <v>0.18032786885245902</v>
      </c>
      <c r="M54" s="9">
        <f>Table1[[#This Row],[PMD Standard Time Minutes]]/720</f>
        <v>4.1666666666666664E-2</v>
      </c>
      <c r="N54" s="3">
        <f>IF(Table1[[#This Row],[Time Off Tele (Total Minutes)2]]&lt;=30,1,0)</f>
        <v>0</v>
      </c>
      <c r="O54" s="3">
        <f>IF(Table1[[#This Row],[Time Off Tele (Total Minutes)2]]&gt; 30,1,0)</f>
        <v>1</v>
      </c>
      <c r="P54" s="3">
        <f>IF(Table1[[#This Row],[Date]]=Table1[[#This Row],[Date]],1,0)</f>
        <v>1</v>
      </c>
      <c r="Q54" s="3">
        <f>IF(Table1[[#This Row],[Date]]=Table1[[#This Row],[Date]],30,0)</f>
        <v>30</v>
      </c>
      <c r="R54" s="3">
        <f>COUNT(Table1[[#This Row],[Room]])</f>
        <v>1</v>
      </c>
      <c r="S54" s="3"/>
    </row>
    <row r="55" spans="1:19" x14ac:dyDescent="0.25">
      <c r="A55" s="1">
        <v>44961</v>
      </c>
      <c r="B55" s="5">
        <v>3909</v>
      </c>
      <c r="C55" s="20" t="str" cm="1">
        <f t="array" ref="C55">_xlfn.IFS(LEFT(B55,2)="39","3S",LEFT(B55,2)="49","4S",LEFT(B55,2)="59","5S",LEFT(B55,2)="69","6S",LEFT(B55,2)="79","7S",LEFT(B55,2)="21","2G",LEFT(B55,2)="31","3G",LEFT(B55,2)="41","4G",LEFT(B55,2)="33","3W",LEFT(B55,2)="58","5W",LEFT(B55,2)="57","5W")</f>
        <v>3S</v>
      </c>
      <c r="D55" s="2" t="str">
        <f t="shared" si="0"/>
        <v>3S</v>
      </c>
      <c r="E55" s="13">
        <v>0.52083333333333337</v>
      </c>
      <c r="F55" s="13">
        <v>0.64583333333333337</v>
      </c>
      <c r="G55" s="2" t="s">
        <v>27</v>
      </c>
      <c r="H55" s="3">
        <f t="shared" si="3"/>
        <v>750</v>
      </c>
      <c r="I55" s="3">
        <f t="shared" si="4"/>
        <v>930</v>
      </c>
      <c r="J5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180</v>
      </c>
      <c r="K55" s="9">
        <f>Table1[[#This Row],[Time Off Tele (Total Minutes)2]]/720</f>
        <v>0.25</v>
      </c>
      <c r="L55" s="9">
        <f>Table1[[#This Row],[Time Off Tele (Total Minutes)2]]/((12*60)-Table1[[#This Row],[Time Off Tele (Total Minutes)2]])</f>
        <v>0.33333333333333331</v>
      </c>
      <c r="M55" s="9">
        <f>Table1[[#This Row],[PMD Standard Time Minutes]]/720</f>
        <v>4.1666666666666664E-2</v>
      </c>
      <c r="N55" s="3">
        <f>IF(Table1[[#This Row],[Time Off Tele (Total Minutes)2]]&lt;=30,1,0)</f>
        <v>0</v>
      </c>
      <c r="O55" s="3">
        <f>IF(Table1[[#This Row],[Time Off Tele (Total Minutes)2]]&gt; 30,1,0)</f>
        <v>1</v>
      </c>
      <c r="P55" s="3">
        <f>IF(Table1[[#This Row],[Date]]=Table1[[#This Row],[Date]],1,0)</f>
        <v>1</v>
      </c>
      <c r="Q55" s="3">
        <f>IF(Table1[[#This Row],[Date]]=Table1[[#This Row],[Date]],30,0)</f>
        <v>30</v>
      </c>
      <c r="R55" s="3">
        <f>COUNT(Table1[[#This Row],[Room]])</f>
        <v>1</v>
      </c>
      <c r="S55" s="3"/>
    </row>
    <row r="56" spans="1:19" x14ac:dyDescent="0.25">
      <c r="A56" s="1">
        <v>44962</v>
      </c>
      <c r="B56" s="5">
        <v>3120</v>
      </c>
      <c r="C56" s="20" t="str" cm="1">
        <f t="array" ref="C56">_xlfn.IFS(LEFT(B56,2)="39","3S",LEFT(B56,2)="49","4S",LEFT(B56,2)="59","5S",LEFT(B56,2)="69","6S",LEFT(B56,2)="79","7S",LEFT(B56,2)="21","2G",LEFT(B56,2)="31","3G",LEFT(B56,2)="41","4G",LEFT(B56,2)="33","3W",LEFT(B56,2)="58","5W",LEFT(B56,2)="57","5W")</f>
        <v>3G</v>
      </c>
      <c r="D56" s="2" t="str">
        <f t="shared" si="0"/>
        <v>3G</v>
      </c>
      <c r="E56" s="13">
        <v>0.34930555555555554</v>
      </c>
      <c r="F56" s="13">
        <v>0.4291666666666667</v>
      </c>
      <c r="G56" s="2" t="s">
        <v>27</v>
      </c>
      <c r="H56" s="3">
        <f t="shared" si="3"/>
        <v>503</v>
      </c>
      <c r="I56" s="3">
        <f t="shared" si="4"/>
        <v>618</v>
      </c>
      <c r="J5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115</v>
      </c>
      <c r="K56" s="9">
        <f>Table1[[#This Row],[Time Off Tele (Total Minutes)2]]/720</f>
        <v>0.15972222222222221</v>
      </c>
      <c r="L56" s="9">
        <f>Table1[[#This Row],[Time Off Tele (Total Minutes)2]]/((12*60)-Table1[[#This Row],[Time Off Tele (Total Minutes)2]])</f>
        <v>0.19008264462809918</v>
      </c>
      <c r="M56" s="9">
        <f>Table1[[#This Row],[PMD Standard Time Minutes]]/720</f>
        <v>4.1666666666666664E-2</v>
      </c>
      <c r="N56" s="3">
        <f>IF(Table1[[#This Row],[Time Off Tele (Total Minutes)2]]&lt;=30,1,0)</f>
        <v>0</v>
      </c>
      <c r="O56" s="3">
        <f>IF(Table1[[#This Row],[Time Off Tele (Total Minutes)2]]&gt; 30,1,0)</f>
        <v>1</v>
      </c>
      <c r="P56" s="3">
        <f>IF(Table1[[#This Row],[Date]]=Table1[[#This Row],[Date]],1,0)</f>
        <v>1</v>
      </c>
      <c r="Q56" s="3">
        <f>IF(Table1[[#This Row],[Date]]=Table1[[#This Row],[Date]],30,0)</f>
        <v>30</v>
      </c>
      <c r="R56" s="3">
        <f>COUNT(Table1[[#This Row],[Room]])</f>
        <v>1</v>
      </c>
      <c r="S56" s="3"/>
    </row>
    <row r="57" spans="1:19" x14ac:dyDescent="0.25">
      <c r="A57" s="1">
        <v>44962</v>
      </c>
      <c r="B57" s="5">
        <v>6936</v>
      </c>
      <c r="C57" s="20" t="str" cm="1">
        <f t="array" ref="C57">_xlfn.IFS(LEFT(B57,2)="39","3S",LEFT(B57,2)="49","4S",LEFT(B57,2)="59","5S",LEFT(B57,2)="69","6S",LEFT(B57,2)="79","7S",LEFT(B57,2)="21","2G",LEFT(B57,2)="31","3G",LEFT(B57,2)="41","4G",LEFT(B57,2)="33","3W",LEFT(B57,2)="58","5W",LEFT(B57,2)="57","5W")</f>
        <v>6S</v>
      </c>
      <c r="D57" s="2" t="str">
        <f t="shared" si="0"/>
        <v>6S</v>
      </c>
      <c r="E57" s="13">
        <v>0.38750000000000001</v>
      </c>
      <c r="F57" s="13">
        <v>0.41666666666666669</v>
      </c>
      <c r="G57" s="2" t="s">
        <v>27</v>
      </c>
      <c r="H57" s="3">
        <f t="shared" si="3"/>
        <v>558</v>
      </c>
      <c r="I57" s="3">
        <f t="shared" si="4"/>
        <v>600</v>
      </c>
      <c r="J5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42</v>
      </c>
      <c r="K57" s="9">
        <f>Table1[[#This Row],[Time Off Tele (Total Minutes)2]]/720</f>
        <v>5.8333333333333334E-2</v>
      </c>
      <c r="L57" s="9">
        <f>Table1[[#This Row],[Time Off Tele (Total Minutes)2]]/((12*60)-Table1[[#This Row],[Time Off Tele (Total Minutes)2]])</f>
        <v>6.1946902654867256E-2</v>
      </c>
      <c r="M57" s="9">
        <f>Table1[[#This Row],[PMD Standard Time Minutes]]/720</f>
        <v>4.1666666666666664E-2</v>
      </c>
      <c r="N57" s="3">
        <f>IF(Table1[[#This Row],[Time Off Tele (Total Minutes)2]]&lt;=30,1,0)</f>
        <v>0</v>
      </c>
      <c r="O57" s="3">
        <f>IF(Table1[[#This Row],[Time Off Tele (Total Minutes)2]]&gt; 30,1,0)</f>
        <v>1</v>
      </c>
      <c r="P57" s="3">
        <f>IF(Table1[[#This Row],[Date]]=Table1[[#This Row],[Date]],1,0)</f>
        <v>1</v>
      </c>
      <c r="Q57" s="3">
        <f>IF(Table1[[#This Row],[Date]]=Table1[[#This Row],[Date]],30,0)</f>
        <v>30</v>
      </c>
      <c r="R57" s="3">
        <f>COUNT(Table1[[#This Row],[Room]])</f>
        <v>1</v>
      </c>
      <c r="S57" s="3"/>
    </row>
    <row r="58" spans="1:19" x14ac:dyDescent="0.25">
      <c r="A58" s="1">
        <v>44962</v>
      </c>
      <c r="B58" s="5">
        <v>4935</v>
      </c>
      <c r="C58" s="20" t="str" cm="1">
        <f t="array" ref="C58">_xlfn.IFS(LEFT(B58,2)="39","3S",LEFT(B58,2)="49","4S",LEFT(B58,2)="59","5S",LEFT(B58,2)="69","6S",LEFT(B58,2)="79","7S",LEFT(B58,2)="21","2G",LEFT(B58,2)="31","3G",LEFT(B58,2)="41","4G",LEFT(B58,2)="33","3W",LEFT(B58,2)="58","5W",LEFT(B58,2)="57","5W")</f>
        <v>4S</v>
      </c>
      <c r="D58" s="2" t="str">
        <f t="shared" si="0"/>
        <v>4S</v>
      </c>
      <c r="E58" s="13">
        <v>0.42569444444444443</v>
      </c>
      <c r="F58" s="13">
        <v>0.43958333333333338</v>
      </c>
      <c r="G58" s="2" t="s">
        <v>27</v>
      </c>
      <c r="H58" s="3">
        <f t="shared" si="3"/>
        <v>613</v>
      </c>
      <c r="I58" s="3">
        <f t="shared" si="4"/>
        <v>633</v>
      </c>
      <c r="J5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20</v>
      </c>
      <c r="K58" s="9">
        <f>Table1[[#This Row],[Time Off Tele (Total Minutes)2]]/720</f>
        <v>2.7777777777777776E-2</v>
      </c>
      <c r="L58" s="9">
        <f>Table1[[#This Row],[Time Off Tele (Total Minutes)2]]/((12*60)-Table1[[#This Row],[Time Off Tele (Total Minutes)2]])</f>
        <v>2.8571428571428571E-2</v>
      </c>
      <c r="M58" s="9">
        <f>Table1[[#This Row],[PMD Standard Time Minutes]]/720</f>
        <v>4.1666666666666664E-2</v>
      </c>
      <c r="N58" s="3">
        <f>IF(Table1[[#This Row],[Time Off Tele (Total Minutes)2]]&lt;=30,1,0)</f>
        <v>1</v>
      </c>
      <c r="O58" s="3">
        <f>IF(Table1[[#This Row],[Time Off Tele (Total Minutes)2]]&gt; 30,1,0)</f>
        <v>0</v>
      </c>
      <c r="P58" s="3">
        <f>IF(Table1[[#This Row],[Date]]=Table1[[#This Row],[Date]],1,0)</f>
        <v>1</v>
      </c>
      <c r="Q58" s="3">
        <f>IF(Table1[[#This Row],[Date]]=Table1[[#This Row],[Date]],30,0)</f>
        <v>30</v>
      </c>
      <c r="R58" s="3">
        <f>COUNT(Table1[[#This Row],[Room]])</f>
        <v>1</v>
      </c>
      <c r="S58" s="3"/>
    </row>
    <row r="59" spans="1:19" x14ac:dyDescent="0.25">
      <c r="A59" s="1">
        <v>44962</v>
      </c>
      <c r="B59" s="5">
        <v>2122</v>
      </c>
      <c r="C59" s="20" t="str" cm="1">
        <f t="array" ref="C59">_xlfn.IFS(LEFT(B59,2)="39","3S",LEFT(B59,2)="49","4S",LEFT(B59,2)="59","5S",LEFT(B59,2)="69","6S",LEFT(B59,2)="79","7S",LEFT(B59,2)="21","2G",LEFT(B59,2)="31","3G",LEFT(B59,2)="41","4G",LEFT(B59,2)="33","3W",LEFT(B59,2)="58","5W",LEFT(B59,2)="57","5W")</f>
        <v>2G</v>
      </c>
      <c r="D59" s="2" t="str">
        <f t="shared" si="0"/>
        <v>2G</v>
      </c>
      <c r="E59" s="13">
        <v>0.46111111111111108</v>
      </c>
      <c r="F59" s="13">
        <v>0.4826388888888889</v>
      </c>
      <c r="G59" s="2" t="s">
        <v>27</v>
      </c>
      <c r="H59" s="3">
        <f t="shared" si="3"/>
        <v>664</v>
      </c>
      <c r="I59" s="3">
        <f t="shared" si="4"/>
        <v>695</v>
      </c>
      <c r="J5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31</v>
      </c>
      <c r="K59" s="9">
        <f>Table1[[#This Row],[Time Off Tele (Total Minutes)2]]/720</f>
        <v>4.3055555555555555E-2</v>
      </c>
      <c r="L59" s="9">
        <f>Table1[[#This Row],[Time Off Tele (Total Minutes)2]]/((12*60)-Table1[[#This Row],[Time Off Tele (Total Minutes)2]])</f>
        <v>4.4992743105950653E-2</v>
      </c>
      <c r="M59" s="9">
        <f>Table1[[#This Row],[PMD Standard Time Minutes]]/720</f>
        <v>4.1666666666666664E-2</v>
      </c>
      <c r="N59" s="3">
        <f>IF(Table1[[#This Row],[Time Off Tele (Total Minutes)2]]&lt;=30,1,0)</f>
        <v>0</v>
      </c>
      <c r="O59" s="3">
        <f>IF(Table1[[#This Row],[Time Off Tele (Total Minutes)2]]&gt; 30,1,0)</f>
        <v>1</v>
      </c>
      <c r="P59" s="3">
        <f>IF(Table1[[#This Row],[Date]]=Table1[[#This Row],[Date]],1,0)</f>
        <v>1</v>
      </c>
      <c r="Q59" s="3">
        <f>IF(Table1[[#This Row],[Date]]=Table1[[#This Row],[Date]],30,0)</f>
        <v>30</v>
      </c>
      <c r="R59" s="3">
        <f>COUNT(Table1[[#This Row],[Room]])</f>
        <v>1</v>
      </c>
      <c r="S59" s="3"/>
    </row>
    <row r="60" spans="1:19" x14ac:dyDescent="0.25">
      <c r="A60" s="1">
        <v>44962</v>
      </c>
      <c r="B60" s="5">
        <v>3108</v>
      </c>
      <c r="C60" s="20" t="str" cm="1">
        <f t="array" ref="C60">_xlfn.IFS(LEFT(B60,2)="39","3S",LEFT(B60,2)="49","4S",LEFT(B60,2)="59","5S",LEFT(B60,2)="69","6S",LEFT(B60,2)="79","7S",LEFT(B60,2)="21","2G",LEFT(B60,2)="31","3G",LEFT(B60,2)="41","4G",LEFT(B60,2)="33","3W",LEFT(B60,2)="58","5W",LEFT(B60,2)="57","5W")</f>
        <v>3G</v>
      </c>
      <c r="D60" s="2" t="str">
        <f t="shared" si="0"/>
        <v>3G</v>
      </c>
      <c r="E60" s="13">
        <v>0.57291666666666663</v>
      </c>
      <c r="F60" s="13">
        <v>0.60069444444444442</v>
      </c>
      <c r="G60" s="2" t="s">
        <v>27</v>
      </c>
      <c r="H60" s="3">
        <f t="shared" si="3"/>
        <v>825</v>
      </c>
      <c r="I60" s="3">
        <f t="shared" si="4"/>
        <v>865</v>
      </c>
      <c r="J6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40</v>
      </c>
      <c r="K60" s="9">
        <f>Table1[[#This Row],[Time Off Tele (Total Minutes)2]]/720</f>
        <v>5.5555555555555552E-2</v>
      </c>
      <c r="L60" s="9">
        <f>Table1[[#This Row],[Time Off Tele (Total Minutes)2]]/((12*60)-Table1[[#This Row],[Time Off Tele (Total Minutes)2]])</f>
        <v>5.8823529411764705E-2</v>
      </c>
      <c r="M60" s="9">
        <f>Table1[[#This Row],[PMD Standard Time Minutes]]/720</f>
        <v>4.1666666666666664E-2</v>
      </c>
      <c r="N60" s="3">
        <f>IF(Table1[[#This Row],[Time Off Tele (Total Minutes)2]]&lt;=30,1,0)</f>
        <v>0</v>
      </c>
      <c r="O60" s="3">
        <f>IF(Table1[[#This Row],[Time Off Tele (Total Minutes)2]]&gt; 30,1,0)</f>
        <v>1</v>
      </c>
      <c r="P60" s="3">
        <f>IF(Table1[[#This Row],[Date]]=Table1[[#This Row],[Date]],1,0)</f>
        <v>1</v>
      </c>
      <c r="Q60" s="3">
        <f>IF(Table1[[#This Row],[Date]]=Table1[[#This Row],[Date]],30,0)</f>
        <v>30</v>
      </c>
      <c r="R60" s="3">
        <f>COUNT(Table1[[#This Row],[Room]])</f>
        <v>1</v>
      </c>
      <c r="S60" s="3"/>
    </row>
    <row r="61" spans="1:19" x14ac:dyDescent="0.25">
      <c r="A61" s="1">
        <v>44962</v>
      </c>
      <c r="B61" s="5">
        <v>6937</v>
      </c>
      <c r="C61" s="20" t="str" cm="1">
        <f t="array" ref="C61">_xlfn.IFS(LEFT(B61,2)="39","3S",LEFT(B61,2)="49","4S",LEFT(B61,2)="59","5S",LEFT(B61,2)="69","6S",LEFT(B61,2)="79","7S",LEFT(B61,2)="21","2G",LEFT(B61,2)="31","3G",LEFT(B61,2)="41","4G",LEFT(B61,2)="33","3W",LEFT(B61,2)="58","5W",LEFT(B61,2)="57","5W")</f>
        <v>6S</v>
      </c>
      <c r="D61" s="2" t="str">
        <f t="shared" si="0"/>
        <v>6S</v>
      </c>
      <c r="E61" s="13">
        <v>0.93263888888888891</v>
      </c>
      <c r="F61" s="13">
        <v>0.94305555555555554</v>
      </c>
      <c r="G61" s="2" t="s">
        <v>27</v>
      </c>
      <c r="H61" s="3">
        <f t="shared" si="3"/>
        <v>1343</v>
      </c>
      <c r="I61" s="3">
        <f t="shared" si="4"/>
        <v>1358</v>
      </c>
      <c r="J6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15</v>
      </c>
      <c r="K61" s="9">
        <f>Table1[[#This Row],[Time Off Tele (Total Minutes)2]]/720</f>
        <v>2.0833333333333332E-2</v>
      </c>
      <c r="L61" s="9">
        <f>Table1[[#This Row],[Time Off Tele (Total Minutes)2]]/((12*60)-Table1[[#This Row],[Time Off Tele (Total Minutes)2]])</f>
        <v>2.1276595744680851E-2</v>
      </c>
      <c r="M61" s="9">
        <f>Table1[[#This Row],[PMD Standard Time Minutes]]/720</f>
        <v>4.1666666666666664E-2</v>
      </c>
      <c r="N61" s="3">
        <f>IF(Table1[[#This Row],[Time Off Tele (Total Minutes)2]]&lt;=30,1,0)</f>
        <v>1</v>
      </c>
      <c r="O61" s="3">
        <f>IF(Table1[[#This Row],[Time Off Tele (Total Minutes)2]]&gt; 30,1,0)</f>
        <v>0</v>
      </c>
      <c r="P61" s="3">
        <f>IF(Table1[[#This Row],[Date]]=Table1[[#This Row],[Date]],1,0)</f>
        <v>1</v>
      </c>
      <c r="Q61" s="3">
        <f>IF(Table1[[#This Row],[Date]]=Table1[[#This Row],[Date]],30,0)</f>
        <v>30</v>
      </c>
      <c r="R61" s="3">
        <f>COUNT(Table1[[#This Row],[Room]])</f>
        <v>1</v>
      </c>
      <c r="S61" s="3"/>
    </row>
    <row r="62" spans="1:19" x14ac:dyDescent="0.25">
      <c r="A62" s="1">
        <v>44963</v>
      </c>
      <c r="B62" s="5">
        <v>4913</v>
      </c>
      <c r="C62" s="20" t="str" cm="1">
        <f t="array" ref="C62">_xlfn.IFS(LEFT(B62,2)="39","3S",LEFT(B62,2)="49","4S",LEFT(B62,2)="59","5S",LEFT(B62,2)="69","6S",LEFT(B62,2)="79","7S",LEFT(B62,2)="21","2G",LEFT(B62,2)="31","3G",LEFT(B62,2)="41","4G",LEFT(B62,2)="33","3W",LEFT(B62,2)="58","5W",LEFT(B62,2)="57","5W")</f>
        <v>4S</v>
      </c>
      <c r="D62" s="2" t="str">
        <f t="shared" si="0"/>
        <v>4S</v>
      </c>
      <c r="E62" s="13">
        <v>0.66666666666666663</v>
      </c>
      <c r="F62" s="13">
        <v>0.67847222222222225</v>
      </c>
      <c r="G62" s="2" t="s">
        <v>27</v>
      </c>
      <c r="H62" s="3">
        <f t="shared" ref="H62:H93" si="5">((HOUR(E62)*60)+MINUTE(E62)+(SECOND(E62)/60))</f>
        <v>960</v>
      </c>
      <c r="I62" s="3">
        <f t="shared" ref="I62:I93" si="6">((HOUR(F62)*60)+MINUTE(F62)+(SECOND(F62)/60))</f>
        <v>977</v>
      </c>
      <c r="J6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17</v>
      </c>
      <c r="K62" s="9">
        <f>Table1[[#This Row],[Time Off Tele (Total Minutes)2]]/720</f>
        <v>2.361111111111111E-2</v>
      </c>
      <c r="L62" s="9">
        <f>Table1[[#This Row],[Time Off Tele (Total Minutes)2]]/((12*60)-Table1[[#This Row],[Time Off Tele (Total Minutes)2]])</f>
        <v>2.4182076813655761E-2</v>
      </c>
      <c r="M62" s="9">
        <f>Table1[[#This Row],[PMD Standard Time Minutes]]/720</f>
        <v>4.1666666666666664E-2</v>
      </c>
      <c r="N62" s="3">
        <f>IF(Table1[[#This Row],[Time Off Tele (Total Minutes)2]]&lt;=30,1,0)</f>
        <v>1</v>
      </c>
      <c r="O62" s="3">
        <f>IF(Table1[[#This Row],[Time Off Tele (Total Minutes)2]]&gt; 30,1,0)</f>
        <v>0</v>
      </c>
      <c r="P62" s="3">
        <f>IF(Table1[[#This Row],[Date]]=Table1[[#This Row],[Date]],1,0)</f>
        <v>1</v>
      </c>
      <c r="Q62" s="3">
        <f>IF(Table1[[#This Row],[Date]]=Table1[[#This Row],[Date]],30,0)</f>
        <v>30</v>
      </c>
      <c r="R62" s="3">
        <f>COUNT(Table1[[#This Row],[Room]])</f>
        <v>1</v>
      </c>
      <c r="S62" s="3"/>
    </row>
    <row r="63" spans="1:19" x14ac:dyDescent="0.25">
      <c r="A63" s="1">
        <v>44965</v>
      </c>
      <c r="B63" s="5">
        <v>4910</v>
      </c>
      <c r="C63" s="20" t="str" cm="1">
        <f t="array" ref="C63">_xlfn.IFS(LEFT(B63,2)="39","3S",LEFT(B63,2)="49","4S",LEFT(B63,2)="59","5S",LEFT(B63,2)="69","6S",LEFT(B63,2)="79","7S",LEFT(B63,2)="21","2G",LEFT(B63,2)="31","3G",LEFT(B63,2)="41","4G",LEFT(B63,2)="33","3W",LEFT(B63,2)="58","5W",LEFT(B63,2)="57","5W")</f>
        <v>4S</v>
      </c>
      <c r="D63" s="2" t="str">
        <f t="shared" si="0"/>
        <v>4S</v>
      </c>
      <c r="E63" s="13">
        <v>0.16944444444444443</v>
      </c>
      <c r="F63" s="13">
        <v>0.37916666666666665</v>
      </c>
      <c r="G63" s="2" t="s">
        <v>27</v>
      </c>
      <c r="H63" s="3">
        <f t="shared" si="5"/>
        <v>244</v>
      </c>
      <c r="I63" s="3">
        <f t="shared" si="6"/>
        <v>546</v>
      </c>
      <c r="J6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302</v>
      </c>
      <c r="K63" s="9">
        <f>Table1[[#This Row],[Time Off Tele (Total Minutes)2]]/720</f>
        <v>0.41944444444444445</v>
      </c>
      <c r="L63" s="9">
        <f>Table1[[#This Row],[Time Off Tele (Total Minutes)2]]/((12*60)-Table1[[#This Row],[Time Off Tele (Total Minutes)2]])</f>
        <v>0.72248803827751196</v>
      </c>
      <c r="M63" s="9">
        <f>Table1[[#This Row],[PMD Standard Time Minutes]]/720</f>
        <v>4.1666666666666664E-2</v>
      </c>
      <c r="N63" s="3">
        <f>IF(Table1[[#This Row],[Time Off Tele (Total Minutes)2]]&lt;=30,1,0)</f>
        <v>0</v>
      </c>
      <c r="O63" s="3">
        <f>IF(Table1[[#This Row],[Time Off Tele (Total Minutes)2]]&gt; 30,1,0)</f>
        <v>1</v>
      </c>
      <c r="P63" s="3">
        <f>IF(Table1[[#This Row],[Date]]=Table1[[#This Row],[Date]],1,0)</f>
        <v>1</v>
      </c>
      <c r="Q63" s="3">
        <f>IF(Table1[[#This Row],[Date]]=Table1[[#This Row],[Date]],30,0)</f>
        <v>30</v>
      </c>
      <c r="R63" s="3">
        <f>COUNT(Table1[[#This Row],[Room]])</f>
        <v>1</v>
      </c>
      <c r="S63" s="3"/>
    </row>
    <row r="64" spans="1:19" x14ac:dyDescent="0.25">
      <c r="A64" s="1">
        <v>44965</v>
      </c>
      <c r="B64" s="5">
        <v>4915</v>
      </c>
      <c r="C64" s="20" t="str" cm="1">
        <f t="array" ref="C64">_xlfn.IFS(LEFT(B64,2)="39","3S",LEFT(B64,2)="49","4S",LEFT(B64,2)="59","5S",LEFT(B64,2)="69","6S",LEFT(B64,2)="79","7S",LEFT(B64,2)="21","2G",LEFT(B64,2)="31","3G",LEFT(B64,2)="41","4G",LEFT(B64,2)="33","3W",LEFT(B64,2)="58","5W",LEFT(B64,2)="57","5W")</f>
        <v>4S</v>
      </c>
      <c r="D64" s="2" t="str">
        <f t="shared" si="0"/>
        <v>4S</v>
      </c>
      <c r="E64" s="13">
        <v>0.17500000000000002</v>
      </c>
      <c r="F64" s="13">
        <v>0.36458333333333331</v>
      </c>
      <c r="G64" s="2" t="s">
        <v>27</v>
      </c>
      <c r="H64" s="3">
        <f t="shared" si="5"/>
        <v>252</v>
      </c>
      <c r="I64" s="3">
        <f t="shared" si="6"/>
        <v>525</v>
      </c>
      <c r="J6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273</v>
      </c>
      <c r="K64" s="9">
        <f>Table1[[#This Row],[Time Off Tele (Total Minutes)2]]/720</f>
        <v>0.37916666666666665</v>
      </c>
      <c r="L64" s="9">
        <f>Table1[[#This Row],[Time Off Tele (Total Minutes)2]]/((12*60)-Table1[[#This Row],[Time Off Tele (Total Minutes)2]])</f>
        <v>0.61073825503355705</v>
      </c>
      <c r="M64" s="9">
        <f>Table1[[#This Row],[PMD Standard Time Minutes]]/720</f>
        <v>4.1666666666666664E-2</v>
      </c>
      <c r="N64" s="3">
        <f>IF(Table1[[#This Row],[Time Off Tele (Total Minutes)2]]&lt;=30,1,0)</f>
        <v>0</v>
      </c>
      <c r="O64" s="3">
        <f>IF(Table1[[#This Row],[Time Off Tele (Total Minutes)2]]&gt; 30,1,0)</f>
        <v>1</v>
      </c>
      <c r="P64" s="3">
        <f>IF(Table1[[#This Row],[Date]]=Table1[[#This Row],[Date]],1,0)</f>
        <v>1</v>
      </c>
      <c r="Q64" s="3">
        <f>IF(Table1[[#This Row],[Date]]=Table1[[#This Row],[Date]],30,0)</f>
        <v>30</v>
      </c>
      <c r="R64" s="3">
        <f>COUNT(Table1[[#This Row],[Room]])</f>
        <v>1</v>
      </c>
      <c r="S64" s="3"/>
    </row>
    <row r="65" spans="1:19" x14ac:dyDescent="0.25">
      <c r="A65" s="1">
        <v>44965</v>
      </c>
      <c r="B65" s="5">
        <v>3104</v>
      </c>
      <c r="C65" s="20" t="str" cm="1">
        <f t="array" ref="C65">_xlfn.IFS(LEFT(B65,2)="39","3S",LEFT(B65,2)="49","4S",LEFT(B65,2)="59","5S",LEFT(B65,2)="69","6S",LEFT(B65,2)="79","7S",LEFT(B65,2)="21","2G",LEFT(B65,2)="31","3G",LEFT(B65,2)="41","4G",LEFT(B65,2)="33","3W",LEFT(B65,2)="58","5W",LEFT(B65,2)="57","5W")</f>
        <v>3G</v>
      </c>
      <c r="D65" s="2" t="str">
        <f t="shared" si="0"/>
        <v>3G</v>
      </c>
      <c r="E65" s="13">
        <v>0.62152777777777779</v>
      </c>
      <c r="F65" s="13">
        <v>0.66319444444444442</v>
      </c>
      <c r="G65" s="2" t="s">
        <v>27</v>
      </c>
      <c r="H65" s="3">
        <f t="shared" si="5"/>
        <v>895</v>
      </c>
      <c r="I65" s="3">
        <f t="shared" si="6"/>
        <v>955</v>
      </c>
      <c r="J6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60</v>
      </c>
      <c r="K65" s="9">
        <f>Table1[[#This Row],[Time Off Tele (Total Minutes)2]]/720</f>
        <v>8.3333333333333329E-2</v>
      </c>
      <c r="L65" s="9">
        <f>Table1[[#This Row],[Time Off Tele (Total Minutes)2]]/((12*60)-Table1[[#This Row],[Time Off Tele (Total Minutes)2]])</f>
        <v>9.0909090909090912E-2</v>
      </c>
      <c r="M65" s="9">
        <f>Table1[[#This Row],[PMD Standard Time Minutes]]/720</f>
        <v>4.1666666666666664E-2</v>
      </c>
      <c r="N65" s="3">
        <f>IF(Table1[[#This Row],[Time Off Tele (Total Minutes)2]]&lt;=30,1,0)</f>
        <v>0</v>
      </c>
      <c r="O65" s="3">
        <f>IF(Table1[[#This Row],[Time Off Tele (Total Minutes)2]]&gt; 30,1,0)</f>
        <v>1</v>
      </c>
      <c r="P65" s="3">
        <f>IF(Table1[[#This Row],[Date]]=Table1[[#This Row],[Date]],1,0)</f>
        <v>1</v>
      </c>
      <c r="Q65" s="3">
        <f>IF(Table1[[#This Row],[Date]]=Table1[[#This Row],[Date]],30,0)</f>
        <v>30</v>
      </c>
      <c r="R65" s="3">
        <f>COUNT(Table1[[#This Row],[Room]])</f>
        <v>1</v>
      </c>
      <c r="S65" s="3"/>
    </row>
    <row r="66" spans="1:19" x14ac:dyDescent="0.25">
      <c r="A66" s="1">
        <v>44965</v>
      </c>
      <c r="B66" s="5">
        <v>3101</v>
      </c>
      <c r="C66" s="20" t="str" cm="1">
        <f t="array" ref="C66">_xlfn.IFS(LEFT(B66,2)="39","3S",LEFT(B66,2)="49","4S",LEFT(B66,2)="59","5S",LEFT(B66,2)="69","6S",LEFT(B66,2)="79","7S",LEFT(B66,2)="21","2G",LEFT(B66,2)="31","3G",LEFT(B66,2)="41","4G",LEFT(B66,2)="33","3W",LEFT(B66,2)="58","5W",LEFT(B66,2)="57","5W")</f>
        <v>3G</v>
      </c>
      <c r="D66" s="2" t="str">
        <f t="shared" si="0"/>
        <v>3G</v>
      </c>
      <c r="E66" s="13">
        <v>0.96944444444444444</v>
      </c>
      <c r="F66" s="13">
        <v>2.0833333333333333E-3</v>
      </c>
      <c r="G66" s="2" t="s">
        <v>27</v>
      </c>
      <c r="H66" s="3">
        <f t="shared" si="5"/>
        <v>1396</v>
      </c>
      <c r="I66" s="3">
        <f t="shared" si="6"/>
        <v>3</v>
      </c>
      <c r="J6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193</v>
      </c>
      <c r="K66" s="9">
        <f>Table1[[#This Row],[Time Off Tele (Total Minutes)2]]/720</f>
        <v>0.26805555555555555</v>
      </c>
      <c r="L66" s="9">
        <f>Table1[[#This Row],[Time Off Tele (Total Minutes)2]]/((12*60)-Table1[[#This Row],[Time Off Tele (Total Minutes)2]])</f>
        <v>0.36622390891840606</v>
      </c>
      <c r="M66" s="9">
        <f>Table1[[#This Row],[PMD Standard Time Minutes]]/720</f>
        <v>4.1666666666666664E-2</v>
      </c>
      <c r="N66" s="3">
        <f>IF(Table1[[#This Row],[Time Off Tele (Total Minutes)2]]&lt;=30,1,0)</f>
        <v>0</v>
      </c>
      <c r="O66" s="3">
        <f>IF(Table1[[#This Row],[Time Off Tele (Total Minutes)2]]&gt; 30,1,0)</f>
        <v>1</v>
      </c>
      <c r="P66" s="3">
        <f>IF(Table1[[#This Row],[Date]]=Table1[[#This Row],[Date]],1,0)</f>
        <v>1</v>
      </c>
      <c r="Q66" s="3">
        <f>IF(Table1[[#This Row],[Date]]=Table1[[#This Row],[Date]],30,0)</f>
        <v>30</v>
      </c>
      <c r="R66" s="3">
        <f>COUNT(Table1[[#This Row],[Room]])</f>
        <v>1</v>
      </c>
      <c r="S66" s="3"/>
    </row>
    <row r="67" spans="1:19" x14ac:dyDescent="0.25">
      <c r="A67" s="1">
        <v>44966</v>
      </c>
      <c r="B67" s="5">
        <v>4125</v>
      </c>
      <c r="C67" s="20" t="str" cm="1">
        <f t="array" ref="C67">_xlfn.IFS(LEFT(B67,2)="39","3S",LEFT(B67,2)="49","4S",LEFT(B67,2)="59","5S",LEFT(B67,2)="69","6S",LEFT(B67,2)="79","7S",LEFT(B67,2)="21","2G",LEFT(B67,2)="31","3G",LEFT(B67,2)="41","4G",LEFT(B67,2)="33","3W",LEFT(B67,2)="58","5W",LEFT(B67,2)="57","5W")</f>
        <v>4G</v>
      </c>
      <c r="D67" s="2" t="str">
        <f t="shared" si="0"/>
        <v>4G</v>
      </c>
      <c r="E67" s="13">
        <v>3.4027777777777775E-2</v>
      </c>
      <c r="F67" s="13">
        <v>5.4166666666666669E-2</v>
      </c>
      <c r="G67" s="2" t="s">
        <v>27</v>
      </c>
      <c r="H67" s="3">
        <f t="shared" si="5"/>
        <v>49</v>
      </c>
      <c r="I67" s="3">
        <f t="shared" si="6"/>
        <v>78</v>
      </c>
      <c r="J6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29</v>
      </c>
      <c r="K67" s="9">
        <f>Table1[[#This Row],[Time Off Tele (Total Minutes)2]]/720</f>
        <v>4.027777777777778E-2</v>
      </c>
      <c r="L67" s="9">
        <f>Table1[[#This Row],[Time Off Tele (Total Minutes)2]]/((12*60)-Table1[[#This Row],[Time Off Tele (Total Minutes)2]])</f>
        <v>4.1968162083936326E-2</v>
      </c>
      <c r="M67" s="9">
        <f>Table1[[#This Row],[PMD Standard Time Minutes]]/720</f>
        <v>4.1666666666666664E-2</v>
      </c>
      <c r="N67" s="3">
        <f>IF(Table1[[#This Row],[Time Off Tele (Total Minutes)2]]&lt;=30,1,0)</f>
        <v>1</v>
      </c>
      <c r="O67" s="3">
        <f>IF(Table1[[#This Row],[Time Off Tele (Total Minutes)2]]&gt; 30,1,0)</f>
        <v>0</v>
      </c>
      <c r="P67" s="3">
        <f>IF(Table1[[#This Row],[Date]]=Table1[[#This Row],[Date]],1,0)</f>
        <v>1</v>
      </c>
      <c r="Q67" s="3">
        <f>IF(Table1[[#This Row],[Date]]=Table1[[#This Row],[Date]],30,0)</f>
        <v>30</v>
      </c>
      <c r="R67" s="3">
        <f>COUNT(Table1[[#This Row],[Room]])</f>
        <v>1</v>
      </c>
      <c r="S67" s="3"/>
    </row>
    <row r="68" spans="1:19" x14ac:dyDescent="0.25">
      <c r="A68" s="1">
        <v>44966</v>
      </c>
      <c r="B68" s="5">
        <v>6929</v>
      </c>
      <c r="C68" s="20" t="str" cm="1">
        <f t="array" ref="C68">_xlfn.IFS(LEFT(B68,2)="39","3S",LEFT(B68,2)="49","4S",LEFT(B68,2)="59","5S",LEFT(B68,2)="69","6S",LEFT(B68,2)="79","7S",LEFT(B68,2)="21","2G",LEFT(B68,2)="31","3G",LEFT(B68,2)="41","4G",LEFT(B68,2)="33","3W",LEFT(B68,2)="58","5W",LEFT(B68,2)="57","5W")</f>
        <v>6S</v>
      </c>
      <c r="D68" s="2" t="str">
        <f t="shared" ref="D68:D131" si="7">_xlfn.VALUETOTEXT(C68)</f>
        <v>6S</v>
      </c>
      <c r="E68" s="13">
        <v>0.5</v>
      </c>
      <c r="F68" s="13">
        <v>0.62361111111111112</v>
      </c>
      <c r="G68" s="2" t="s">
        <v>27</v>
      </c>
      <c r="H68" s="3">
        <f t="shared" si="5"/>
        <v>720</v>
      </c>
      <c r="I68" s="3">
        <f t="shared" si="6"/>
        <v>898</v>
      </c>
      <c r="J6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178</v>
      </c>
      <c r="K68" s="9">
        <f>Table1[[#This Row],[Time Off Tele (Total Minutes)2]]/720</f>
        <v>0.24722222222222223</v>
      </c>
      <c r="L68" s="9">
        <f>Table1[[#This Row],[Time Off Tele (Total Minutes)2]]/((12*60)-Table1[[#This Row],[Time Off Tele (Total Minutes)2]])</f>
        <v>0.32841328413284132</v>
      </c>
      <c r="M68" s="9">
        <f>Table1[[#This Row],[PMD Standard Time Minutes]]/720</f>
        <v>4.1666666666666664E-2</v>
      </c>
      <c r="N68" s="3">
        <f>IF(Table1[[#This Row],[Time Off Tele (Total Minutes)2]]&lt;=30,1,0)</f>
        <v>0</v>
      </c>
      <c r="O68" s="3">
        <f>IF(Table1[[#This Row],[Time Off Tele (Total Minutes)2]]&gt; 30,1,0)</f>
        <v>1</v>
      </c>
      <c r="P68" s="3">
        <f>IF(Table1[[#This Row],[Date]]=Table1[[#This Row],[Date]],1,0)</f>
        <v>1</v>
      </c>
      <c r="Q68" s="3">
        <f>IF(Table1[[#This Row],[Date]]=Table1[[#This Row],[Date]],30,0)</f>
        <v>30</v>
      </c>
      <c r="R68" s="3">
        <f>COUNT(Table1[[#This Row],[Room]])</f>
        <v>1</v>
      </c>
      <c r="S68" s="3"/>
    </row>
    <row r="69" spans="1:19" x14ac:dyDescent="0.25">
      <c r="A69" s="1">
        <v>44966</v>
      </c>
      <c r="B69" s="5">
        <v>580</v>
      </c>
      <c r="C69" s="20" t="str" cm="1">
        <f t="array" ref="C69">_xlfn.IFS(LEFT(B69,2)="39","3S",LEFT(B69,2)="49","4S",LEFT(B69,2)="59","5S",LEFT(B69,2)="69","6S",LEFT(B69,2)="79","7S",LEFT(B69,2)="21","2G",LEFT(B69,2)="31","3G",LEFT(B69,2)="41","4G",LEFT(B69,2)="33","3W",LEFT(B69,2)="58","5W",LEFT(B69,2)="57","5W")</f>
        <v>5W</v>
      </c>
      <c r="D69" s="2" t="str">
        <f t="shared" si="7"/>
        <v>5W</v>
      </c>
      <c r="E69" s="13">
        <v>0.52083333333333337</v>
      </c>
      <c r="F69" s="13">
        <v>0.58680555555555558</v>
      </c>
      <c r="G69" s="2" t="s">
        <v>27</v>
      </c>
      <c r="H69" s="3">
        <f t="shared" si="5"/>
        <v>750</v>
      </c>
      <c r="I69" s="3">
        <f t="shared" si="6"/>
        <v>845</v>
      </c>
      <c r="J6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95</v>
      </c>
      <c r="K69" s="9">
        <f>Table1[[#This Row],[Time Off Tele (Total Minutes)2]]/720</f>
        <v>0.13194444444444445</v>
      </c>
      <c r="L69" s="9">
        <f>Table1[[#This Row],[Time Off Tele (Total Minutes)2]]/((12*60)-Table1[[#This Row],[Time Off Tele (Total Minutes)2]])</f>
        <v>0.152</v>
      </c>
      <c r="M69" s="9">
        <f>Table1[[#This Row],[PMD Standard Time Minutes]]/720</f>
        <v>4.1666666666666664E-2</v>
      </c>
      <c r="N69" s="3">
        <f>IF(Table1[[#This Row],[Time Off Tele (Total Minutes)2]]&lt;=30,1,0)</f>
        <v>0</v>
      </c>
      <c r="O69" s="3">
        <f>IF(Table1[[#This Row],[Time Off Tele (Total Minutes)2]]&gt; 30,1,0)</f>
        <v>1</v>
      </c>
      <c r="P69" s="3">
        <f>IF(Table1[[#This Row],[Date]]=Table1[[#This Row],[Date]],1,0)</f>
        <v>1</v>
      </c>
      <c r="Q69" s="3">
        <f>IF(Table1[[#This Row],[Date]]=Table1[[#This Row],[Date]],30,0)</f>
        <v>30</v>
      </c>
      <c r="R69" s="3">
        <f>COUNT(Table1[[#This Row],[Room]])</f>
        <v>1</v>
      </c>
      <c r="S69" s="3"/>
    </row>
    <row r="70" spans="1:19" x14ac:dyDescent="0.25">
      <c r="A70" s="1">
        <v>44966</v>
      </c>
      <c r="B70" s="5">
        <v>3129</v>
      </c>
      <c r="C70" s="20" t="str" cm="1">
        <f t="array" ref="C70">_xlfn.IFS(LEFT(B70,2)="39","3S",LEFT(B70,2)="49","4S",LEFT(B70,2)="59","5S",LEFT(B70,2)="69","6S",LEFT(B70,2)="79","7S",LEFT(B70,2)="21","2G",LEFT(B70,2)="31","3G",LEFT(B70,2)="41","4G",LEFT(B70,2)="33","3W",LEFT(B70,2)="58","5W",LEFT(B70,2)="57","5W")</f>
        <v>3G</v>
      </c>
      <c r="D70" s="2" t="str">
        <f t="shared" si="7"/>
        <v>3G</v>
      </c>
      <c r="E70" s="13">
        <v>0.5395833333333333</v>
      </c>
      <c r="F70" s="13">
        <v>0.59375</v>
      </c>
      <c r="G70" s="2" t="s">
        <v>27</v>
      </c>
      <c r="H70" s="3">
        <f t="shared" si="5"/>
        <v>777</v>
      </c>
      <c r="I70" s="3">
        <f t="shared" si="6"/>
        <v>855</v>
      </c>
      <c r="J7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78</v>
      </c>
      <c r="K70" s="9">
        <f>Table1[[#This Row],[Time Off Tele (Total Minutes)2]]/720</f>
        <v>0.10833333333333334</v>
      </c>
      <c r="L70" s="9">
        <f>Table1[[#This Row],[Time Off Tele (Total Minutes)2]]/((12*60)-Table1[[#This Row],[Time Off Tele (Total Minutes)2]])</f>
        <v>0.12149532710280374</v>
      </c>
      <c r="M70" s="9">
        <f>Table1[[#This Row],[PMD Standard Time Minutes]]/720</f>
        <v>4.1666666666666664E-2</v>
      </c>
      <c r="N70" s="3">
        <f>IF(Table1[[#This Row],[Time Off Tele (Total Minutes)2]]&lt;=30,1,0)</f>
        <v>0</v>
      </c>
      <c r="O70" s="3">
        <f>IF(Table1[[#This Row],[Time Off Tele (Total Minutes)2]]&gt; 30,1,0)</f>
        <v>1</v>
      </c>
      <c r="P70" s="3">
        <f>IF(Table1[[#This Row],[Date]]=Table1[[#This Row],[Date]],1,0)</f>
        <v>1</v>
      </c>
      <c r="Q70" s="3">
        <f>IF(Table1[[#This Row],[Date]]=Table1[[#This Row],[Date]],30,0)</f>
        <v>30</v>
      </c>
      <c r="R70" s="3">
        <f>COUNT(Table1[[#This Row],[Room]])</f>
        <v>1</v>
      </c>
      <c r="S70" s="3"/>
    </row>
    <row r="71" spans="1:19" x14ac:dyDescent="0.25">
      <c r="A71" s="1">
        <v>44966</v>
      </c>
      <c r="B71" s="5">
        <v>6927</v>
      </c>
      <c r="C71" s="20" t="str" cm="1">
        <f t="array" ref="C71">_xlfn.IFS(LEFT(B71,2)="39","3S",LEFT(B71,2)="49","4S",LEFT(B71,2)="59","5S",LEFT(B71,2)="69","6S",LEFT(B71,2)="79","7S",LEFT(B71,2)="21","2G",LEFT(B71,2)="31","3G",LEFT(B71,2)="41","4G",LEFT(B71,2)="33","3W",LEFT(B71,2)="58","5W",LEFT(B71,2)="57","5W")</f>
        <v>6S</v>
      </c>
      <c r="D71" s="2" t="str">
        <f t="shared" si="7"/>
        <v>6S</v>
      </c>
      <c r="E71" s="13">
        <v>0.66805555555555562</v>
      </c>
      <c r="F71" s="13">
        <v>0.6875</v>
      </c>
      <c r="G71" s="2" t="s">
        <v>27</v>
      </c>
      <c r="H71" s="3">
        <f t="shared" si="5"/>
        <v>962</v>
      </c>
      <c r="I71" s="3">
        <f t="shared" si="6"/>
        <v>990</v>
      </c>
      <c r="J7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28</v>
      </c>
      <c r="K71" s="9">
        <f>Table1[[#This Row],[Time Off Tele (Total Minutes)2]]/720</f>
        <v>3.888888888888889E-2</v>
      </c>
      <c r="L71" s="9">
        <f>Table1[[#This Row],[Time Off Tele (Total Minutes)2]]/((12*60)-Table1[[#This Row],[Time Off Tele (Total Minutes)2]])</f>
        <v>4.046242774566474E-2</v>
      </c>
      <c r="M71" s="9">
        <f>Table1[[#This Row],[PMD Standard Time Minutes]]/720</f>
        <v>4.1666666666666664E-2</v>
      </c>
      <c r="N71" s="3">
        <f>IF(Table1[[#This Row],[Time Off Tele (Total Minutes)2]]&lt;=30,1,0)</f>
        <v>1</v>
      </c>
      <c r="O71" s="3">
        <f>IF(Table1[[#This Row],[Time Off Tele (Total Minutes)2]]&gt; 30,1,0)</f>
        <v>0</v>
      </c>
      <c r="P71" s="3">
        <f>IF(Table1[[#This Row],[Date]]=Table1[[#This Row],[Date]],1,0)</f>
        <v>1</v>
      </c>
      <c r="Q71" s="3">
        <f>IF(Table1[[#This Row],[Date]]=Table1[[#This Row],[Date]],30,0)</f>
        <v>30</v>
      </c>
      <c r="R71" s="3">
        <f>COUNT(Table1[[#This Row],[Room]])</f>
        <v>1</v>
      </c>
      <c r="S71" s="3"/>
    </row>
    <row r="72" spans="1:19" x14ac:dyDescent="0.25">
      <c r="A72" s="1">
        <v>44966</v>
      </c>
      <c r="B72" s="5">
        <v>6903</v>
      </c>
      <c r="C72" s="20" t="str" cm="1">
        <f t="array" ref="C72">_xlfn.IFS(LEFT(B72,2)="39","3S",LEFT(B72,2)="49","4S",LEFT(B72,2)="59","5S",LEFT(B72,2)="69","6S",LEFT(B72,2)="79","7S",LEFT(B72,2)="21","2G",LEFT(B72,2)="31","3G",LEFT(B72,2)="41","4G",LEFT(B72,2)="33","3W",LEFT(B72,2)="58","5W",LEFT(B72,2)="57","5W")</f>
        <v>6S</v>
      </c>
      <c r="D72" s="2" t="str">
        <f t="shared" si="7"/>
        <v>6S</v>
      </c>
      <c r="E72" s="13">
        <v>0.68333333333333324</v>
      </c>
      <c r="F72" s="13">
        <v>0.69930555555555562</v>
      </c>
      <c r="G72" s="2" t="s">
        <v>27</v>
      </c>
      <c r="H72" s="3">
        <f t="shared" si="5"/>
        <v>984</v>
      </c>
      <c r="I72" s="3">
        <f t="shared" si="6"/>
        <v>1007</v>
      </c>
      <c r="J7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23</v>
      </c>
      <c r="K72" s="9">
        <f>Table1[[#This Row],[Time Off Tele (Total Minutes)2]]/720</f>
        <v>3.1944444444444442E-2</v>
      </c>
      <c r="L72" s="9">
        <f>Table1[[#This Row],[Time Off Tele (Total Minutes)2]]/((12*60)-Table1[[#This Row],[Time Off Tele (Total Minutes)2]])</f>
        <v>3.2998565279770443E-2</v>
      </c>
      <c r="M72" s="9">
        <f>Table1[[#This Row],[PMD Standard Time Minutes]]/720</f>
        <v>4.1666666666666664E-2</v>
      </c>
      <c r="N72" s="3">
        <f>IF(Table1[[#This Row],[Time Off Tele (Total Minutes)2]]&lt;=30,1,0)</f>
        <v>1</v>
      </c>
      <c r="O72" s="3">
        <f>IF(Table1[[#This Row],[Time Off Tele (Total Minutes)2]]&gt; 30,1,0)</f>
        <v>0</v>
      </c>
      <c r="P72" s="3">
        <f>IF(Table1[[#This Row],[Date]]=Table1[[#This Row],[Date]],1,0)</f>
        <v>1</v>
      </c>
      <c r="Q72" s="3">
        <f>IF(Table1[[#This Row],[Date]]=Table1[[#This Row],[Date]],30,0)</f>
        <v>30</v>
      </c>
      <c r="R72" s="3">
        <f>COUNT(Table1[[#This Row],[Room]])</f>
        <v>1</v>
      </c>
      <c r="S72" s="3"/>
    </row>
    <row r="73" spans="1:19" x14ac:dyDescent="0.25">
      <c r="A73" s="1">
        <v>44966</v>
      </c>
      <c r="B73" s="5">
        <v>5915</v>
      </c>
      <c r="C73" s="20" t="str" cm="1">
        <f t="array" ref="C73">_xlfn.IFS(LEFT(B73,2)="39","3S",LEFT(B73,2)="49","4S",LEFT(B73,2)="59","5S",LEFT(B73,2)="69","6S",LEFT(B73,2)="79","7S",LEFT(B73,2)="21","2G",LEFT(B73,2)="31","3G",LEFT(B73,2)="41","4G",LEFT(B73,2)="33","3W",LEFT(B73,2)="58","5W",LEFT(B73,2)="57","5W")</f>
        <v>5S</v>
      </c>
      <c r="D73" s="2" t="str">
        <f t="shared" si="7"/>
        <v>5S</v>
      </c>
      <c r="E73" s="13">
        <v>0.68333333333333324</v>
      </c>
      <c r="F73" s="13">
        <v>0.70277777777777783</v>
      </c>
      <c r="G73" s="2" t="s">
        <v>27</v>
      </c>
      <c r="H73" s="3">
        <f t="shared" si="5"/>
        <v>984</v>
      </c>
      <c r="I73" s="3">
        <f t="shared" si="6"/>
        <v>1012</v>
      </c>
      <c r="J7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28</v>
      </c>
      <c r="K73" s="9">
        <f>Table1[[#This Row],[Time Off Tele (Total Minutes)2]]/720</f>
        <v>3.888888888888889E-2</v>
      </c>
      <c r="L73" s="9">
        <f>Table1[[#This Row],[Time Off Tele (Total Minutes)2]]/((12*60)-Table1[[#This Row],[Time Off Tele (Total Minutes)2]])</f>
        <v>4.046242774566474E-2</v>
      </c>
      <c r="M73" s="9">
        <f>Table1[[#This Row],[PMD Standard Time Minutes]]/720</f>
        <v>4.1666666666666664E-2</v>
      </c>
      <c r="N73" s="3">
        <f>IF(Table1[[#This Row],[Time Off Tele (Total Minutes)2]]&lt;=30,1,0)</f>
        <v>1</v>
      </c>
      <c r="O73" s="3">
        <f>IF(Table1[[#This Row],[Time Off Tele (Total Minutes)2]]&gt; 30,1,0)</f>
        <v>0</v>
      </c>
      <c r="P73" s="3">
        <f>IF(Table1[[#This Row],[Date]]=Table1[[#This Row],[Date]],1,0)</f>
        <v>1</v>
      </c>
      <c r="Q73" s="3">
        <f>IF(Table1[[#This Row],[Date]]=Table1[[#This Row],[Date]],30,0)</f>
        <v>30</v>
      </c>
      <c r="R73" s="3">
        <f>COUNT(Table1[[#This Row],[Room]])</f>
        <v>1</v>
      </c>
      <c r="S73" s="3"/>
    </row>
    <row r="74" spans="1:19" x14ac:dyDescent="0.25">
      <c r="A74" s="1">
        <v>44966</v>
      </c>
      <c r="B74" s="5">
        <v>5930</v>
      </c>
      <c r="C74" s="20" t="str" cm="1">
        <f t="array" ref="C74">_xlfn.IFS(LEFT(B74,2)="39","3S",LEFT(B74,2)="49","4S",LEFT(B74,2)="59","5S",LEFT(B74,2)="69","6S",LEFT(B74,2)="79","7S",LEFT(B74,2)="21","2G",LEFT(B74,2)="31","3G",LEFT(B74,2)="41","4G",LEFT(B74,2)="33","3W",LEFT(B74,2)="58","5W",LEFT(B74,2)="57","5W")</f>
        <v>5S</v>
      </c>
      <c r="D74" s="2" t="str">
        <f t="shared" si="7"/>
        <v>5S</v>
      </c>
      <c r="E74" s="13">
        <v>0.74236111111111114</v>
      </c>
      <c r="F74" s="13">
        <v>0.77222222222222225</v>
      </c>
      <c r="G74" s="2" t="s">
        <v>27</v>
      </c>
      <c r="H74" s="3">
        <f t="shared" si="5"/>
        <v>1069</v>
      </c>
      <c r="I74" s="3">
        <f t="shared" si="6"/>
        <v>1112</v>
      </c>
      <c r="J7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43</v>
      </c>
      <c r="K74" s="9">
        <f>Table1[[#This Row],[Time Off Tele (Total Minutes)2]]/720</f>
        <v>5.9722222222222225E-2</v>
      </c>
      <c r="L74" s="9">
        <f>Table1[[#This Row],[Time Off Tele (Total Minutes)2]]/((12*60)-Table1[[#This Row],[Time Off Tele (Total Minutes)2]])</f>
        <v>6.3515509601181686E-2</v>
      </c>
      <c r="M74" s="9">
        <f>Table1[[#This Row],[PMD Standard Time Minutes]]/720</f>
        <v>4.1666666666666664E-2</v>
      </c>
      <c r="N74" s="3">
        <f>IF(Table1[[#This Row],[Time Off Tele (Total Minutes)2]]&lt;=30,1,0)</f>
        <v>0</v>
      </c>
      <c r="O74" s="3">
        <f>IF(Table1[[#This Row],[Time Off Tele (Total Minutes)2]]&gt; 30,1,0)</f>
        <v>1</v>
      </c>
      <c r="P74" s="3">
        <f>IF(Table1[[#This Row],[Date]]=Table1[[#This Row],[Date]],1,0)</f>
        <v>1</v>
      </c>
      <c r="Q74" s="3">
        <f>IF(Table1[[#This Row],[Date]]=Table1[[#This Row],[Date]],30,0)</f>
        <v>30</v>
      </c>
      <c r="R74" s="3">
        <f>COUNT(Table1[[#This Row],[Room]])</f>
        <v>1</v>
      </c>
      <c r="S74" s="3"/>
    </row>
    <row r="75" spans="1:19" x14ac:dyDescent="0.25">
      <c r="A75" s="1">
        <v>44966</v>
      </c>
      <c r="B75" s="5">
        <v>3104</v>
      </c>
      <c r="C75" s="20" t="str" cm="1">
        <f t="array" ref="C75">_xlfn.IFS(LEFT(B75,2)="39","3S",LEFT(B75,2)="49","4S",LEFT(B75,2)="59","5S",LEFT(B75,2)="69","6S",LEFT(B75,2)="79","7S",LEFT(B75,2)="21","2G",LEFT(B75,2)="31","3G",LEFT(B75,2)="41","4G",LEFT(B75,2)="33","3W",LEFT(B75,2)="58","5W",LEFT(B75,2)="57","5W")</f>
        <v>3G</v>
      </c>
      <c r="D75" s="2" t="str">
        <f t="shared" si="7"/>
        <v>3G</v>
      </c>
      <c r="E75" s="13">
        <v>0.76527777777777783</v>
      </c>
      <c r="F75" s="13">
        <v>0.80208333333333337</v>
      </c>
      <c r="G75" s="2" t="s">
        <v>27</v>
      </c>
      <c r="H75" s="3">
        <f t="shared" si="5"/>
        <v>1102</v>
      </c>
      <c r="I75" s="3">
        <f t="shared" si="6"/>
        <v>1155</v>
      </c>
      <c r="J7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53</v>
      </c>
      <c r="K75" s="9">
        <f>Table1[[#This Row],[Time Off Tele (Total Minutes)2]]/720</f>
        <v>7.3611111111111113E-2</v>
      </c>
      <c r="L75" s="9">
        <f>Table1[[#This Row],[Time Off Tele (Total Minutes)2]]/((12*60)-Table1[[#This Row],[Time Off Tele (Total Minutes)2]])</f>
        <v>7.9460269865067462E-2</v>
      </c>
      <c r="M75" s="9">
        <f>Table1[[#This Row],[PMD Standard Time Minutes]]/720</f>
        <v>4.1666666666666664E-2</v>
      </c>
      <c r="N75" s="3">
        <f>IF(Table1[[#This Row],[Time Off Tele (Total Minutes)2]]&lt;=30,1,0)</f>
        <v>0</v>
      </c>
      <c r="O75" s="3">
        <f>IF(Table1[[#This Row],[Time Off Tele (Total Minutes)2]]&gt; 30,1,0)</f>
        <v>1</v>
      </c>
      <c r="P75" s="3">
        <f>IF(Table1[[#This Row],[Date]]=Table1[[#This Row],[Date]],1,0)</f>
        <v>1</v>
      </c>
      <c r="Q75" s="3">
        <f>IF(Table1[[#This Row],[Date]]=Table1[[#This Row],[Date]],30,0)</f>
        <v>30</v>
      </c>
      <c r="R75" s="3">
        <f>COUNT(Table1[[#This Row],[Room]])</f>
        <v>1</v>
      </c>
      <c r="S75" s="3"/>
    </row>
    <row r="76" spans="1:19" x14ac:dyDescent="0.25">
      <c r="A76" s="1">
        <v>44966</v>
      </c>
      <c r="B76" s="5">
        <v>3105</v>
      </c>
      <c r="C76" s="20" t="str" cm="1">
        <f t="array" ref="C76">_xlfn.IFS(LEFT(B76,2)="39","3S",LEFT(B76,2)="49","4S",LEFT(B76,2)="59","5S",LEFT(B76,2)="69","6S",LEFT(B76,2)="79","7S",LEFT(B76,2)="21","2G",LEFT(B76,2)="31","3G",LEFT(B76,2)="41","4G",LEFT(B76,2)="33","3W",LEFT(B76,2)="58","5W",LEFT(B76,2)="57","5W")</f>
        <v>3G</v>
      </c>
      <c r="D76" s="2" t="str">
        <f t="shared" si="7"/>
        <v>3G</v>
      </c>
      <c r="E76" s="13">
        <v>0.78472222222222221</v>
      </c>
      <c r="F76" s="13">
        <v>0.82500000000000007</v>
      </c>
      <c r="G76" s="2" t="s">
        <v>27</v>
      </c>
      <c r="H76" s="3">
        <f t="shared" si="5"/>
        <v>1130</v>
      </c>
      <c r="I76" s="3">
        <f t="shared" si="6"/>
        <v>1188</v>
      </c>
      <c r="J7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58</v>
      </c>
      <c r="K76" s="9">
        <f>Table1[[#This Row],[Time Off Tele (Total Minutes)2]]/720</f>
        <v>8.0555555555555561E-2</v>
      </c>
      <c r="L76" s="9">
        <f>Table1[[#This Row],[Time Off Tele (Total Minutes)2]]/((12*60)-Table1[[#This Row],[Time Off Tele (Total Minutes)2]])</f>
        <v>8.7613293051359523E-2</v>
      </c>
      <c r="M76" s="9">
        <f>Table1[[#This Row],[PMD Standard Time Minutes]]/720</f>
        <v>4.1666666666666664E-2</v>
      </c>
      <c r="N76" s="3">
        <f>IF(Table1[[#This Row],[Time Off Tele (Total Minutes)2]]&lt;=30,1,0)</f>
        <v>0</v>
      </c>
      <c r="O76" s="3">
        <f>IF(Table1[[#This Row],[Time Off Tele (Total Minutes)2]]&gt; 30,1,0)</f>
        <v>1</v>
      </c>
      <c r="P76" s="3">
        <f>IF(Table1[[#This Row],[Date]]=Table1[[#This Row],[Date]],1,0)</f>
        <v>1</v>
      </c>
      <c r="Q76" s="3">
        <f>IF(Table1[[#This Row],[Date]]=Table1[[#This Row],[Date]],30,0)</f>
        <v>30</v>
      </c>
      <c r="R76" s="3">
        <f>COUNT(Table1[[#This Row],[Room]])</f>
        <v>1</v>
      </c>
      <c r="S76" s="3"/>
    </row>
    <row r="77" spans="1:19" x14ac:dyDescent="0.25">
      <c r="A77" s="1">
        <v>44966</v>
      </c>
      <c r="B77" s="5">
        <v>3108</v>
      </c>
      <c r="C77" s="20" t="str" cm="1">
        <f t="array" ref="C77">_xlfn.IFS(LEFT(B77,2)="39","3S",LEFT(B77,2)="49","4S",LEFT(B77,2)="59","5S",LEFT(B77,2)="69","6S",LEFT(B77,2)="79","7S",LEFT(B77,2)="21","2G",LEFT(B77,2)="31","3G",LEFT(B77,2)="41","4G",LEFT(B77,2)="33","3W",LEFT(B77,2)="58","5W",LEFT(B77,2)="57","5W")</f>
        <v>3G</v>
      </c>
      <c r="D77" s="2" t="str">
        <f t="shared" si="7"/>
        <v>3G</v>
      </c>
      <c r="E77" s="13">
        <v>0.80694444444444446</v>
      </c>
      <c r="F77" s="13">
        <v>0.8208333333333333</v>
      </c>
      <c r="G77" s="2" t="s">
        <v>27</v>
      </c>
      <c r="H77" s="3">
        <f t="shared" si="5"/>
        <v>1162</v>
      </c>
      <c r="I77" s="3">
        <f t="shared" si="6"/>
        <v>1182</v>
      </c>
      <c r="J7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20</v>
      </c>
      <c r="K77" s="9">
        <f>Table1[[#This Row],[Time Off Tele (Total Minutes)2]]/720</f>
        <v>2.7777777777777776E-2</v>
      </c>
      <c r="L77" s="9">
        <f>Table1[[#This Row],[Time Off Tele (Total Minutes)2]]/((12*60)-Table1[[#This Row],[Time Off Tele (Total Minutes)2]])</f>
        <v>2.8571428571428571E-2</v>
      </c>
      <c r="M77" s="9">
        <f>Table1[[#This Row],[PMD Standard Time Minutes]]/720</f>
        <v>4.1666666666666664E-2</v>
      </c>
      <c r="N77" s="3">
        <f>IF(Table1[[#This Row],[Time Off Tele (Total Minutes)2]]&lt;=30,1,0)</f>
        <v>1</v>
      </c>
      <c r="O77" s="3">
        <f>IF(Table1[[#This Row],[Time Off Tele (Total Minutes)2]]&gt; 30,1,0)</f>
        <v>0</v>
      </c>
      <c r="P77" s="3">
        <f>IF(Table1[[#This Row],[Date]]=Table1[[#This Row],[Date]],1,0)</f>
        <v>1</v>
      </c>
      <c r="Q77" s="3">
        <f>IF(Table1[[#This Row],[Date]]=Table1[[#This Row],[Date]],30,0)</f>
        <v>30</v>
      </c>
      <c r="R77" s="3">
        <f>COUNT(Table1[[#This Row],[Room]])</f>
        <v>1</v>
      </c>
      <c r="S77" s="3"/>
    </row>
    <row r="78" spans="1:19" x14ac:dyDescent="0.25">
      <c r="A78" s="1">
        <v>44966</v>
      </c>
      <c r="B78" s="5">
        <v>3130</v>
      </c>
      <c r="C78" s="20" t="str" cm="1">
        <f t="array" ref="C78">_xlfn.IFS(LEFT(B78,2)="39","3S",LEFT(B78,2)="49","4S",LEFT(B78,2)="59","5S",LEFT(B78,2)="69","6S",LEFT(B78,2)="79","7S",LEFT(B78,2)="21","2G",LEFT(B78,2)="31","3G",LEFT(B78,2)="41","4G",LEFT(B78,2)="33","3W",LEFT(B78,2)="58","5W",LEFT(B78,2)="57","5W")</f>
        <v>3G</v>
      </c>
      <c r="D78" s="2" t="str">
        <f t="shared" si="7"/>
        <v>3G</v>
      </c>
      <c r="E78" s="13">
        <v>0.87361111111111101</v>
      </c>
      <c r="F78" s="13">
        <v>0.94930555555555562</v>
      </c>
      <c r="G78" s="2" t="s">
        <v>27</v>
      </c>
      <c r="H78" s="3">
        <f t="shared" si="5"/>
        <v>1258</v>
      </c>
      <c r="I78" s="3">
        <f t="shared" si="6"/>
        <v>1367</v>
      </c>
      <c r="J7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109</v>
      </c>
      <c r="K78" s="9">
        <f>Table1[[#This Row],[Time Off Tele (Total Minutes)2]]/720</f>
        <v>0.15138888888888888</v>
      </c>
      <c r="L78" s="9">
        <f>Table1[[#This Row],[Time Off Tele (Total Minutes)2]]/((12*60)-Table1[[#This Row],[Time Off Tele (Total Minutes)2]])</f>
        <v>0.17839607201309329</v>
      </c>
      <c r="M78" s="9">
        <f>Table1[[#This Row],[PMD Standard Time Minutes]]/720</f>
        <v>4.1666666666666664E-2</v>
      </c>
      <c r="N78" s="3">
        <f>IF(Table1[[#This Row],[Time Off Tele (Total Minutes)2]]&lt;=30,1,0)</f>
        <v>0</v>
      </c>
      <c r="O78" s="3">
        <f>IF(Table1[[#This Row],[Time Off Tele (Total Minutes)2]]&gt; 30,1,0)</f>
        <v>1</v>
      </c>
      <c r="P78" s="3">
        <f>IF(Table1[[#This Row],[Date]]=Table1[[#This Row],[Date]],1,0)</f>
        <v>1</v>
      </c>
      <c r="Q78" s="3">
        <f>IF(Table1[[#This Row],[Date]]=Table1[[#This Row],[Date]],30,0)</f>
        <v>30</v>
      </c>
      <c r="R78" s="3">
        <f>COUNT(Table1[[#This Row],[Room]])</f>
        <v>1</v>
      </c>
      <c r="S78" s="3"/>
    </row>
    <row r="79" spans="1:19" x14ac:dyDescent="0.25">
      <c r="A79" s="1">
        <v>44966</v>
      </c>
      <c r="B79" s="5">
        <v>4924</v>
      </c>
      <c r="C79" s="20" t="str" cm="1">
        <f t="array" ref="C79">_xlfn.IFS(LEFT(B79,2)="39","3S",LEFT(B79,2)="49","4S",LEFT(B79,2)="59","5S",LEFT(B79,2)="69","6S",LEFT(B79,2)="79","7S",LEFT(B79,2)="21","2G",LEFT(B79,2)="31","3G",LEFT(B79,2)="41","4G",LEFT(B79,2)="33","3W",LEFT(B79,2)="58","5W",LEFT(B79,2)="57","5W")</f>
        <v>4S</v>
      </c>
      <c r="D79" s="2" t="str">
        <f t="shared" si="7"/>
        <v>4S</v>
      </c>
      <c r="E79" s="13">
        <v>0.7597222222222223</v>
      </c>
      <c r="F79" s="13">
        <v>4.1666666666666664E-2</v>
      </c>
      <c r="G79" s="2" t="s">
        <v>27</v>
      </c>
      <c r="H79" s="3">
        <f t="shared" si="5"/>
        <v>1094</v>
      </c>
      <c r="I79" s="3">
        <f t="shared" si="6"/>
        <v>60</v>
      </c>
      <c r="J7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Day)2]])*-1</f>
        <v>166</v>
      </c>
      <c r="K79" s="9">
        <f>Table1[[#This Row],[Time Off Tele (Total Minutes)2]]/720</f>
        <v>0.23055555555555557</v>
      </c>
      <c r="L79" s="9">
        <f>Table1[[#This Row],[Time Off Tele (Total Minutes)2]]/((12*60)-Table1[[#This Row],[Time Off Tele (Total Minutes)2]])</f>
        <v>0.29963898916967507</v>
      </c>
      <c r="M79" s="9">
        <f>Table1[[#This Row],[PMD Standard Time Minutes]]/720</f>
        <v>4.1666666666666664E-2</v>
      </c>
      <c r="N79" s="3">
        <f>IF(Table1[[#This Row],[Time Off Tele (Total Minutes)2]]&lt;=30,1,0)</f>
        <v>0</v>
      </c>
      <c r="O79" s="3">
        <f>IF(Table1[[#This Row],[Time Off Tele (Total Minutes)2]]&gt; 30,1,0)</f>
        <v>1</v>
      </c>
      <c r="P79" s="3">
        <f>IF(Table1[[#This Row],[Date]]=Table1[[#This Row],[Date]],1,0)</f>
        <v>1</v>
      </c>
      <c r="Q79" s="3">
        <f>IF(Table1[[#This Row],[Date]]=Table1[[#This Row],[Date]],30,0)</f>
        <v>30</v>
      </c>
      <c r="R79" s="3">
        <f>COUNT(Table1[[#This Row],[Room]])</f>
        <v>1</v>
      </c>
      <c r="S79" s="3"/>
    </row>
    <row r="80" spans="1:19" x14ac:dyDescent="0.25">
      <c r="A80" s="1">
        <v>44966</v>
      </c>
      <c r="B80" s="5">
        <v>4101</v>
      </c>
      <c r="C80" s="20" t="str" cm="1">
        <f t="array" ref="C80">_xlfn.IFS(LEFT(B80,2)="39","3S",LEFT(B80,2)="49","4S",LEFT(B80,2)="59","5S",LEFT(B80,2)="69","6S",LEFT(B80,2)="79","7S",LEFT(B80,2)="21","2G",LEFT(B80,2)="31","3G",LEFT(B80,2)="41","4G",LEFT(B80,2)="33","3W",LEFT(B80,2)="58","5W",LEFT(B80,2)="57","5W")</f>
        <v>4G</v>
      </c>
      <c r="D80" s="2" t="str">
        <f t="shared" si="7"/>
        <v>4G</v>
      </c>
      <c r="E80" s="13">
        <v>0.8979166666666667</v>
      </c>
      <c r="F80" s="13">
        <v>0.91875000000000007</v>
      </c>
      <c r="G80" s="2" t="s">
        <v>27</v>
      </c>
      <c r="H80" s="3">
        <f t="shared" si="5"/>
        <v>1293</v>
      </c>
      <c r="I80" s="3">
        <f t="shared" si="6"/>
        <v>1323</v>
      </c>
      <c r="J8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30</v>
      </c>
      <c r="K80" s="9">
        <f>Table1[[#This Row],[Time Off Tele (Total Minutes)2]]/720</f>
        <v>4.1666666666666664E-2</v>
      </c>
      <c r="L80" s="9">
        <f>Table1[[#This Row],[Time Off Tele (Total Minutes)2]]/((12*60)-Table1[[#This Row],[Time Off Tele (Total Minutes)2]])</f>
        <v>4.3478260869565216E-2</v>
      </c>
      <c r="M80" s="9">
        <f>Table1[[#This Row],[PMD Standard Time Minutes]]/720</f>
        <v>4.1666666666666664E-2</v>
      </c>
      <c r="N80" s="3">
        <f>IF(Table1[[#This Row],[Time Off Tele (Total Minutes)2]]&lt;=30,1,0)</f>
        <v>1</v>
      </c>
      <c r="O80" s="3">
        <f>IF(Table1[[#This Row],[Time Off Tele (Total Minutes)2]]&gt; 30,1,0)</f>
        <v>0</v>
      </c>
      <c r="P80" s="3">
        <f>IF(Table1[[#This Row],[Date]]=Table1[[#This Row],[Date]],1,0)</f>
        <v>1</v>
      </c>
      <c r="Q80" s="3">
        <f>IF(Table1[[#This Row],[Date]]=Table1[[#This Row],[Date]],30,0)</f>
        <v>30</v>
      </c>
      <c r="R80" s="3">
        <f>COUNT(Table1[[#This Row],[Room]])</f>
        <v>1</v>
      </c>
      <c r="S80" s="3"/>
    </row>
    <row r="81" spans="1:19" x14ac:dyDescent="0.25">
      <c r="A81" s="1">
        <v>44966</v>
      </c>
      <c r="B81" s="5">
        <v>3125</v>
      </c>
      <c r="C81" s="20" t="str" cm="1">
        <f t="array" ref="C81">_xlfn.IFS(LEFT(B81,2)="39","3S",LEFT(B81,2)="49","4S",LEFT(B81,2)="59","5S",LEFT(B81,2)="69","6S",LEFT(B81,2)="79","7S",LEFT(B81,2)="21","2G",LEFT(B81,2)="31","3G",LEFT(B81,2)="41","4G",LEFT(B81,2)="33","3W",LEFT(B81,2)="58","5W",LEFT(B81,2)="57","5W")</f>
        <v>3G</v>
      </c>
      <c r="D81" s="2" t="str">
        <f t="shared" si="7"/>
        <v>3G</v>
      </c>
      <c r="E81" s="13">
        <v>0.94444444444444453</v>
      </c>
      <c r="F81" s="13">
        <v>0.99791666666666667</v>
      </c>
      <c r="G81" s="2" t="s">
        <v>27</v>
      </c>
      <c r="H81" s="3">
        <f t="shared" si="5"/>
        <v>1360</v>
      </c>
      <c r="I81" s="3">
        <f t="shared" si="6"/>
        <v>1437</v>
      </c>
      <c r="J8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77</v>
      </c>
      <c r="K81" s="9">
        <f>Table1[[#This Row],[Time Off Tele (Total Minutes)2]]/720</f>
        <v>0.10694444444444444</v>
      </c>
      <c r="L81" s="9">
        <f>Table1[[#This Row],[Time Off Tele (Total Minutes)2]]/((12*60)-Table1[[#This Row],[Time Off Tele (Total Minutes)2]])</f>
        <v>0.11975116640746501</v>
      </c>
      <c r="M81" s="9">
        <f>Table1[[#This Row],[PMD Standard Time Minutes]]/720</f>
        <v>4.1666666666666664E-2</v>
      </c>
      <c r="N81" s="3">
        <f>IF(Table1[[#This Row],[Time Off Tele (Total Minutes)2]]&lt;=30,1,0)</f>
        <v>0</v>
      </c>
      <c r="O81" s="3">
        <f>IF(Table1[[#This Row],[Time Off Tele (Total Minutes)2]]&gt; 30,1,0)</f>
        <v>1</v>
      </c>
      <c r="P81" s="3">
        <f>IF(Table1[[#This Row],[Date]]=Table1[[#This Row],[Date]],1,0)</f>
        <v>1</v>
      </c>
      <c r="Q81" s="3">
        <f>IF(Table1[[#This Row],[Date]]=Table1[[#This Row],[Date]],30,0)</f>
        <v>30</v>
      </c>
      <c r="R81" s="3">
        <f>COUNT(Table1[[#This Row],[Room]])</f>
        <v>1</v>
      </c>
      <c r="S81" s="3"/>
    </row>
    <row r="82" spans="1:19" x14ac:dyDescent="0.25">
      <c r="A82" s="1">
        <v>44967</v>
      </c>
      <c r="B82" s="5">
        <v>4107</v>
      </c>
      <c r="C82" s="20" t="str" cm="1">
        <f t="array" ref="C82">_xlfn.IFS(LEFT(B82,2)="39","3S",LEFT(B82,2)="49","4S",LEFT(B82,2)="59","5S",LEFT(B82,2)="69","6S",LEFT(B82,2)="79","7S",LEFT(B82,2)="21","2G",LEFT(B82,2)="31","3G",LEFT(B82,2)="41","4G",LEFT(B82,2)="33","3W",LEFT(B82,2)="58","5W",LEFT(B82,2)="57","5W")</f>
        <v>4G</v>
      </c>
      <c r="D82" s="2" t="str">
        <f t="shared" si="7"/>
        <v>4G</v>
      </c>
      <c r="E82" s="13">
        <v>6.3888888888888884E-2</v>
      </c>
      <c r="F82" s="13">
        <v>8.6805555555555566E-2</v>
      </c>
      <c r="G82" s="2" t="s">
        <v>27</v>
      </c>
      <c r="H82" s="3">
        <f t="shared" si="5"/>
        <v>92</v>
      </c>
      <c r="I82" s="3">
        <f t="shared" si="6"/>
        <v>125</v>
      </c>
      <c r="J8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33</v>
      </c>
      <c r="K82" s="9">
        <f>Table1[[#This Row],[Time Off Tele (Total Minutes)2]]/720</f>
        <v>4.583333333333333E-2</v>
      </c>
      <c r="L82" s="9">
        <f>Table1[[#This Row],[Time Off Tele (Total Minutes)2]]/((12*60)-Table1[[#This Row],[Time Off Tele (Total Minutes)2]])</f>
        <v>4.8034934497816595E-2</v>
      </c>
      <c r="M82" s="9">
        <f>Table1[[#This Row],[PMD Standard Time Minutes]]/720</f>
        <v>4.1666666666666664E-2</v>
      </c>
      <c r="N82" s="3">
        <f>IF(Table1[[#This Row],[Time Off Tele (Total Minutes)2]]&lt;=30,1,0)</f>
        <v>0</v>
      </c>
      <c r="O82" s="3">
        <f>IF(Table1[[#This Row],[Time Off Tele (Total Minutes)2]]&gt; 30,1,0)</f>
        <v>1</v>
      </c>
      <c r="P82" s="3">
        <f>IF(Table1[[#This Row],[Date]]=Table1[[#This Row],[Date]],1,0)</f>
        <v>1</v>
      </c>
      <c r="Q82" s="3">
        <f>IF(Table1[[#This Row],[Date]]=Table1[[#This Row],[Date]],30,0)</f>
        <v>30</v>
      </c>
      <c r="R82" s="3">
        <f>COUNT(Table1[[#This Row],[Room]])</f>
        <v>1</v>
      </c>
      <c r="S82" s="3"/>
    </row>
    <row r="83" spans="1:19" x14ac:dyDescent="0.25">
      <c r="A83" s="1">
        <v>44967</v>
      </c>
      <c r="B83" s="5">
        <v>3114</v>
      </c>
      <c r="C83" s="20" t="str" cm="1">
        <f t="array" ref="C83">_xlfn.IFS(LEFT(B83,2)="39","3S",LEFT(B83,2)="49","4S",LEFT(B83,2)="59","5S",LEFT(B83,2)="69","6S",LEFT(B83,2)="79","7S",LEFT(B83,2)="21","2G",LEFT(B83,2)="31","3G",LEFT(B83,2)="41","4G",LEFT(B83,2)="33","3W",LEFT(B83,2)="58","5W",LEFT(B83,2)="57","5W")</f>
        <v>3G</v>
      </c>
      <c r="D83" s="2" t="str">
        <f t="shared" si="7"/>
        <v>3G</v>
      </c>
      <c r="E83" s="13">
        <v>0.12847222222222224</v>
      </c>
      <c r="F83" s="13">
        <v>0.15069444444444444</v>
      </c>
      <c r="G83" s="2" t="s">
        <v>27</v>
      </c>
      <c r="H83" s="3">
        <f t="shared" si="5"/>
        <v>185</v>
      </c>
      <c r="I83" s="3">
        <f t="shared" si="6"/>
        <v>217</v>
      </c>
      <c r="J8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32</v>
      </c>
      <c r="K83" s="9">
        <f>Table1[[#This Row],[Time Off Tele (Total Minutes)2]]/720</f>
        <v>4.4444444444444446E-2</v>
      </c>
      <c r="L83" s="9">
        <f>Table1[[#This Row],[Time Off Tele (Total Minutes)2]]/((12*60)-Table1[[#This Row],[Time Off Tele (Total Minutes)2]])</f>
        <v>4.6511627906976744E-2</v>
      </c>
      <c r="M83" s="9">
        <f>Table1[[#This Row],[PMD Standard Time Minutes]]/720</f>
        <v>4.1666666666666664E-2</v>
      </c>
      <c r="N83" s="3">
        <f>IF(Table1[[#This Row],[Time Off Tele (Total Minutes)2]]&lt;=30,1,0)</f>
        <v>0</v>
      </c>
      <c r="O83" s="3">
        <f>IF(Table1[[#This Row],[Time Off Tele (Total Minutes)2]]&gt; 30,1,0)</f>
        <v>1</v>
      </c>
      <c r="P83" s="3">
        <f>IF(Table1[[#This Row],[Date]]=Table1[[#This Row],[Date]],1,0)</f>
        <v>1</v>
      </c>
      <c r="Q83" s="3">
        <f>IF(Table1[[#This Row],[Date]]=Table1[[#This Row],[Date]],30,0)</f>
        <v>30</v>
      </c>
      <c r="R83" s="3">
        <f>COUNT(Table1[[#This Row],[Room]])</f>
        <v>1</v>
      </c>
      <c r="S83" s="3"/>
    </row>
    <row r="84" spans="1:19" x14ac:dyDescent="0.25">
      <c r="A84" s="1">
        <v>44967</v>
      </c>
      <c r="B84" s="5">
        <v>3103</v>
      </c>
      <c r="C84" s="20" t="str" cm="1">
        <f t="array" ref="C84">_xlfn.IFS(LEFT(B84,2)="39","3S",LEFT(B84,2)="49","4S",LEFT(B84,2)="59","5S",LEFT(B84,2)="69","6S",LEFT(B84,2)="79","7S",LEFT(B84,2)="21","2G",LEFT(B84,2)="31","3G",LEFT(B84,2)="41","4G",LEFT(B84,2)="33","3W",LEFT(B84,2)="58","5W",LEFT(B84,2)="57","5W")</f>
        <v>3G</v>
      </c>
      <c r="D84" s="2" t="str">
        <f t="shared" si="7"/>
        <v>3G</v>
      </c>
      <c r="E84" s="13">
        <v>0.14375000000000002</v>
      </c>
      <c r="F84" s="13">
        <v>0.17013888888888887</v>
      </c>
      <c r="G84" s="2" t="s">
        <v>27</v>
      </c>
      <c r="H84" s="3">
        <f t="shared" si="5"/>
        <v>207</v>
      </c>
      <c r="I84" s="3">
        <f t="shared" si="6"/>
        <v>245</v>
      </c>
      <c r="J8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38</v>
      </c>
      <c r="K84" s="9">
        <f>Table1[[#This Row],[Time Off Tele (Total Minutes)2]]/720</f>
        <v>5.2777777777777778E-2</v>
      </c>
      <c r="L84" s="9">
        <f>Table1[[#This Row],[Time Off Tele (Total Minutes)2]]/((12*60)-Table1[[#This Row],[Time Off Tele (Total Minutes)2]])</f>
        <v>5.5718475073313782E-2</v>
      </c>
      <c r="M84" s="9">
        <f>Table1[[#This Row],[PMD Standard Time Minutes]]/720</f>
        <v>4.1666666666666664E-2</v>
      </c>
      <c r="N84" s="3">
        <f>IF(Table1[[#This Row],[Time Off Tele (Total Minutes)2]]&lt;=30,1,0)</f>
        <v>0</v>
      </c>
      <c r="O84" s="3">
        <f>IF(Table1[[#This Row],[Time Off Tele (Total Minutes)2]]&gt; 30,1,0)</f>
        <v>1</v>
      </c>
      <c r="P84" s="3">
        <f>IF(Table1[[#This Row],[Date]]=Table1[[#This Row],[Date]],1,0)</f>
        <v>1</v>
      </c>
      <c r="Q84" s="3">
        <f>IF(Table1[[#This Row],[Date]]=Table1[[#This Row],[Date]],30,0)</f>
        <v>30</v>
      </c>
      <c r="R84" s="3">
        <f>COUNT(Table1[[#This Row],[Room]])</f>
        <v>1</v>
      </c>
      <c r="S84" s="3"/>
    </row>
    <row r="85" spans="1:19" x14ac:dyDescent="0.25">
      <c r="A85" s="1">
        <v>44967</v>
      </c>
      <c r="B85" s="5">
        <v>6926</v>
      </c>
      <c r="C85" s="20" t="str" cm="1">
        <f t="array" ref="C85">_xlfn.IFS(LEFT(B85,2)="39","3S",LEFT(B85,2)="49","4S",LEFT(B85,2)="59","5S",LEFT(B85,2)="69","6S",LEFT(B85,2)="79","7S",LEFT(B85,2)="21","2G",LEFT(B85,2)="31","3G",LEFT(B85,2)="41","4G",LEFT(B85,2)="33","3W",LEFT(B85,2)="58","5W",LEFT(B85,2)="57","5W")</f>
        <v>6S</v>
      </c>
      <c r="D85" s="2" t="str">
        <f t="shared" si="7"/>
        <v>6S</v>
      </c>
      <c r="E85" s="13">
        <v>0.29444444444444445</v>
      </c>
      <c r="F85" s="13">
        <v>0.58750000000000002</v>
      </c>
      <c r="G85" s="2" t="s">
        <v>27</v>
      </c>
      <c r="H85" s="3">
        <f t="shared" si="5"/>
        <v>424</v>
      </c>
      <c r="I85" s="3">
        <f t="shared" si="6"/>
        <v>846</v>
      </c>
      <c r="J8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422</v>
      </c>
      <c r="K85" s="9">
        <f>Table1[[#This Row],[Time Off Tele (Total Minutes)2]]/720</f>
        <v>0.58611111111111114</v>
      </c>
      <c r="L85" s="9">
        <f>Table1[[#This Row],[Time Off Tele (Total Minutes)2]]/((12*60)-Table1[[#This Row],[Time Off Tele (Total Minutes)2]])</f>
        <v>1.4161073825503356</v>
      </c>
      <c r="M85" s="9">
        <f>Table1[[#This Row],[PMD Standard Time Minutes]]/720</f>
        <v>4.1666666666666664E-2</v>
      </c>
      <c r="N85" s="3">
        <f>IF(Table1[[#This Row],[Time Off Tele (Total Minutes)2]]&lt;=30,1,0)</f>
        <v>0</v>
      </c>
      <c r="O85" s="3">
        <f>IF(Table1[[#This Row],[Time Off Tele (Total Minutes)2]]&gt; 30,1,0)</f>
        <v>1</v>
      </c>
      <c r="P85" s="3">
        <f>IF(Table1[[#This Row],[Date]]=Table1[[#This Row],[Date]],1,0)</f>
        <v>1</v>
      </c>
      <c r="Q85" s="3">
        <f>IF(Table1[[#This Row],[Date]]=Table1[[#This Row],[Date]],30,0)</f>
        <v>30</v>
      </c>
      <c r="R85" s="3">
        <f>COUNT(Table1[[#This Row],[Room]])</f>
        <v>1</v>
      </c>
      <c r="S85" s="3"/>
    </row>
    <row r="86" spans="1:19" x14ac:dyDescent="0.25">
      <c r="A86" s="1">
        <v>44968</v>
      </c>
      <c r="B86" s="5">
        <v>5922</v>
      </c>
      <c r="C86" s="20" t="str" cm="1">
        <f t="array" ref="C86">_xlfn.IFS(LEFT(B86,2)="39","3S",LEFT(B86,2)="49","4S",LEFT(B86,2)="59","5S",LEFT(B86,2)="69","6S",LEFT(B86,2)="79","7S",LEFT(B86,2)="21","2G",LEFT(B86,2)="31","3G",LEFT(B86,2)="41","4G",LEFT(B86,2)="33","3W",LEFT(B86,2)="58","5W",LEFT(B86,2)="57","5W")</f>
        <v>5S</v>
      </c>
      <c r="D86" s="2" t="str">
        <f t="shared" si="7"/>
        <v>5S</v>
      </c>
      <c r="E86" s="13">
        <v>0.3888888888888889</v>
      </c>
      <c r="F86" s="13">
        <v>0.43541666666666662</v>
      </c>
      <c r="G86" s="2" t="s">
        <v>27</v>
      </c>
      <c r="H86" s="3">
        <f t="shared" si="5"/>
        <v>560</v>
      </c>
      <c r="I86" s="3">
        <f t="shared" si="6"/>
        <v>627</v>
      </c>
      <c r="J8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67</v>
      </c>
      <c r="K86" s="9">
        <f>Table1[[#This Row],[Time Off Tele (Total Minutes)2]]/720</f>
        <v>9.3055555555555558E-2</v>
      </c>
      <c r="L86" s="9">
        <f>Table1[[#This Row],[Time Off Tele (Total Minutes)2]]/((12*60)-Table1[[#This Row],[Time Off Tele (Total Minutes)2]])</f>
        <v>0.10260336906584992</v>
      </c>
      <c r="M86" s="9">
        <f>Table1[[#This Row],[PMD Standard Time Minutes]]/720</f>
        <v>4.1666666666666664E-2</v>
      </c>
      <c r="N86" s="3">
        <f>IF(Table1[[#This Row],[Time Off Tele (Total Minutes)2]]&lt;=30,1,0)</f>
        <v>0</v>
      </c>
      <c r="O86" s="3">
        <f>IF(Table1[[#This Row],[Time Off Tele (Total Minutes)2]]&gt; 30,1,0)</f>
        <v>1</v>
      </c>
      <c r="P86" s="3">
        <f>IF(Table1[[#This Row],[Date]]=Table1[[#This Row],[Date]],1,0)</f>
        <v>1</v>
      </c>
      <c r="Q86" s="3">
        <f>IF(Table1[[#This Row],[Date]]=Table1[[#This Row],[Date]],30,0)</f>
        <v>30</v>
      </c>
      <c r="R86" s="3">
        <f>COUNT(Table1[[#This Row],[Room]])</f>
        <v>1</v>
      </c>
      <c r="S86" s="3"/>
    </row>
    <row r="87" spans="1:19" x14ac:dyDescent="0.25">
      <c r="A87" s="1">
        <v>44968</v>
      </c>
      <c r="B87" s="5">
        <v>333</v>
      </c>
      <c r="C87" s="20" t="str" cm="1">
        <f t="array" ref="C87">_xlfn.IFS(LEFT(B87,2)="39","3S",LEFT(B87,2)="49","4S",LEFT(B87,2)="59","5S",LEFT(B87,2)="69","6S",LEFT(B87,2)="79","7S",LEFT(B87,2)="21","2G",LEFT(B87,2)="31","3G",LEFT(B87,2)="41","4G",LEFT(B87,2)="33","3W",LEFT(B87,2)="58","5W",LEFT(B87,2)="57","5W")</f>
        <v>3W</v>
      </c>
      <c r="D87" s="2" t="str">
        <f t="shared" si="7"/>
        <v>3W</v>
      </c>
      <c r="E87" s="13">
        <v>0.65138888888888891</v>
      </c>
      <c r="F87" s="13">
        <v>0.6875</v>
      </c>
      <c r="G87" s="2" t="s">
        <v>27</v>
      </c>
      <c r="H87" s="3">
        <f t="shared" si="5"/>
        <v>938</v>
      </c>
      <c r="I87" s="3">
        <f t="shared" si="6"/>
        <v>990</v>
      </c>
      <c r="J8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52</v>
      </c>
      <c r="K87" s="9">
        <f>Table1[[#This Row],[Time Off Tele (Total Minutes)2]]/720</f>
        <v>7.2222222222222215E-2</v>
      </c>
      <c r="L87" s="9">
        <f>Table1[[#This Row],[Time Off Tele (Total Minutes)2]]/((12*60)-Table1[[#This Row],[Time Off Tele (Total Minutes)2]])</f>
        <v>7.7844311377245512E-2</v>
      </c>
      <c r="M87" s="9">
        <f>Table1[[#This Row],[PMD Standard Time Minutes]]/720</f>
        <v>4.1666666666666664E-2</v>
      </c>
      <c r="N87" s="3">
        <f>IF(Table1[[#This Row],[Time Off Tele (Total Minutes)2]]&lt;=30,1,0)</f>
        <v>0</v>
      </c>
      <c r="O87" s="3">
        <f>IF(Table1[[#This Row],[Time Off Tele (Total Minutes)2]]&gt; 30,1,0)</f>
        <v>1</v>
      </c>
      <c r="P87" s="3">
        <f>IF(Table1[[#This Row],[Date]]=Table1[[#This Row],[Date]],1,0)</f>
        <v>1</v>
      </c>
      <c r="Q87" s="3">
        <f>IF(Table1[[#This Row],[Date]]=Table1[[#This Row],[Date]],30,0)</f>
        <v>30</v>
      </c>
      <c r="R87" s="3">
        <f>COUNT(Table1[[#This Row],[Room]])</f>
        <v>1</v>
      </c>
      <c r="S87" s="3"/>
    </row>
    <row r="88" spans="1:19" x14ac:dyDescent="0.25">
      <c r="A88" s="1">
        <v>44969</v>
      </c>
      <c r="B88" s="5">
        <v>3106</v>
      </c>
      <c r="C88" s="20" t="str" cm="1">
        <f t="array" ref="C88">_xlfn.IFS(LEFT(B88,2)="39","3S",LEFT(B88,2)="49","4S",LEFT(B88,2)="59","5S",LEFT(B88,2)="69","6S",LEFT(B88,2)="79","7S",LEFT(B88,2)="21","2G",LEFT(B88,2)="31","3G",LEFT(B88,2)="41","4G",LEFT(B88,2)="33","3W",LEFT(B88,2)="58","5W",LEFT(B88,2)="57","5W")</f>
        <v>3G</v>
      </c>
      <c r="D88" s="2" t="str">
        <f t="shared" si="7"/>
        <v>3G</v>
      </c>
      <c r="E88" s="13">
        <v>0.6118055555555556</v>
      </c>
      <c r="F88" s="13">
        <v>0.66180555555555554</v>
      </c>
      <c r="G88" s="2" t="s">
        <v>27</v>
      </c>
      <c r="H88" s="3">
        <f t="shared" si="5"/>
        <v>881</v>
      </c>
      <c r="I88" s="3">
        <f t="shared" si="6"/>
        <v>953</v>
      </c>
      <c r="J8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72</v>
      </c>
      <c r="K88" s="9">
        <f>Table1[[#This Row],[Time Off Tele (Total Minutes)2]]/720</f>
        <v>0.1</v>
      </c>
      <c r="L88" s="9">
        <f>Table1[[#This Row],[Time Off Tele (Total Minutes)2]]/((12*60)-Table1[[#This Row],[Time Off Tele (Total Minutes)2]])</f>
        <v>0.1111111111111111</v>
      </c>
      <c r="M88" s="9">
        <f>Table1[[#This Row],[PMD Standard Time Minutes]]/720</f>
        <v>4.1666666666666664E-2</v>
      </c>
      <c r="N88" s="3">
        <f>IF(Table1[[#This Row],[Time Off Tele (Total Minutes)2]]&lt;=30,1,0)</f>
        <v>0</v>
      </c>
      <c r="O88" s="3">
        <f>IF(Table1[[#This Row],[Time Off Tele (Total Minutes)2]]&gt; 30,1,0)</f>
        <v>1</v>
      </c>
      <c r="P88" s="3">
        <f>IF(Table1[[#This Row],[Date]]=Table1[[#This Row],[Date]],1,0)</f>
        <v>1</v>
      </c>
      <c r="Q88" s="3">
        <f>IF(Table1[[#This Row],[Date]]=Table1[[#This Row],[Date]],30,0)</f>
        <v>30</v>
      </c>
      <c r="R88" s="3">
        <f>COUNT(Table1[[#This Row],[Room]])</f>
        <v>1</v>
      </c>
      <c r="S88" s="3"/>
    </row>
    <row r="89" spans="1:19" x14ac:dyDescent="0.25">
      <c r="A89" s="1">
        <v>44969</v>
      </c>
      <c r="B89" s="5">
        <v>4127</v>
      </c>
      <c r="C89" s="20" t="str" cm="1">
        <f t="array" ref="C89">_xlfn.IFS(LEFT(B89,2)="39","3S",LEFT(B89,2)="49","4S",LEFT(B89,2)="59","5S",LEFT(B89,2)="69","6S",LEFT(B89,2)="79","7S",LEFT(B89,2)="21","2G",LEFT(B89,2)="31","3G",LEFT(B89,2)="41","4G",LEFT(B89,2)="33","3W",LEFT(B89,2)="58","5W",LEFT(B89,2)="57","5W")</f>
        <v>4G</v>
      </c>
      <c r="D89" s="2" t="str">
        <f t="shared" si="7"/>
        <v>4G</v>
      </c>
      <c r="E89" s="13">
        <v>0.67361111111111116</v>
      </c>
      <c r="F89" s="13">
        <v>0.68194444444444446</v>
      </c>
      <c r="G89" s="2" t="s">
        <v>27</v>
      </c>
      <c r="H89" s="3">
        <f t="shared" si="5"/>
        <v>970</v>
      </c>
      <c r="I89" s="3">
        <f t="shared" si="6"/>
        <v>982</v>
      </c>
      <c r="J8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12</v>
      </c>
      <c r="K89" s="9">
        <f>Table1[[#This Row],[Time Off Tele (Total Minutes)2]]/720</f>
        <v>1.6666666666666666E-2</v>
      </c>
      <c r="L89" s="9">
        <f>Table1[[#This Row],[Time Off Tele (Total Minutes)2]]/((12*60)-Table1[[#This Row],[Time Off Tele (Total Minutes)2]])</f>
        <v>1.6949152542372881E-2</v>
      </c>
      <c r="M89" s="9">
        <f>Table1[[#This Row],[PMD Standard Time Minutes]]/720</f>
        <v>4.1666666666666664E-2</v>
      </c>
      <c r="N89" s="3">
        <f>IF(Table1[[#This Row],[Time Off Tele (Total Minutes)2]]&lt;=30,1,0)</f>
        <v>1</v>
      </c>
      <c r="O89" s="3">
        <f>IF(Table1[[#This Row],[Time Off Tele (Total Minutes)2]]&gt; 30,1,0)</f>
        <v>0</v>
      </c>
      <c r="P89" s="3">
        <f>IF(Table1[[#This Row],[Date]]=Table1[[#This Row],[Date]],1,0)</f>
        <v>1</v>
      </c>
      <c r="Q89" s="3">
        <f>IF(Table1[[#This Row],[Date]]=Table1[[#This Row],[Date]],30,0)</f>
        <v>30</v>
      </c>
      <c r="R89" s="3">
        <f>COUNT(Table1[[#This Row],[Room]])</f>
        <v>1</v>
      </c>
      <c r="S89" s="3"/>
    </row>
    <row r="90" spans="1:19" x14ac:dyDescent="0.25">
      <c r="A90" s="1">
        <v>44969</v>
      </c>
      <c r="B90" s="5">
        <v>3127</v>
      </c>
      <c r="C90" s="20" t="str" cm="1">
        <f t="array" ref="C90">_xlfn.IFS(LEFT(B90,2)="39","3S",LEFT(B90,2)="49","4S",LEFT(B90,2)="59","5S",LEFT(B90,2)="69","6S",LEFT(B90,2)="79","7S",LEFT(B90,2)="21","2G",LEFT(B90,2)="31","3G",LEFT(B90,2)="41","4G",LEFT(B90,2)="33","3W",LEFT(B90,2)="58","5W",LEFT(B90,2)="57","5W")</f>
        <v>3G</v>
      </c>
      <c r="D90" s="2" t="str">
        <f t="shared" si="7"/>
        <v>3G</v>
      </c>
      <c r="E90" s="13">
        <v>0.5708333333333333</v>
      </c>
      <c r="F90" s="13">
        <v>0.62222222222222223</v>
      </c>
      <c r="G90" s="2" t="s">
        <v>27</v>
      </c>
      <c r="H90" s="3">
        <f t="shared" si="5"/>
        <v>822</v>
      </c>
      <c r="I90" s="3">
        <f t="shared" si="6"/>
        <v>896</v>
      </c>
      <c r="J9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74</v>
      </c>
      <c r="K90" s="9">
        <f>Table1[[#This Row],[Time Off Tele (Total Minutes)2]]/720</f>
        <v>0.10277777777777777</v>
      </c>
      <c r="L90" s="9">
        <f>Table1[[#This Row],[Time Off Tele (Total Minutes)2]]/((12*60)-Table1[[#This Row],[Time Off Tele (Total Minutes)2]])</f>
        <v>0.11455108359133127</v>
      </c>
      <c r="M90" s="9">
        <f>Table1[[#This Row],[PMD Standard Time Minutes]]/720</f>
        <v>4.1666666666666664E-2</v>
      </c>
      <c r="N90" s="3">
        <f>IF(Table1[[#This Row],[Time Off Tele (Total Minutes)2]]&lt;=30,1,0)</f>
        <v>0</v>
      </c>
      <c r="O90" s="3">
        <f>IF(Table1[[#This Row],[Time Off Tele (Total Minutes)2]]&gt; 30,1,0)</f>
        <v>1</v>
      </c>
      <c r="P90" s="3">
        <f>IF(Table1[[#This Row],[Date]]=Table1[[#This Row],[Date]],1,0)</f>
        <v>1</v>
      </c>
      <c r="Q90" s="3">
        <f>IF(Table1[[#This Row],[Date]]=Table1[[#This Row],[Date]],30,0)</f>
        <v>30</v>
      </c>
      <c r="R90" s="3">
        <f>COUNT(Table1[[#This Row],[Room]])</f>
        <v>1</v>
      </c>
      <c r="S90" s="3"/>
    </row>
    <row r="91" spans="1:19" x14ac:dyDescent="0.25">
      <c r="A91" s="1">
        <v>44970</v>
      </c>
      <c r="B91" s="5">
        <v>2115</v>
      </c>
      <c r="C91" s="20" t="str" cm="1">
        <f t="array" ref="C91">_xlfn.IFS(LEFT(B91,2)="39","3S",LEFT(B91,2)="49","4S",LEFT(B91,2)="59","5S",LEFT(B91,2)="69","6S",LEFT(B91,2)="79","7S",LEFT(B91,2)="21","2G",LEFT(B91,2)="31","3G",LEFT(B91,2)="41","4G",LEFT(B91,2)="33","3W",LEFT(B91,2)="58","5W",LEFT(B91,2)="57","5W")</f>
        <v>2G</v>
      </c>
      <c r="D91" s="2" t="str">
        <f t="shared" si="7"/>
        <v>2G</v>
      </c>
      <c r="E91" s="13">
        <v>0.58194444444444449</v>
      </c>
      <c r="F91" s="13">
        <v>0.61736111111111114</v>
      </c>
      <c r="G91" s="2" t="s">
        <v>27</v>
      </c>
      <c r="H91" s="3">
        <f t="shared" si="5"/>
        <v>838</v>
      </c>
      <c r="I91" s="3">
        <f t="shared" si="6"/>
        <v>889</v>
      </c>
      <c r="J9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51</v>
      </c>
      <c r="K91" s="9">
        <f>Table1[[#This Row],[Time Off Tele (Total Minutes)2]]/720</f>
        <v>7.0833333333333331E-2</v>
      </c>
      <c r="L91" s="9">
        <f>Table1[[#This Row],[Time Off Tele (Total Minutes)2]]/((12*60)-Table1[[#This Row],[Time Off Tele (Total Minutes)2]])</f>
        <v>7.623318385650224E-2</v>
      </c>
      <c r="M91" s="9">
        <f>Table1[[#This Row],[PMD Standard Time Minutes]]/720</f>
        <v>4.1666666666666664E-2</v>
      </c>
      <c r="N91" s="3">
        <f>IF(Table1[[#This Row],[Time Off Tele (Total Minutes)2]]&lt;=30,1,0)</f>
        <v>0</v>
      </c>
      <c r="O91" s="3">
        <f>IF(Table1[[#This Row],[Time Off Tele (Total Minutes)2]]&gt; 30,1,0)</f>
        <v>1</v>
      </c>
      <c r="P91" s="3">
        <f>IF(Table1[[#This Row],[Date]]=Table1[[#This Row],[Date]],1,0)</f>
        <v>1</v>
      </c>
      <c r="Q91" s="3">
        <f>IF(Table1[[#This Row],[Date]]=Table1[[#This Row],[Date]],30,0)</f>
        <v>30</v>
      </c>
      <c r="R91" s="3">
        <f>COUNT(Table1[[#This Row],[Room]])</f>
        <v>1</v>
      </c>
      <c r="S91" s="3"/>
    </row>
    <row r="92" spans="1:19" x14ac:dyDescent="0.25">
      <c r="A92" s="1">
        <v>44970</v>
      </c>
      <c r="B92" s="5">
        <v>4120</v>
      </c>
      <c r="C92" s="20" t="str" cm="1">
        <f t="array" ref="C92">_xlfn.IFS(LEFT(B92,2)="39","3S",LEFT(B92,2)="49","4S",LEFT(B92,2)="59","5S",LEFT(B92,2)="69","6S",LEFT(B92,2)="79","7S",LEFT(B92,2)="21","2G",LEFT(B92,2)="31","3G",LEFT(B92,2)="41","4G",LEFT(B92,2)="33","3W",LEFT(B92,2)="58","5W",LEFT(B92,2)="57","5W")</f>
        <v>4G</v>
      </c>
      <c r="D92" s="2" t="str">
        <f t="shared" si="7"/>
        <v>4G</v>
      </c>
      <c r="E92" s="13">
        <v>0.73333333333333339</v>
      </c>
      <c r="F92" s="13">
        <v>0.76250000000000007</v>
      </c>
      <c r="G92" s="2" t="s">
        <v>27</v>
      </c>
      <c r="H92" s="3">
        <f t="shared" si="5"/>
        <v>1056</v>
      </c>
      <c r="I92" s="3">
        <f t="shared" si="6"/>
        <v>1098</v>
      </c>
      <c r="J9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42</v>
      </c>
      <c r="K92" s="9">
        <f>Table1[[#This Row],[Time Off Tele (Total Minutes)2]]/720</f>
        <v>5.8333333333333334E-2</v>
      </c>
      <c r="L92" s="9">
        <f>Table1[[#This Row],[Time Off Tele (Total Minutes)2]]/((12*60)-Table1[[#This Row],[Time Off Tele (Total Minutes)2]])</f>
        <v>6.1946902654867256E-2</v>
      </c>
      <c r="M92" s="9">
        <f>Table1[[#This Row],[PMD Standard Time Minutes]]/720</f>
        <v>4.1666666666666664E-2</v>
      </c>
      <c r="N92" s="3">
        <f>IF(Table1[[#This Row],[Time Off Tele (Total Minutes)2]]&lt;=30,1,0)</f>
        <v>0</v>
      </c>
      <c r="O92" s="3">
        <f>IF(Table1[[#This Row],[Time Off Tele (Total Minutes)2]]&gt; 30,1,0)</f>
        <v>1</v>
      </c>
      <c r="P92" s="3">
        <f>IF(Table1[[#This Row],[Date]]=Table1[[#This Row],[Date]],1,0)</f>
        <v>1</v>
      </c>
      <c r="Q92" s="3">
        <f>IF(Table1[[#This Row],[Date]]=Table1[[#This Row],[Date]],30,0)</f>
        <v>30</v>
      </c>
      <c r="R92" s="3">
        <f>COUNT(Table1[[#This Row],[Room]])</f>
        <v>1</v>
      </c>
      <c r="S92" s="3"/>
    </row>
    <row r="93" spans="1:19" x14ac:dyDescent="0.25">
      <c r="A93" s="1">
        <v>44970</v>
      </c>
      <c r="B93" s="5">
        <v>4113</v>
      </c>
      <c r="C93" s="20" t="str" cm="1">
        <f t="array" ref="C93">_xlfn.IFS(LEFT(B93,2)="39","3S",LEFT(B93,2)="49","4S",LEFT(B93,2)="59","5S",LEFT(B93,2)="69","6S",LEFT(B93,2)="79","7S",LEFT(B93,2)="21","2G",LEFT(B93,2)="31","3G",LEFT(B93,2)="41","4G",LEFT(B93,2)="33","3W",LEFT(B93,2)="58","5W",LEFT(B93,2)="57","5W")</f>
        <v>4G</v>
      </c>
      <c r="D93" s="2" t="str">
        <f t="shared" si="7"/>
        <v>4G</v>
      </c>
      <c r="E93" s="13">
        <v>0.77500000000000002</v>
      </c>
      <c r="F93" s="13">
        <v>0.78402777777777777</v>
      </c>
      <c r="G93" s="2" t="s">
        <v>27</v>
      </c>
      <c r="H93" s="3">
        <f t="shared" si="5"/>
        <v>1116</v>
      </c>
      <c r="I93" s="3">
        <f t="shared" si="6"/>
        <v>1129</v>
      </c>
      <c r="J9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13</v>
      </c>
      <c r="K93" s="9">
        <f>Table1[[#This Row],[Time Off Tele (Total Minutes)2]]/720</f>
        <v>1.8055555555555554E-2</v>
      </c>
      <c r="L93" s="9">
        <f>Table1[[#This Row],[Time Off Tele (Total Minutes)2]]/((12*60)-Table1[[#This Row],[Time Off Tele (Total Minutes)2]])</f>
        <v>1.8387553041018388E-2</v>
      </c>
      <c r="M93" s="9">
        <f>Table1[[#This Row],[PMD Standard Time Minutes]]/720</f>
        <v>4.1666666666666664E-2</v>
      </c>
      <c r="N93" s="3">
        <f>IF(Table1[[#This Row],[Time Off Tele (Total Minutes)2]]&lt;=30,1,0)</f>
        <v>1</v>
      </c>
      <c r="O93" s="3">
        <f>IF(Table1[[#This Row],[Time Off Tele (Total Minutes)2]]&gt; 30,1,0)</f>
        <v>0</v>
      </c>
      <c r="P93" s="3">
        <f>IF(Table1[[#This Row],[Date]]=Table1[[#This Row],[Date]],1,0)</f>
        <v>1</v>
      </c>
      <c r="Q93" s="3">
        <f>IF(Table1[[#This Row],[Date]]=Table1[[#This Row],[Date]],30,0)</f>
        <v>30</v>
      </c>
      <c r="R93" s="3">
        <f>COUNT(Table1[[#This Row],[Room]])</f>
        <v>1</v>
      </c>
      <c r="S93" s="3"/>
    </row>
    <row r="94" spans="1:19" x14ac:dyDescent="0.25">
      <c r="A94" s="1">
        <v>44972</v>
      </c>
      <c r="B94" s="5">
        <v>3106</v>
      </c>
      <c r="C94" s="20" t="str" cm="1">
        <f t="array" ref="C94">_xlfn.IFS(LEFT(B94,2)="39","3S",LEFT(B94,2)="49","4S",LEFT(B94,2)="59","5S",LEFT(B94,2)="69","6S",LEFT(B94,2)="79","7S",LEFT(B94,2)="21","2G",LEFT(B94,2)="31","3G",LEFT(B94,2)="41","4G",LEFT(B94,2)="33","3W",LEFT(B94,2)="58","5W",LEFT(B94,2)="57","5W")</f>
        <v>3G</v>
      </c>
      <c r="D94" s="2" t="str">
        <f t="shared" si="7"/>
        <v>3G</v>
      </c>
      <c r="E94" s="13">
        <v>0.65902777777777777</v>
      </c>
      <c r="F94" s="13">
        <v>0.72361111111111109</v>
      </c>
      <c r="G94" s="2" t="s">
        <v>27</v>
      </c>
      <c r="H94" s="3">
        <f t="shared" ref="H94:H125" si="8">((HOUR(E94)*60)+MINUTE(E94)+(SECOND(E94)/60))</f>
        <v>949</v>
      </c>
      <c r="I94" s="3">
        <f t="shared" ref="I94:I125" si="9">((HOUR(F94)*60)+MINUTE(F94)+(SECOND(F94)/60))</f>
        <v>1042</v>
      </c>
      <c r="J9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93</v>
      </c>
      <c r="K94" s="9">
        <f>Table1[[#This Row],[Time Off Tele (Total Minutes)2]]/720</f>
        <v>0.12916666666666668</v>
      </c>
      <c r="L94" s="9">
        <f>Table1[[#This Row],[Time Off Tele (Total Minutes)2]]/((12*60)-Table1[[#This Row],[Time Off Tele (Total Minutes)2]])</f>
        <v>0.14832535885167464</v>
      </c>
      <c r="M94" s="9">
        <f>Table1[[#This Row],[PMD Standard Time Minutes]]/720</f>
        <v>4.1666666666666664E-2</v>
      </c>
      <c r="N94" s="3">
        <f>IF(Table1[[#This Row],[Time Off Tele (Total Minutes)2]]&lt;=30,1,0)</f>
        <v>0</v>
      </c>
      <c r="O94" s="3">
        <f>IF(Table1[[#This Row],[Time Off Tele (Total Minutes)2]]&gt; 30,1,0)</f>
        <v>1</v>
      </c>
      <c r="P94" s="3">
        <f>IF(Table1[[#This Row],[Date]]=Table1[[#This Row],[Date]],1,0)</f>
        <v>1</v>
      </c>
      <c r="Q94" s="3">
        <f>IF(Table1[[#This Row],[Date]]=Table1[[#This Row],[Date]],30,0)</f>
        <v>30</v>
      </c>
      <c r="R94" s="3">
        <f>COUNT(Table1[[#This Row],[Room]])</f>
        <v>1</v>
      </c>
      <c r="S94" s="3"/>
    </row>
    <row r="95" spans="1:19" x14ac:dyDescent="0.25">
      <c r="A95" s="1">
        <v>44973</v>
      </c>
      <c r="B95" s="5">
        <v>3911</v>
      </c>
      <c r="C95" s="20" t="str" cm="1">
        <f t="array" ref="C95">_xlfn.IFS(LEFT(B95,2)="39","3S",LEFT(B95,2)="49","4S",LEFT(B95,2)="59","5S",LEFT(B95,2)="69","6S",LEFT(B95,2)="79","7S",LEFT(B95,2)="21","2G",LEFT(B95,2)="31","3G",LEFT(B95,2)="41","4G",LEFT(B95,2)="33","3W",LEFT(B95,2)="58","5W",LEFT(B95,2)="57","5W")</f>
        <v>3S</v>
      </c>
      <c r="D95" s="2" t="str">
        <f t="shared" si="7"/>
        <v>3S</v>
      </c>
      <c r="E95" s="13">
        <v>0.60833333333333328</v>
      </c>
      <c r="F95" s="13">
        <v>0.62083333333333335</v>
      </c>
      <c r="G95" s="2" t="s">
        <v>27</v>
      </c>
      <c r="H95" s="3">
        <f t="shared" si="8"/>
        <v>876</v>
      </c>
      <c r="I95" s="3">
        <f t="shared" si="9"/>
        <v>894</v>
      </c>
      <c r="J9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18</v>
      </c>
      <c r="K95" s="9">
        <f>Table1[[#This Row],[Time Off Tele (Total Minutes)2]]/720</f>
        <v>2.5000000000000001E-2</v>
      </c>
      <c r="L95" s="9">
        <f>Table1[[#This Row],[Time Off Tele (Total Minutes)2]]/((12*60)-Table1[[#This Row],[Time Off Tele (Total Minutes)2]])</f>
        <v>2.564102564102564E-2</v>
      </c>
      <c r="M95" s="9">
        <f>Table1[[#This Row],[PMD Standard Time Minutes]]/720</f>
        <v>4.1666666666666664E-2</v>
      </c>
      <c r="N95" s="3">
        <f>IF(Table1[[#This Row],[Time Off Tele (Total Minutes)2]]&lt;=30,1,0)</f>
        <v>1</v>
      </c>
      <c r="O95" s="3">
        <f>IF(Table1[[#This Row],[Time Off Tele (Total Minutes)2]]&gt; 30,1,0)</f>
        <v>0</v>
      </c>
      <c r="P95" s="3">
        <f>IF(Table1[[#This Row],[Date]]=Table1[[#This Row],[Date]],1,0)</f>
        <v>1</v>
      </c>
      <c r="Q95" s="3">
        <f>IF(Table1[[#This Row],[Date]]=Table1[[#This Row],[Date]],30,0)</f>
        <v>30</v>
      </c>
      <c r="R95" s="3">
        <f>COUNT(Table1[[#This Row],[Room]])</f>
        <v>1</v>
      </c>
      <c r="S95" s="3"/>
    </row>
    <row r="96" spans="1:19" x14ac:dyDescent="0.25">
      <c r="A96" s="1">
        <v>44973</v>
      </c>
      <c r="B96" s="5">
        <v>3909</v>
      </c>
      <c r="C96" s="20" t="str" cm="1">
        <f t="array" ref="C96">_xlfn.IFS(LEFT(B96,2)="39","3S",LEFT(B96,2)="49","4S",LEFT(B96,2)="59","5S",LEFT(B96,2)="69","6S",LEFT(B96,2)="79","7S",LEFT(B96,2)="21","2G",LEFT(B96,2)="31","3G",LEFT(B96,2)="41","4G",LEFT(B96,2)="33","3W",LEFT(B96,2)="58","5W",LEFT(B96,2)="57","5W")</f>
        <v>3S</v>
      </c>
      <c r="D96" s="2" t="str">
        <f t="shared" si="7"/>
        <v>3S</v>
      </c>
      <c r="E96" s="13">
        <v>0.62013888888888891</v>
      </c>
      <c r="F96" s="13">
        <v>0.64652777777777781</v>
      </c>
      <c r="G96" s="2" t="s">
        <v>27</v>
      </c>
      <c r="H96" s="3">
        <f t="shared" si="8"/>
        <v>893</v>
      </c>
      <c r="I96" s="3">
        <f t="shared" si="9"/>
        <v>931</v>
      </c>
      <c r="J9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38</v>
      </c>
      <c r="K96" s="9">
        <f>Table1[[#This Row],[Time Off Tele (Total Minutes)2]]/720</f>
        <v>5.2777777777777778E-2</v>
      </c>
      <c r="L96" s="9">
        <f>Table1[[#This Row],[Time Off Tele (Total Minutes)2]]/((12*60)-Table1[[#This Row],[Time Off Tele (Total Minutes)2]])</f>
        <v>5.5718475073313782E-2</v>
      </c>
      <c r="M96" s="9">
        <f>Table1[[#This Row],[PMD Standard Time Minutes]]/720</f>
        <v>4.1666666666666664E-2</v>
      </c>
      <c r="N96" s="3">
        <f>IF(Table1[[#This Row],[Time Off Tele (Total Minutes)2]]&lt;=30,1,0)</f>
        <v>0</v>
      </c>
      <c r="O96" s="3">
        <f>IF(Table1[[#This Row],[Time Off Tele (Total Minutes)2]]&gt; 30,1,0)</f>
        <v>1</v>
      </c>
      <c r="P96" s="3">
        <f>IF(Table1[[#This Row],[Date]]=Table1[[#This Row],[Date]],1,0)</f>
        <v>1</v>
      </c>
      <c r="Q96" s="3">
        <f>IF(Table1[[#This Row],[Date]]=Table1[[#This Row],[Date]],30,0)</f>
        <v>30</v>
      </c>
      <c r="R96" s="3">
        <f>COUNT(Table1[[#This Row],[Room]])</f>
        <v>1</v>
      </c>
      <c r="S96" s="3"/>
    </row>
    <row r="97" spans="1:19" x14ac:dyDescent="0.25">
      <c r="A97" s="1">
        <v>44973</v>
      </c>
      <c r="B97" s="5">
        <v>3913</v>
      </c>
      <c r="C97" s="20" t="str" cm="1">
        <f t="array" ref="C97">_xlfn.IFS(LEFT(B97,2)="39","3S",LEFT(B97,2)="49","4S",LEFT(B97,2)="59","5S",LEFT(B97,2)="69","6S",LEFT(B97,2)="79","7S",LEFT(B97,2)="21","2G",LEFT(B97,2)="31","3G",LEFT(B97,2)="41","4G",LEFT(B97,2)="33","3W",LEFT(B97,2)="58","5W",LEFT(B97,2)="57","5W")</f>
        <v>3S</v>
      </c>
      <c r="D97" s="2" t="str">
        <f t="shared" si="7"/>
        <v>3S</v>
      </c>
      <c r="E97" s="13">
        <v>0.70416666666666661</v>
      </c>
      <c r="F97" s="13">
        <v>0.72916666666666663</v>
      </c>
      <c r="G97" s="2" t="s">
        <v>27</v>
      </c>
      <c r="H97" s="3">
        <f t="shared" si="8"/>
        <v>1014</v>
      </c>
      <c r="I97" s="3">
        <f t="shared" si="9"/>
        <v>1050</v>
      </c>
      <c r="J9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36</v>
      </c>
      <c r="K97" s="9">
        <f>Table1[[#This Row],[Time Off Tele (Total Minutes)2]]/720</f>
        <v>0.05</v>
      </c>
      <c r="L97" s="9">
        <f>Table1[[#This Row],[Time Off Tele (Total Minutes)2]]/((12*60)-Table1[[#This Row],[Time Off Tele (Total Minutes)2]])</f>
        <v>5.2631578947368418E-2</v>
      </c>
      <c r="M97" s="9">
        <f>Table1[[#This Row],[PMD Standard Time Minutes]]/720</f>
        <v>4.1666666666666664E-2</v>
      </c>
      <c r="N97" s="3">
        <f>IF(Table1[[#This Row],[Time Off Tele (Total Minutes)2]]&lt;=30,1,0)</f>
        <v>0</v>
      </c>
      <c r="O97" s="3">
        <f>IF(Table1[[#This Row],[Time Off Tele (Total Minutes)2]]&gt; 30,1,0)</f>
        <v>1</v>
      </c>
      <c r="P97" s="3">
        <f>IF(Table1[[#This Row],[Date]]=Table1[[#This Row],[Date]],1,0)</f>
        <v>1</v>
      </c>
      <c r="Q97" s="3">
        <f>IF(Table1[[#This Row],[Date]]=Table1[[#This Row],[Date]],30,0)</f>
        <v>30</v>
      </c>
      <c r="R97" s="3">
        <f>COUNT(Table1[[#This Row],[Room]])</f>
        <v>1</v>
      </c>
      <c r="S97" s="3"/>
    </row>
    <row r="98" spans="1:19" x14ac:dyDescent="0.25">
      <c r="A98" s="1">
        <v>44973</v>
      </c>
      <c r="B98" s="5">
        <v>4124</v>
      </c>
      <c r="C98" s="20" t="str" cm="1">
        <f t="array" ref="C98">_xlfn.IFS(LEFT(B98,2)="39","3S",LEFT(B98,2)="49","4S",LEFT(B98,2)="59","5S",LEFT(B98,2)="69","6S",LEFT(B98,2)="79","7S",LEFT(B98,2)="21","2G",LEFT(B98,2)="31","3G",LEFT(B98,2)="41","4G",LEFT(B98,2)="33","3W",LEFT(B98,2)="58","5W",LEFT(B98,2)="57","5W")</f>
        <v>4G</v>
      </c>
      <c r="D98" s="2" t="str">
        <f t="shared" si="7"/>
        <v>4G</v>
      </c>
      <c r="E98" s="13">
        <v>0.79583333333333339</v>
      </c>
      <c r="F98" s="13">
        <v>0.81874999999999998</v>
      </c>
      <c r="G98" s="2" t="s">
        <v>27</v>
      </c>
      <c r="H98" s="3">
        <f t="shared" si="8"/>
        <v>1146</v>
      </c>
      <c r="I98" s="3">
        <f t="shared" si="9"/>
        <v>1179</v>
      </c>
      <c r="J9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33</v>
      </c>
      <c r="K98" s="9">
        <f>Table1[[#This Row],[Time Off Tele (Total Minutes)2]]/720</f>
        <v>4.583333333333333E-2</v>
      </c>
      <c r="L98" s="9">
        <f>Table1[[#This Row],[Time Off Tele (Total Minutes)2]]/((12*60)-Table1[[#This Row],[Time Off Tele (Total Minutes)2]])</f>
        <v>4.8034934497816595E-2</v>
      </c>
      <c r="M98" s="9">
        <f>Table1[[#This Row],[PMD Standard Time Minutes]]/720</f>
        <v>4.1666666666666664E-2</v>
      </c>
      <c r="N98" s="3">
        <f>IF(Table1[[#This Row],[Time Off Tele (Total Minutes)2]]&lt;=30,1,0)</f>
        <v>0</v>
      </c>
      <c r="O98" s="3">
        <f>IF(Table1[[#This Row],[Time Off Tele (Total Minutes)2]]&gt; 30,1,0)</f>
        <v>1</v>
      </c>
      <c r="P98" s="3">
        <f>IF(Table1[[#This Row],[Date]]=Table1[[#This Row],[Date]],1,0)</f>
        <v>1</v>
      </c>
      <c r="Q98" s="3">
        <f>IF(Table1[[#This Row],[Date]]=Table1[[#This Row],[Date]],30,0)</f>
        <v>30</v>
      </c>
      <c r="R98" s="3">
        <f>COUNT(Table1[[#This Row],[Room]])</f>
        <v>1</v>
      </c>
      <c r="S98" s="3"/>
    </row>
    <row r="99" spans="1:19" x14ac:dyDescent="0.25">
      <c r="A99" s="1">
        <v>44974</v>
      </c>
      <c r="B99" s="5">
        <v>4123</v>
      </c>
      <c r="C99" s="20" t="str" cm="1">
        <f t="array" ref="C99">_xlfn.IFS(LEFT(B99,2)="39","3S",LEFT(B99,2)="49","4S",LEFT(B99,2)="59","5S",LEFT(B99,2)="69","6S",LEFT(B99,2)="79","7S",LEFT(B99,2)="21","2G",LEFT(B99,2)="31","3G",LEFT(B99,2)="41","4G",LEFT(B99,2)="33","3W",LEFT(B99,2)="58","5W",LEFT(B99,2)="57","5W")</f>
        <v>4G</v>
      </c>
      <c r="D99" s="2" t="str">
        <f t="shared" si="7"/>
        <v>4G</v>
      </c>
      <c r="E99" s="13">
        <v>0.32569444444444445</v>
      </c>
      <c r="F99" s="13">
        <v>0.33749999999999997</v>
      </c>
      <c r="G99" s="2" t="s">
        <v>27</v>
      </c>
      <c r="H99" s="3">
        <f t="shared" si="8"/>
        <v>469</v>
      </c>
      <c r="I99" s="3">
        <f t="shared" si="9"/>
        <v>486</v>
      </c>
      <c r="J9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17</v>
      </c>
      <c r="K99" s="9">
        <f>Table1[[#This Row],[Time Off Tele (Total Minutes)2]]/720</f>
        <v>2.361111111111111E-2</v>
      </c>
      <c r="L99" s="9">
        <f>Table1[[#This Row],[Time Off Tele (Total Minutes)2]]/((12*60)-Table1[[#This Row],[Time Off Tele (Total Minutes)2]])</f>
        <v>2.4182076813655761E-2</v>
      </c>
      <c r="M99" s="9">
        <f>Table1[[#This Row],[PMD Standard Time Minutes]]/720</f>
        <v>4.1666666666666664E-2</v>
      </c>
      <c r="N99" s="3">
        <f>IF(Table1[[#This Row],[Time Off Tele (Total Minutes)2]]&lt;=30,1,0)</f>
        <v>1</v>
      </c>
      <c r="O99" s="3">
        <f>IF(Table1[[#This Row],[Time Off Tele (Total Minutes)2]]&gt; 30,1,0)</f>
        <v>0</v>
      </c>
      <c r="P99" s="3">
        <f>IF(Table1[[#This Row],[Date]]=Table1[[#This Row],[Date]],1,0)</f>
        <v>1</v>
      </c>
      <c r="Q99" s="3">
        <f>IF(Table1[[#This Row],[Date]]=Table1[[#This Row],[Date]],30,0)</f>
        <v>30</v>
      </c>
      <c r="R99" s="3">
        <f>COUNT(Table1[[#This Row],[Room]])</f>
        <v>1</v>
      </c>
      <c r="S99" s="3"/>
    </row>
    <row r="100" spans="1:19" x14ac:dyDescent="0.25">
      <c r="A100" s="1">
        <v>44974</v>
      </c>
      <c r="B100" s="5">
        <v>3128</v>
      </c>
      <c r="C100" s="20" t="str" cm="1">
        <f t="array" ref="C100">_xlfn.IFS(LEFT(B100,2)="39","3S",LEFT(B100,2)="49","4S",LEFT(B100,2)="59","5S",LEFT(B100,2)="69","6S",LEFT(B100,2)="79","7S",LEFT(B100,2)="21","2G",LEFT(B100,2)="31","3G",LEFT(B100,2)="41","4G",LEFT(B100,2)="33","3W",LEFT(B100,2)="58","5W",LEFT(B100,2)="57","5W")</f>
        <v>3G</v>
      </c>
      <c r="D100" s="2" t="str">
        <f t="shared" si="7"/>
        <v>3G</v>
      </c>
      <c r="E100" s="13">
        <v>0.34513888888888888</v>
      </c>
      <c r="F100" s="13">
        <v>0.49583333333333335</v>
      </c>
      <c r="G100" s="2" t="s">
        <v>27</v>
      </c>
      <c r="H100" s="3">
        <f t="shared" si="8"/>
        <v>497</v>
      </c>
      <c r="I100" s="3">
        <f t="shared" si="9"/>
        <v>714</v>
      </c>
      <c r="J10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217</v>
      </c>
      <c r="K100" s="9">
        <f>Table1[[#This Row],[Time Off Tele (Total Minutes)2]]/720</f>
        <v>0.30138888888888887</v>
      </c>
      <c r="L100" s="9">
        <f>Table1[[#This Row],[Time Off Tele (Total Minutes)2]]/((12*60)-Table1[[#This Row],[Time Off Tele (Total Minutes)2]])</f>
        <v>0.43141153081510936</v>
      </c>
      <c r="M100" s="9">
        <f>Table1[[#This Row],[PMD Standard Time Minutes]]/720</f>
        <v>4.1666666666666664E-2</v>
      </c>
      <c r="N100" s="3">
        <f>IF(Table1[[#This Row],[Time Off Tele (Total Minutes)2]]&lt;=30,1,0)</f>
        <v>0</v>
      </c>
      <c r="O100" s="3">
        <f>IF(Table1[[#This Row],[Time Off Tele (Total Minutes)2]]&gt; 30,1,0)</f>
        <v>1</v>
      </c>
      <c r="P100" s="3">
        <f>IF(Table1[[#This Row],[Date]]=Table1[[#This Row],[Date]],1,0)</f>
        <v>1</v>
      </c>
      <c r="Q100" s="3">
        <f>IF(Table1[[#This Row],[Date]]=Table1[[#This Row],[Date]],30,0)</f>
        <v>30</v>
      </c>
      <c r="R100" s="3">
        <f>COUNT(Table1[[#This Row],[Room]])</f>
        <v>1</v>
      </c>
      <c r="S100" s="3"/>
    </row>
    <row r="101" spans="1:19" x14ac:dyDescent="0.25">
      <c r="A101" s="1">
        <v>44974</v>
      </c>
      <c r="B101" s="5">
        <v>3101</v>
      </c>
      <c r="C101" s="20" t="str" cm="1">
        <f t="array" ref="C101">_xlfn.IFS(LEFT(B101,2)="39","3S",LEFT(B101,2)="49","4S",LEFT(B101,2)="59","5S",LEFT(B101,2)="69","6S",LEFT(B101,2)="79","7S",LEFT(B101,2)="21","2G",LEFT(B101,2)="31","3G",LEFT(B101,2)="41","4G",LEFT(B101,2)="33","3W",LEFT(B101,2)="58","5W",LEFT(B101,2)="57","5W")</f>
        <v>3G</v>
      </c>
      <c r="D101" s="2" t="str">
        <f t="shared" si="7"/>
        <v>3G</v>
      </c>
      <c r="E101" s="13">
        <v>0.34513888888888888</v>
      </c>
      <c r="F101" s="13">
        <v>0.38055555555555554</v>
      </c>
      <c r="G101" s="2" t="s">
        <v>27</v>
      </c>
      <c r="H101" s="3">
        <f t="shared" si="8"/>
        <v>497</v>
      </c>
      <c r="I101" s="3">
        <f t="shared" si="9"/>
        <v>548</v>
      </c>
      <c r="J10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51</v>
      </c>
      <c r="K101" s="9">
        <f>Table1[[#This Row],[Time Off Tele (Total Minutes)2]]/720</f>
        <v>7.0833333333333331E-2</v>
      </c>
      <c r="L101" s="9">
        <f>Table1[[#This Row],[Time Off Tele (Total Minutes)2]]/((12*60)-Table1[[#This Row],[Time Off Tele (Total Minutes)2]])</f>
        <v>7.623318385650224E-2</v>
      </c>
      <c r="M101" s="9">
        <f>Table1[[#This Row],[PMD Standard Time Minutes]]/720</f>
        <v>4.1666666666666664E-2</v>
      </c>
      <c r="N101" s="3">
        <f>IF(Table1[[#This Row],[Time Off Tele (Total Minutes)2]]&lt;=30,1,0)</f>
        <v>0</v>
      </c>
      <c r="O101" s="3">
        <f>IF(Table1[[#This Row],[Time Off Tele (Total Minutes)2]]&gt; 30,1,0)</f>
        <v>1</v>
      </c>
      <c r="P101" s="3">
        <f>IF(Table1[[#This Row],[Date]]=Table1[[#This Row],[Date]],1,0)</f>
        <v>1</v>
      </c>
      <c r="Q101" s="3">
        <f>IF(Table1[[#This Row],[Date]]=Table1[[#This Row],[Date]],30,0)</f>
        <v>30</v>
      </c>
      <c r="R101" s="3">
        <f>COUNT(Table1[[#This Row],[Room]])</f>
        <v>1</v>
      </c>
      <c r="S101" s="3"/>
    </row>
    <row r="102" spans="1:19" x14ac:dyDescent="0.25">
      <c r="A102" s="1">
        <v>44974</v>
      </c>
      <c r="B102" s="5">
        <v>4126</v>
      </c>
      <c r="C102" s="20" t="str" cm="1">
        <f t="array" ref="C102">_xlfn.IFS(LEFT(B102,2)="39","3S",LEFT(B102,2)="49","4S",LEFT(B102,2)="59","5S",LEFT(B102,2)="69","6S",LEFT(B102,2)="79","7S",LEFT(B102,2)="21","2G",LEFT(B102,2)="31","3G",LEFT(B102,2)="41","4G",LEFT(B102,2)="33","3W",LEFT(B102,2)="58","5W",LEFT(B102,2)="57","5W")</f>
        <v>4G</v>
      </c>
      <c r="D102" s="2" t="str">
        <f t="shared" si="7"/>
        <v>4G</v>
      </c>
      <c r="E102" s="13">
        <v>0.39027777777777778</v>
      </c>
      <c r="F102" s="13">
        <v>0.40416666666666662</v>
      </c>
      <c r="G102" s="2" t="s">
        <v>27</v>
      </c>
      <c r="H102" s="3">
        <f t="shared" si="8"/>
        <v>562</v>
      </c>
      <c r="I102" s="3">
        <f t="shared" si="9"/>
        <v>582</v>
      </c>
      <c r="J10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20</v>
      </c>
      <c r="K102" s="9">
        <f>Table1[[#This Row],[Time Off Tele (Total Minutes)2]]/720</f>
        <v>2.7777777777777776E-2</v>
      </c>
      <c r="L102" s="9">
        <f>Table1[[#This Row],[Time Off Tele (Total Minutes)2]]/((12*60)-Table1[[#This Row],[Time Off Tele (Total Minutes)2]])</f>
        <v>2.8571428571428571E-2</v>
      </c>
      <c r="M102" s="9">
        <f>Table1[[#This Row],[PMD Standard Time Minutes]]/720</f>
        <v>4.1666666666666664E-2</v>
      </c>
      <c r="N102" s="3">
        <f>IF(Table1[[#This Row],[Time Off Tele (Total Minutes)2]]&lt;=30,1,0)</f>
        <v>1</v>
      </c>
      <c r="O102" s="3">
        <f>IF(Table1[[#This Row],[Time Off Tele (Total Minutes)2]]&gt; 30,1,0)</f>
        <v>0</v>
      </c>
      <c r="P102" s="3">
        <f>IF(Table1[[#This Row],[Date]]=Table1[[#This Row],[Date]],1,0)</f>
        <v>1</v>
      </c>
      <c r="Q102" s="3">
        <f>IF(Table1[[#This Row],[Date]]=Table1[[#This Row],[Date]],30,0)</f>
        <v>30</v>
      </c>
      <c r="R102" s="3">
        <f>COUNT(Table1[[#This Row],[Room]])</f>
        <v>1</v>
      </c>
      <c r="S102" s="3"/>
    </row>
    <row r="103" spans="1:19" x14ac:dyDescent="0.25">
      <c r="A103" s="1">
        <v>44974</v>
      </c>
      <c r="B103" s="5">
        <v>3118</v>
      </c>
      <c r="C103" s="20" t="str" cm="1">
        <f t="array" ref="C103">_xlfn.IFS(LEFT(B103,2)="39","3S",LEFT(B103,2)="49","4S",LEFT(B103,2)="59","5S",LEFT(B103,2)="69","6S",LEFT(B103,2)="79","7S",LEFT(B103,2)="21","2G",LEFT(B103,2)="31","3G",LEFT(B103,2)="41","4G",LEFT(B103,2)="33","3W",LEFT(B103,2)="58","5W",LEFT(B103,2)="57","5W")</f>
        <v>3G</v>
      </c>
      <c r="D103" s="2" t="str">
        <f t="shared" si="7"/>
        <v>3G</v>
      </c>
      <c r="E103" s="13">
        <v>0.54999999999999993</v>
      </c>
      <c r="F103" s="13">
        <v>0.56874999999999998</v>
      </c>
      <c r="G103" s="2" t="s">
        <v>27</v>
      </c>
      <c r="H103" s="3">
        <f t="shared" si="8"/>
        <v>792</v>
      </c>
      <c r="I103" s="3">
        <f t="shared" si="9"/>
        <v>819</v>
      </c>
      <c r="J10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27</v>
      </c>
      <c r="K103" s="9">
        <f>Table1[[#This Row],[Time Off Tele (Total Minutes)2]]/720</f>
        <v>3.7499999999999999E-2</v>
      </c>
      <c r="L103" s="9">
        <f>Table1[[#This Row],[Time Off Tele (Total Minutes)2]]/((12*60)-Table1[[#This Row],[Time Off Tele (Total Minutes)2]])</f>
        <v>3.896103896103896E-2</v>
      </c>
      <c r="M103" s="9">
        <f>Table1[[#This Row],[PMD Standard Time Minutes]]/720</f>
        <v>4.1666666666666664E-2</v>
      </c>
      <c r="N103" s="3">
        <f>IF(Table1[[#This Row],[Time Off Tele (Total Minutes)2]]&lt;=30,1,0)</f>
        <v>1</v>
      </c>
      <c r="O103" s="3">
        <f>IF(Table1[[#This Row],[Time Off Tele (Total Minutes)2]]&gt; 30,1,0)</f>
        <v>0</v>
      </c>
      <c r="P103" s="3">
        <f>IF(Table1[[#This Row],[Date]]=Table1[[#This Row],[Date]],1,0)</f>
        <v>1</v>
      </c>
      <c r="Q103" s="3">
        <f>IF(Table1[[#This Row],[Date]]=Table1[[#This Row],[Date]],30,0)</f>
        <v>30</v>
      </c>
      <c r="R103" s="3">
        <f>COUNT(Table1[[#This Row],[Room]])</f>
        <v>1</v>
      </c>
      <c r="S103" s="3"/>
    </row>
    <row r="104" spans="1:19" x14ac:dyDescent="0.25">
      <c r="A104" s="1">
        <v>44974</v>
      </c>
      <c r="B104" s="5">
        <v>2117</v>
      </c>
      <c r="C104" s="20" t="str" cm="1">
        <f t="array" ref="C104">_xlfn.IFS(LEFT(B104,2)="39","3S",LEFT(B104,2)="49","4S",LEFT(B104,2)="59","5S",LEFT(B104,2)="69","6S",LEFT(B104,2)="79","7S",LEFT(B104,2)="21","2G",LEFT(B104,2)="31","3G",LEFT(B104,2)="41","4G",LEFT(B104,2)="33","3W",LEFT(B104,2)="58","5W",LEFT(B104,2)="57","5W")</f>
        <v>2G</v>
      </c>
      <c r="D104" s="2" t="str">
        <f t="shared" si="7"/>
        <v>2G</v>
      </c>
      <c r="E104" s="13">
        <v>0.57777777777777783</v>
      </c>
      <c r="F104" s="13">
        <v>0.65277777777777779</v>
      </c>
      <c r="G104" s="2" t="s">
        <v>27</v>
      </c>
      <c r="H104" s="3">
        <f t="shared" si="8"/>
        <v>832</v>
      </c>
      <c r="I104" s="3">
        <f t="shared" si="9"/>
        <v>940</v>
      </c>
      <c r="J10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108</v>
      </c>
      <c r="K104" s="9">
        <f>Table1[[#This Row],[Time Off Tele (Total Minutes)2]]/720</f>
        <v>0.15</v>
      </c>
      <c r="L104" s="9">
        <f>Table1[[#This Row],[Time Off Tele (Total Minutes)2]]/((12*60)-Table1[[#This Row],[Time Off Tele (Total Minutes)2]])</f>
        <v>0.17647058823529413</v>
      </c>
      <c r="M104" s="9">
        <f>Table1[[#This Row],[PMD Standard Time Minutes]]/720</f>
        <v>4.1666666666666664E-2</v>
      </c>
      <c r="N104" s="3">
        <f>IF(Table1[[#This Row],[Time Off Tele (Total Minutes)2]]&lt;=30,1,0)</f>
        <v>0</v>
      </c>
      <c r="O104" s="3">
        <f>IF(Table1[[#This Row],[Time Off Tele (Total Minutes)2]]&gt; 30,1,0)</f>
        <v>1</v>
      </c>
      <c r="P104" s="3">
        <f>IF(Table1[[#This Row],[Date]]=Table1[[#This Row],[Date]],1,0)</f>
        <v>1</v>
      </c>
      <c r="Q104" s="3">
        <f>IF(Table1[[#This Row],[Date]]=Table1[[#This Row],[Date]],30,0)</f>
        <v>30</v>
      </c>
      <c r="R104" s="3">
        <f>COUNT(Table1[[#This Row],[Room]])</f>
        <v>1</v>
      </c>
      <c r="S104" s="3"/>
    </row>
    <row r="105" spans="1:19" x14ac:dyDescent="0.25">
      <c r="A105" s="1">
        <v>44974</v>
      </c>
      <c r="B105" s="5">
        <v>2124</v>
      </c>
      <c r="C105" s="20" t="str" cm="1">
        <f t="array" ref="C105">_xlfn.IFS(LEFT(B105,2)="39","3S",LEFT(B105,2)="49","4S",LEFT(B105,2)="59","5S",LEFT(B105,2)="69","6S",LEFT(B105,2)="79","7S",LEFT(B105,2)="21","2G",LEFT(B105,2)="31","3G",LEFT(B105,2)="41","4G",LEFT(B105,2)="33","3W",LEFT(B105,2)="58","5W",LEFT(B105,2)="57","5W")</f>
        <v>2G</v>
      </c>
      <c r="D105" s="2" t="str">
        <f t="shared" si="7"/>
        <v>2G</v>
      </c>
      <c r="E105" s="13">
        <v>0.6020833333333333</v>
      </c>
      <c r="F105" s="13">
        <v>0.68055555555555547</v>
      </c>
      <c r="G105" s="2" t="s">
        <v>27</v>
      </c>
      <c r="H105" s="3">
        <f t="shared" si="8"/>
        <v>867</v>
      </c>
      <c r="I105" s="3">
        <f t="shared" si="9"/>
        <v>980</v>
      </c>
      <c r="J10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113</v>
      </c>
      <c r="K105" s="9">
        <f>Table1[[#This Row],[Time Off Tele (Total Minutes)2]]/720</f>
        <v>0.15694444444444444</v>
      </c>
      <c r="L105" s="9">
        <f>Table1[[#This Row],[Time Off Tele (Total Minutes)2]]/((12*60)-Table1[[#This Row],[Time Off Tele (Total Minutes)2]])</f>
        <v>0.18616144975288304</v>
      </c>
      <c r="M105" s="9">
        <f>Table1[[#This Row],[PMD Standard Time Minutes]]/720</f>
        <v>4.1666666666666664E-2</v>
      </c>
      <c r="N105" s="3">
        <f>IF(Table1[[#This Row],[Time Off Tele (Total Minutes)2]]&lt;=30,1,0)</f>
        <v>0</v>
      </c>
      <c r="O105" s="3">
        <f>IF(Table1[[#This Row],[Time Off Tele (Total Minutes)2]]&gt; 30,1,0)</f>
        <v>1</v>
      </c>
      <c r="P105" s="3">
        <f>IF(Table1[[#This Row],[Date]]=Table1[[#This Row],[Date]],1,0)</f>
        <v>1</v>
      </c>
      <c r="Q105" s="3">
        <f>IF(Table1[[#This Row],[Date]]=Table1[[#This Row],[Date]],30,0)</f>
        <v>30</v>
      </c>
      <c r="R105" s="3">
        <f>COUNT(Table1[[#This Row],[Room]])</f>
        <v>1</v>
      </c>
      <c r="S105" s="3"/>
    </row>
    <row r="106" spans="1:19" x14ac:dyDescent="0.25">
      <c r="A106" s="1">
        <v>44974</v>
      </c>
      <c r="B106" s="5">
        <v>3129</v>
      </c>
      <c r="C106" s="20" t="str" cm="1">
        <f t="array" ref="C106">_xlfn.IFS(LEFT(B106,2)="39","3S",LEFT(B106,2)="49","4S",LEFT(B106,2)="59","5S",LEFT(B106,2)="69","6S",LEFT(B106,2)="79","7S",LEFT(B106,2)="21","2G",LEFT(B106,2)="31","3G",LEFT(B106,2)="41","4G",LEFT(B106,2)="33","3W",LEFT(B106,2)="58","5W",LEFT(B106,2)="57","5W")</f>
        <v>3G</v>
      </c>
      <c r="D106" s="2" t="str">
        <f t="shared" si="7"/>
        <v>3G</v>
      </c>
      <c r="E106" s="13">
        <v>0.73611111111111116</v>
      </c>
      <c r="F106" s="13">
        <v>0.75138888888888899</v>
      </c>
      <c r="G106" s="2" t="s">
        <v>27</v>
      </c>
      <c r="H106" s="3">
        <f t="shared" si="8"/>
        <v>1060</v>
      </c>
      <c r="I106" s="3">
        <f t="shared" si="9"/>
        <v>1082</v>
      </c>
      <c r="J10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22</v>
      </c>
      <c r="K106" s="9">
        <f>Table1[[#This Row],[Time Off Tele (Total Minutes)2]]/720</f>
        <v>3.0555555555555555E-2</v>
      </c>
      <c r="L106" s="9">
        <f>Table1[[#This Row],[Time Off Tele (Total Minutes)2]]/((12*60)-Table1[[#This Row],[Time Off Tele (Total Minutes)2]])</f>
        <v>3.151862464183381E-2</v>
      </c>
      <c r="M106" s="9">
        <f>Table1[[#This Row],[PMD Standard Time Minutes]]/720</f>
        <v>4.1666666666666664E-2</v>
      </c>
      <c r="N106" s="3">
        <f>IF(Table1[[#This Row],[Time Off Tele (Total Minutes)2]]&lt;=30,1,0)</f>
        <v>1</v>
      </c>
      <c r="O106" s="3">
        <f>IF(Table1[[#This Row],[Time Off Tele (Total Minutes)2]]&gt; 30,1,0)</f>
        <v>0</v>
      </c>
      <c r="P106" s="3">
        <f>IF(Table1[[#This Row],[Date]]=Table1[[#This Row],[Date]],1,0)</f>
        <v>1</v>
      </c>
      <c r="Q106" s="3">
        <f>IF(Table1[[#This Row],[Date]]=Table1[[#This Row],[Date]],30,0)</f>
        <v>30</v>
      </c>
      <c r="R106" s="3">
        <f>COUNT(Table1[[#This Row],[Room]])</f>
        <v>1</v>
      </c>
      <c r="S106" s="3"/>
    </row>
    <row r="107" spans="1:19" x14ac:dyDescent="0.25">
      <c r="A107" s="1">
        <v>44974</v>
      </c>
      <c r="B107" s="5">
        <v>3109</v>
      </c>
      <c r="C107" s="20" t="str" cm="1">
        <f t="array" ref="C107">_xlfn.IFS(LEFT(B107,2)="39","3S",LEFT(B107,2)="49","4S",LEFT(B107,2)="59","5S",LEFT(B107,2)="69","6S",LEFT(B107,2)="79","7S",LEFT(B107,2)="21","2G",LEFT(B107,2)="31","3G",LEFT(B107,2)="41","4G",LEFT(B107,2)="33","3W",LEFT(B107,2)="58","5W",LEFT(B107,2)="57","5W")</f>
        <v>3G</v>
      </c>
      <c r="D107" s="2" t="str">
        <f t="shared" si="7"/>
        <v>3G</v>
      </c>
      <c r="E107" s="13">
        <v>0.73611111111111116</v>
      </c>
      <c r="F107" s="13">
        <v>0.77847222222222223</v>
      </c>
      <c r="G107" s="2" t="s">
        <v>27</v>
      </c>
      <c r="H107" s="3">
        <f t="shared" si="8"/>
        <v>1060</v>
      </c>
      <c r="I107" s="3">
        <f t="shared" si="9"/>
        <v>1121</v>
      </c>
      <c r="J10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61</v>
      </c>
      <c r="K107" s="9">
        <f>Table1[[#This Row],[Time Off Tele (Total Minutes)2]]/720</f>
        <v>8.4722222222222227E-2</v>
      </c>
      <c r="L107" s="9">
        <f>Table1[[#This Row],[Time Off Tele (Total Minutes)2]]/((12*60)-Table1[[#This Row],[Time Off Tele (Total Minutes)2]])</f>
        <v>9.2564491654021239E-2</v>
      </c>
      <c r="M107" s="9">
        <f>Table1[[#This Row],[PMD Standard Time Minutes]]/720</f>
        <v>4.1666666666666664E-2</v>
      </c>
      <c r="N107" s="3">
        <f>IF(Table1[[#This Row],[Time Off Tele (Total Minutes)2]]&lt;=30,1,0)</f>
        <v>0</v>
      </c>
      <c r="O107" s="3">
        <f>IF(Table1[[#This Row],[Time Off Tele (Total Minutes)2]]&gt; 30,1,0)</f>
        <v>1</v>
      </c>
      <c r="P107" s="3">
        <f>IF(Table1[[#This Row],[Date]]=Table1[[#This Row],[Date]],1,0)</f>
        <v>1</v>
      </c>
      <c r="Q107" s="3">
        <f>IF(Table1[[#This Row],[Date]]=Table1[[#This Row],[Date]],30,0)</f>
        <v>30</v>
      </c>
      <c r="R107" s="3">
        <f>COUNT(Table1[[#This Row],[Room]])</f>
        <v>1</v>
      </c>
      <c r="S107" s="3"/>
    </row>
    <row r="108" spans="1:19" x14ac:dyDescent="0.25">
      <c r="A108" s="1">
        <v>44974</v>
      </c>
      <c r="B108" s="5">
        <v>3104</v>
      </c>
      <c r="C108" s="20" t="str" cm="1">
        <f t="array" ref="C108">_xlfn.IFS(LEFT(B108,2)="39","3S",LEFT(B108,2)="49","4S",LEFT(B108,2)="59","5S",LEFT(B108,2)="69","6S",LEFT(B108,2)="79","7S",LEFT(B108,2)="21","2G",LEFT(B108,2)="31","3G",LEFT(B108,2)="41","4G",LEFT(B108,2)="33","3W",LEFT(B108,2)="58","5W",LEFT(B108,2)="57","5W")</f>
        <v>3G</v>
      </c>
      <c r="D108" s="2" t="str">
        <f t="shared" si="7"/>
        <v>3G</v>
      </c>
      <c r="E108" s="13">
        <v>0.74444444444444446</v>
      </c>
      <c r="F108" s="13">
        <v>0.7715277777777777</v>
      </c>
      <c r="G108" s="2" t="s">
        <v>27</v>
      </c>
      <c r="H108" s="3">
        <f t="shared" si="8"/>
        <v>1072</v>
      </c>
      <c r="I108" s="3">
        <f t="shared" si="9"/>
        <v>1111</v>
      </c>
      <c r="J10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39</v>
      </c>
      <c r="K108" s="9">
        <f>Table1[[#This Row],[Time Off Tele (Total Minutes)2]]/720</f>
        <v>5.4166666666666669E-2</v>
      </c>
      <c r="L108" s="9">
        <f>Table1[[#This Row],[Time Off Tele (Total Minutes)2]]/((12*60)-Table1[[#This Row],[Time Off Tele (Total Minutes)2]])</f>
        <v>5.7268722466960353E-2</v>
      </c>
      <c r="M108" s="9">
        <f>Table1[[#This Row],[PMD Standard Time Minutes]]/720</f>
        <v>4.1666666666666664E-2</v>
      </c>
      <c r="N108" s="3">
        <f>IF(Table1[[#This Row],[Time Off Tele (Total Minutes)2]]&lt;=30,1,0)</f>
        <v>0</v>
      </c>
      <c r="O108" s="3">
        <f>IF(Table1[[#This Row],[Time Off Tele (Total Minutes)2]]&gt; 30,1,0)</f>
        <v>1</v>
      </c>
      <c r="P108" s="3">
        <f>IF(Table1[[#This Row],[Date]]=Table1[[#This Row],[Date]],1,0)</f>
        <v>1</v>
      </c>
      <c r="Q108" s="3">
        <f>IF(Table1[[#This Row],[Date]]=Table1[[#This Row],[Date]],30,0)</f>
        <v>30</v>
      </c>
      <c r="R108" s="3">
        <f>COUNT(Table1[[#This Row],[Room]])</f>
        <v>1</v>
      </c>
      <c r="S108" s="3"/>
    </row>
    <row r="109" spans="1:19" x14ac:dyDescent="0.25">
      <c r="A109" s="1">
        <v>44977</v>
      </c>
      <c r="B109" s="5">
        <v>3122</v>
      </c>
      <c r="C109" s="20" t="str" cm="1">
        <f t="array" ref="C109">_xlfn.IFS(LEFT(B109,2)="39","3S",LEFT(B109,2)="49","4S",LEFT(B109,2)="59","5S",LEFT(B109,2)="69","6S",LEFT(B109,2)="79","7S",LEFT(B109,2)="21","2G",LEFT(B109,2)="31","3G",LEFT(B109,2)="41","4G",LEFT(B109,2)="33","3W",LEFT(B109,2)="58","5W",LEFT(B109,2)="57","5W")</f>
        <v>3G</v>
      </c>
      <c r="D109" s="2" t="str">
        <f t="shared" si="7"/>
        <v>3G</v>
      </c>
      <c r="E109" s="13">
        <v>0.53888888888888886</v>
      </c>
      <c r="F109" s="13">
        <v>0.56319444444444444</v>
      </c>
      <c r="G109" s="2" t="s">
        <v>27</v>
      </c>
      <c r="H109" s="3">
        <f t="shared" si="8"/>
        <v>776</v>
      </c>
      <c r="I109" s="3">
        <f t="shared" si="9"/>
        <v>811</v>
      </c>
      <c r="J10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35</v>
      </c>
      <c r="K109" s="9">
        <f>Table1[[#This Row],[Time Off Tele (Total Minutes)2]]/720</f>
        <v>4.8611111111111112E-2</v>
      </c>
      <c r="L109" s="9">
        <f>Table1[[#This Row],[Time Off Tele (Total Minutes)2]]/((12*60)-Table1[[#This Row],[Time Off Tele (Total Minutes)2]])</f>
        <v>5.1094890510948905E-2</v>
      </c>
      <c r="M109" s="9">
        <f>Table1[[#This Row],[PMD Standard Time Minutes]]/720</f>
        <v>4.1666666666666664E-2</v>
      </c>
      <c r="N109" s="3">
        <f>IF(Table1[[#This Row],[Time Off Tele (Total Minutes)2]]&lt;=30,1,0)</f>
        <v>0</v>
      </c>
      <c r="O109" s="3">
        <f>IF(Table1[[#This Row],[Time Off Tele (Total Minutes)2]]&gt; 30,1,0)</f>
        <v>1</v>
      </c>
      <c r="P109" s="3">
        <f>IF(Table1[[#This Row],[Date]]=Table1[[#This Row],[Date]],1,0)</f>
        <v>1</v>
      </c>
      <c r="Q109" s="3">
        <f>IF(Table1[[#This Row],[Date]]=Table1[[#This Row],[Date]],30,0)</f>
        <v>30</v>
      </c>
      <c r="R109" s="3">
        <f>COUNT(Table1[[#This Row],[Room]])</f>
        <v>1</v>
      </c>
      <c r="S109" s="3"/>
    </row>
    <row r="110" spans="1:19" x14ac:dyDescent="0.25">
      <c r="A110" s="1">
        <v>44977</v>
      </c>
      <c r="B110" s="5">
        <v>4103</v>
      </c>
      <c r="C110" s="20" t="str" cm="1">
        <f t="array" ref="C110">_xlfn.IFS(LEFT(B110,2)="39","3S",LEFT(B110,2)="49","4S",LEFT(B110,2)="59","5S",LEFT(B110,2)="69","6S",LEFT(B110,2)="79","7S",LEFT(B110,2)="21","2G",LEFT(B110,2)="31","3G",LEFT(B110,2)="41","4G",LEFT(B110,2)="33","3W",LEFT(B110,2)="58","5W",LEFT(B110,2)="57","5W")</f>
        <v>4G</v>
      </c>
      <c r="D110" s="2" t="str">
        <f t="shared" si="7"/>
        <v>4G</v>
      </c>
      <c r="E110" s="13">
        <v>0.65902777777777777</v>
      </c>
      <c r="F110" s="13">
        <v>0.67361111111111116</v>
      </c>
      <c r="G110" s="2" t="s">
        <v>27</v>
      </c>
      <c r="H110" s="3">
        <f t="shared" si="8"/>
        <v>949</v>
      </c>
      <c r="I110" s="3">
        <f t="shared" si="9"/>
        <v>970</v>
      </c>
      <c r="J11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21</v>
      </c>
      <c r="K110" s="9">
        <f>Table1[[#This Row],[Time Off Tele (Total Minutes)2]]/720</f>
        <v>2.9166666666666667E-2</v>
      </c>
      <c r="L110" s="9">
        <f>Table1[[#This Row],[Time Off Tele (Total Minutes)2]]/((12*60)-Table1[[#This Row],[Time Off Tele (Total Minutes)2]])</f>
        <v>3.0042918454935622E-2</v>
      </c>
      <c r="M110" s="9">
        <f>Table1[[#This Row],[PMD Standard Time Minutes]]/720</f>
        <v>4.1666666666666664E-2</v>
      </c>
      <c r="N110" s="3">
        <f>IF(Table1[[#This Row],[Time Off Tele (Total Minutes)2]]&lt;=30,1,0)</f>
        <v>1</v>
      </c>
      <c r="O110" s="3">
        <f>IF(Table1[[#This Row],[Time Off Tele (Total Minutes)2]]&gt; 30,1,0)</f>
        <v>0</v>
      </c>
      <c r="P110" s="3">
        <f>IF(Table1[[#This Row],[Date]]=Table1[[#This Row],[Date]],1,0)</f>
        <v>1</v>
      </c>
      <c r="Q110" s="3">
        <f>IF(Table1[[#This Row],[Date]]=Table1[[#This Row],[Date]],30,0)</f>
        <v>30</v>
      </c>
      <c r="R110" s="3">
        <f>COUNT(Table1[[#This Row],[Room]])</f>
        <v>1</v>
      </c>
      <c r="S110" s="3"/>
    </row>
    <row r="111" spans="1:19" x14ac:dyDescent="0.25">
      <c r="A111" s="1">
        <v>44977</v>
      </c>
      <c r="B111" s="5">
        <v>4107</v>
      </c>
      <c r="C111" s="20" t="str" cm="1">
        <f t="array" ref="C111">_xlfn.IFS(LEFT(B111,2)="39","3S",LEFT(B111,2)="49","4S",LEFT(B111,2)="59","5S",LEFT(B111,2)="69","6S",LEFT(B111,2)="79","7S",LEFT(B111,2)="21","2G",LEFT(B111,2)="31","3G",LEFT(B111,2)="41","4G",LEFT(B111,2)="33","3W",LEFT(B111,2)="58","5W",LEFT(B111,2)="57","5W")</f>
        <v>4G</v>
      </c>
      <c r="D111" s="2" t="str">
        <f t="shared" si="7"/>
        <v>4G</v>
      </c>
      <c r="E111" s="13">
        <v>0.74444444444444446</v>
      </c>
      <c r="F111" s="13">
        <v>0.7680555555555556</v>
      </c>
      <c r="G111" s="2" t="s">
        <v>27</v>
      </c>
      <c r="H111" s="3">
        <f t="shared" si="8"/>
        <v>1072</v>
      </c>
      <c r="I111" s="3">
        <f t="shared" si="9"/>
        <v>1106</v>
      </c>
      <c r="J11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34</v>
      </c>
      <c r="K111" s="9">
        <f>Table1[[#This Row],[Time Off Tele (Total Minutes)2]]/720</f>
        <v>4.7222222222222221E-2</v>
      </c>
      <c r="L111" s="9">
        <f>Table1[[#This Row],[Time Off Tele (Total Minutes)2]]/((12*60)-Table1[[#This Row],[Time Off Tele (Total Minutes)2]])</f>
        <v>4.9562682215743441E-2</v>
      </c>
      <c r="M111" s="9">
        <f>Table1[[#This Row],[PMD Standard Time Minutes]]/720</f>
        <v>4.1666666666666664E-2</v>
      </c>
      <c r="N111" s="3">
        <f>IF(Table1[[#This Row],[Time Off Tele (Total Minutes)2]]&lt;=30,1,0)</f>
        <v>0</v>
      </c>
      <c r="O111" s="3">
        <f>IF(Table1[[#This Row],[Time Off Tele (Total Minutes)2]]&gt; 30,1,0)</f>
        <v>1</v>
      </c>
      <c r="P111" s="3">
        <f>IF(Table1[[#This Row],[Date]]=Table1[[#This Row],[Date]],1,0)</f>
        <v>1</v>
      </c>
      <c r="Q111" s="3">
        <f>IF(Table1[[#This Row],[Date]]=Table1[[#This Row],[Date]],30,0)</f>
        <v>30</v>
      </c>
      <c r="R111" s="3">
        <f>COUNT(Table1[[#This Row],[Room]])</f>
        <v>1</v>
      </c>
      <c r="S111" s="3"/>
    </row>
    <row r="112" spans="1:19" x14ac:dyDescent="0.25">
      <c r="A112" s="1">
        <v>44979</v>
      </c>
      <c r="B112" s="5">
        <v>3123</v>
      </c>
      <c r="C112" s="20" t="str" cm="1">
        <f t="array" ref="C112">_xlfn.IFS(LEFT(B112,2)="39","3S",LEFT(B112,2)="49","4S",LEFT(B112,2)="59","5S",LEFT(B112,2)="69","6S",LEFT(B112,2)="79","7S",LEFT(B112,2)="21","2G",LEFT(B112,2)="31","3G",LEFT(B112,2)="41","4G",LEFT(B112,2)="33","3W",LEFT(B112,2)="58","5W",LEFT(B112,2)="57","5W")</f>
        <v>3G</v>
      </c>
      <c r="D112" s="2" t="str">
        <f t="shared" si="7"/>
        <v>3G</v>
      </c>
      <c r="E112" s="13">
        <v>0.3743055555555555</v>
      </c>
      <c r="F112" s="13">
        <v>0.40972222222222227</v>
      </c>
      <c r="G112" s="2" t="s">
        <v>27</v>
      </c>
      <c r="H112" s="3">
        <f t="shared" si="8"/>
        <v>539</v>
      </c>
      <c r="I112" s="3">
        <f t="shared" si="9"/>
        <v>590</v>
      </c>
      <c r="J11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51</v>
      </c>
      <c r="K112" s="9">
        <f>Table1[[#This Row],[Time Off Tele (Total Minutes)2]]/720</f>
        <v>7.0833333333333331E-2</v>
      </c>
      <c r="L112" s="9">
        <f>Table1[[#This Row],[Time Off Tele (Total Minutes)2]]/((12*60)-Table1[[#This Row],[Time Off Tele (Total Minutes)2]])</f>
        <v>7.623318385650224E-2</v>
      </c>
      <c r="M112" s="9">
        <f>Table1[[#This Row],[PMD Standard Time Minutes]]/720</f>
        <v>4.1666666666666664E-2</v>
      </c>
      <c r="N112" s="3">
        <f>IF(Table1[[#This Row],[Time Off Tele (Total Minutes)2]]&lt;=30,1,0)</f>
        <v>0</v>
      </c>
      <c r="O112" s="3">
        <f>IF(Table1[[#This Row],[Time Off Tele (Total Minutes)2]]&gt; 30,1,0)</f>
        <v>1</v>
      </c>
      <c r="P112" s="3">
        <f>IF(Table1[[#This Row],[Date]]=Table1[[#This Row],[Date]],1,0)</f>
        <v>1</v>
      </c>
      <c r="Q112" s="3">
        <f>IF(Table1[[#This Row],[Date]]=Table1[[#This Row],[Date]],30,0)</f>
        <v>30</v>
      </c>
      <c r="R112" s="3">
        <f>COUNT(Table1[[#This Row],[Room]])</f>
        <v>1</v>
      </c>
      <c r="S112" s="3"/>
    </row>
    <row r="113" spans="1:19" x14ac:dyDescent="0.25">
      <c r="A113" s="1">
        <v>44979</v>
      </c>
      <c r="B113" s="5">
        <v>4904</v>
      </c>
      <c r="C113" s="20" t="str" cm="1">
        <f t="array" ref="C113">_xlfn.IFS(LEFT(B113,2)="39","3S",LEFT(B113,2)="49","4S",LEFT(B113,2)="59","5S",LEFT(B113,2)="69","6S",LEFT(B113,2)="79","7S",LEFT(B113,2)="21","2G",LEFT(B113,2)="31","3G",LEFT(B113,2)="41","4G",LEFT(B113,2)="33","3W",LEFT(B113,2)="58","5W",LEFT(B113,2)="57","5W")</f>
        <v>4S</v>
      </c>
      <c r="D113" s="2" t="str">
        <f t="shared" si="7"/>
        <v>4S</v>
      </c>
      <c r="E113" s="13">
        <v>0.33124999999999999</v>
      </c>
      <c r="F113" s="13">
        <v>0.39999999999999997</v>
      </c>
      <c r="G113" s="2" t="s">
        <v>27</v>
      </c>
      <c r="H113" s="3">
        <f t="shared" si="8"/>
        <v>477</v>
      </c>
      <c r="I113" s="3">
        <f t="shared" si="9"/>
        <v>576</v>
      </c>
      <c r="J11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99</v>
      </c>
      <c r="K113" s="9">
        <f>Table1[[#This Row],[Time Off Tele (Total Minutes)2]]/720</f>
        <v>0.13750000000000001</v>
      </c>
      <c r="L113" s="9">
        <f>Table1[[#This Row],[Time Off Tele (Total Minutes)2]]/((12*60)-Table1[[#This Row],[Time Off Tele (Total Minutes)2]])</f>
        <v>0.15942028985507245</v>
      </c>
      <c r="M113" s="9">
        <f>Table1[[#This Row],[PMD Standard Time Minutes]]/720</f>
        <v>4.1666666666666664E-2</v>
      </c>
      <c r="N113" s="3">
        <f>IF(Table1[[#This Row],[Time Off Tele (Total Minutes)2]]&lt;=30,1,0)</f>
        <v>0</v>
      </c>
      <c r="O113" s="3">
        <f>IF(Table1[[#This Row],[Time Off Tele (Total Minutes)2]]&gt; 30,1,0)</f>
        <v>1</v>
      </c>
      <c r="P113" s="3">
        <f>IF(Table1[[#This Row],[Date]]=Table1[[#This Row],[Date]],1,0)</f>
        <v>1</v>
      </c>
      <c r="Q113" s="3">
        <f>IF(Table1[[#This Row],[Date]]=Table1[[#This Row],[Date]],30,0)</f>
        <v>30</v>
      </c>
      <c r="R113" s="3">
        <f>COUNT(Table1[[#This Row],[Room]])</f>
        <v>1</v>
      </c>
      <c r="S113" s="3"/>
    </row>
    <row r="114" spans="1:19" x14ac:dyDescent="0.25">
      <c r="A114" s="1">
        <v>44979</v>
      </c>
      <c r="B114" s="5">
        <v>579</v>
      </c>
      <c r="C114" s="20" t="str" cm="1">
        <f t="array" ref="C114">_xlfn.IFS(LEFT(B114,2)="39","3S",LEFT(B114,2)="49","4S",LEFT(B114,2)="59","5S",LEFT(B114,2)="69","6S",LEFT(B114,2)="79","7S",LEFT(B114,2)="21","2G",LEFT(B114,2)="31","3G",LEFT(B114,2)="41","4G",LEFT(B114,2)="33","3W",LEFT(B114,2)="58","5W",LEFT(B114,2)="57","5W")</f>
        <v>5W</v>
      </c>
      <c r="D114" s="2" t="str">
        <f t="shared" si="7"/>
        <v>5W</v>
      </c>
      <c r="E114" s="13">
        <v>0.64444444444444449</v>
      </c>
      <c r="F114" s="13">
        <v>0.72638888888888886</v>
      </c>
      <c r="G114" s="2" t="s">
        <v>27</v>
      </c>
      <c r="H114" s="3">
        <f t="shared" si="8"/>
        <v>928</v>
      </c>
      <c r="I114" s="3">
        <f t="shared" si="9"/>
        <v>1046</v>
      </c>
      <c r="J11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118</v>
      </c>
      <c r="K114" s="9">
        <f>Table1[[#This Row],[Time Off Tele (Total Minutes)2]]/720</f>
        <v>0.16388888888888889</v>
      </c>
      <c r="L114" s="9">
        <f>Table1[[#This Row],[Time Off Tele (Total Minutes)2]]/((12*60)-Table1[[#This Row],[Time Off Tele (Total Minutes)2]])</f>
        <v>0.19601328903654486</v>
      </c>
      <c r="M114" s="9">
        <f>Table1[[#This Row],[PMD Standard Time Minutes]]/720</f>
        <v>4.1666666666666664E-2</v>
      </c>
      <c r="N114" s="3">
        <f>IF(Table1[[#This Row],[Time Off Tele (Total Minutes)2]]&lt;=30,1,0)</f>
        <v>0</v>
      </c>
      <c r="O114" s="3">
        <f>IF(Table1[[#This Row],[Time Off Tele (Total Minutes)2]]&gt; 30,1,0)</f>
        <v>1</v>
      </c>
      <c r="P114" s="3">
        <f>IF(Table1[[#This Row],[Date]]=Table1[[#This Row],[Date]],1,0)</f>
        <v>1</v>
      </c>
      <c r="Q114" s="3">
        <f>IF(Table1[[#This Row],[Date]]=Table1[[#This Row],[Date]],30,0)</f>
        <v>30</v>
      </c>
      <c r="R114" s="3">
        <f>COUNT(Table1[[#This Row],[Room]])</f>
        <v>1</v>
      </c>
      <c r="S114" s="3"/>
    </row>
    <row r="115" spans="1:19" x14ac:dyDescent="0.25">
      <c r="A115" s="1">
        <v>44981</v>
      </c>
      <c r="B115" s="5">
        <v>4911</v>
      </c>
      <c r="C115" s="20" t="str" cm="1">
        <f t="array" ref="C115">_xlfn.IFS(LEFT(B115,2)="39","3S",LEFT(B115,2)="49","4S",LEFT(B115,2)="59","5S",LEFT(B115,2)="69","6S",LEFT(B115,2)="79","7S",LEFT(B115,2)="21","2G",LEFT(B115,2)="31","3G",LEFT(B115,2)="41","4G",LEFT(B115,2)="33","3W",LEFT(B115,2)="58","5W",LEFT(B115,2)="57","5W")</f>
        <v>4S</v>
      </c>
      <c r="D115" s="2" t="str">
        <f t="shared" si="7"/>
        <v>4S</v>
      </c>
      <c r="E115" s="13">
        <v>0.62291666666666667</v>
      </c>
      <c r="F115" s="13">
        <v>0.6479166666666667</v>
      </c>
      <c r="G115" s="2" t="s">
        <v>27</v>
      </c>
      <c r="H115" s="3">
        <f t="shared" si="8"/>
        <v>897</v>
      </c>
      <c r="I115" s="3">
        <f t="shared" si="9"/>
        <v>933</v>
      </c>
      <c r="J11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36</v>
      </c>
      <c r="K115" s="9">
        <f>Table1[[#This Row],[Time Off Tele (Total Minutes)2]]/720</f>
        <v>0.05</v>
      </c>
      <c r="L115" s="9">
        <f>Table1[[#This Row],[Time Off Tele (Total Minutes)2]]/((12*60)-Table1[[#This Row],[Time Off Tele (Total Minutes)2]])</f>
        <v>5.2631578947368418E-2</v>
      </c>
      <c r="M115" s="9">
        <f>Table1[[#This Row],[PMD Standard Time Minutes]]/720</f>
        <v>4.1666666666666664E-2</v>
      </c>
      <c r="N115" s="3">
        <f>IF(Table1[[#This Row],[Time Off Tele (Total Minutes)2]]&lt;=30,1,0)</f>
        <v>0</v>
      </c>
      <c r="O115" s="3">
        <f>IF(Table1[[#This Row],[Time Off Tele (Total Minutes)2]]&gt; 30,1,0)</f>
        <v>1</v>
      </c>
      <c r="P115" s="3">
        <f>IF(Table1[[#This Row],[Date]]=Table1[[#This Row],[Date]],1,0)</f>
        <v>1</v>
      </c>
      <c r="Q115" s="3">
        <f>IF(Table1[[#This Row],[Date]]=Table1[[#This Row],[Date]],30,0)</f>
        <v>30</v>
      </c>
      <c r="R115" s="3">
        <f>COUNT(Table1[[#This Row],[Room]])</f>
        <v>1</v>
      </c>
      <c r="S115" s="3"/>
    </row>
    <row r="116" spans="1:19" x14ac:dyDescent="0.25">
      <c r="A116" s="1">
        <v>44982</v>
      </c>
      <c r="B116" s="5">
        <v>4113</v>
      </c>
      <c r="C116" s="20" t="str" cm="1">
        <f t="array" ref="C116">_xlfn.IFS(LEFT(B116,2)="39","3S",LEFT(B116,2)="49","4S",LEFT(B116,2)="59","5S",LEFT(B116,2)="69","6S",LEFT(B116,2)="79","7S",LEFT(B116,2)="21","2G",LEFT(B116,2)="31","3G",LEFT(B116,2)="41","4G",LEFT(B116,2)="33","3W",LEFT(B116,2)="58","5W",LEFT(B116,2)="57","5W")</f>
        <v>4G</v>
      </c>
      <c r="D116" s="2" t="str">
        <f t="shared" si="7"/>
        <v>4G</v>
      </c>
      <c r="E116" s="13">
        <v>0.3263888888888889</v>
      </c>
      <c r="F116" s="13">
        <v>0.34861111111111115</v>
      </c>
      <c r="G116" s="2" t="s">
        <v>27</v>
      </c>
      <c r="H116" s="3">
        <f t="shared" si="8"/>
        <v>470</v>
      </c>
      <c r="I116" s="3">
        <f t="shared" si="9"/>
        <v>502</v>
      </c>
      <c r="J11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32</v>
      </c>
      <c r="K116" s="9">
        <f>Table1[[#This Row],[Time Off Tele (Total Minutes)2]]/720</f>
        <v>4.4444444444444446E-2</v>
      </c>
      <c r="L116" s="9">
        <f>Table1[[#This Row],[Time Off Tele (Total Minutes)2]]/((12*60)-Table1[[#This Row],[Time Off Tele (Total Minutes)2]])</f>
        <v>4.6511627906976744E-2</v>
      </c>
      <c r="M116" s="9">
        <f>Table1[[#This Row],[PMD Standard Time Minutes]]/720</f>
        <v>4.1666666666666664E-2</v>
      </c>
      <c r="N116" s="3">
        <f>IF(Table1[[#This Row],[Time Off Tele (Total Minutes)2]]&lt;=30,1,0)</f>
        <v>0</v>
      </c>
      <c r="O116" s="3">
        <f>IF(Table1[[#This Row],[Time Off Tele (Total Minutes)2]]&gt; 30,1,0)</f>
        <v>1</v>
      </c>
      <c r="P116" s="3">
        <f>IF(Table1[[#This Row],[Date]]=Table1[[#This Row],[Date]],1,0)</f>
        <v>1</v>
      </c>
      <c r="Q116" s="3">
        <f>IF(Table1[[#This Row],[Date]]=Table1[[#This Row],[Date]],30,0)</f>
        <v>30</v>
      </c>
      <c r="R116" s="3">
        <f>COUNT(Table1[[#This Row],[Room]])</f>
        <v>1</v>
      </c>
      <c r="S116" s="3"/>
    </row>
    <row r="117" spans="1:19" x14ac:dyDescent="0.25">
      <c r="A117" s="1">
        <v>44982</v>
      </c>
      <c r="B117" s="5">
        <v>4917</v>
      </c>
      <c r="C117" s="20" t="str" cm="1">
        <f t="array" ref="C117">_xlfn.IFS(LEFT(B117,2)="39","3S",LEFT(B117,2)="49","4S",LEFT(B117,2)="59","5S",LEFT(B117,2)="69","6S",LEFT(B117,2)="79","7S",LEFT(B117,2)="21","2G",LEFT(B117,2)="31","3G",LEFT(B117,2)="41","4G",LEFT(B117,2)="33","3W",LEFT(B117,2)="58","5W",LEFT(B117,2)="57","5W")</f>
        <v>4S</v>
      </c>
      <c r="D117" s="2" t="str">
        <f t="shared" si="7"/>
        <v>4S</v>
      </c>
      <c r="E117" s="13">
        <v>0.39861111111111108</v>
      </c>
      <c r="F117" s="13">
        <v>0.50347222222222221</v>
      </c>
      <c r="G117" s="2" t="s">
        <v>27</v>
      </c>
      <c r="H117" s="3">
        <f t="shared" si="8"/>
        <v>574</v>
      </c>
      <c r="I117" s="3">
        <f t="shared" si="9"/>
        <v>725</v>
      </c>
      <c r="J11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151</v>
      </c>
      <c r="K117" s="9">
        <f>Table1[[#This Row],[Time Off Tele (Total Minutes)2]]/720</f>
        <v>0.20972222222222223</v>
      </c>
      <c r="L117" s="9">
        <f>Table1[[#This Row],[Time Off Tele (Total Minutes)2]]/((12*60)-Table1[[#This Row],[Time Off Tele (Total Minutes)2]])</f>
        <v>0.26537785588752194</v>
      </c>
      <c r="M117" s="9">
        <f>Table1[[#This Row],[PMD Standard Time Minutes]]/720</f>
        <v>4.1666666666666664E-2</v>
      </c>
      <c r="N117" s="3">
        <f>IF(Table1[[#This Row],[Time Off Tele (Total Minutes)2]]&lt;=30,1,0)</f>
        <v>0</v>
      </c>
      <c r="O117" s="3">
        <f>IF(Table1[[#This Row],[Time Off Tele (Total Minutes)2]]&gt; 30,1,0)</f>
        <v>1</v>
      </c>
      <c r="P117" s="3">
        <f>IF(Table1[[#This Row],[Date]]=Table1[[#This Row],[Date]],1,0)</f>
        <v>1</v>
      </c>
      <c r="Q117" s="3">
        <f>IF(Table1[[#This Row],[Date]]=Table1[[#This Row],[Date]],30,0)</f>
        <v>30</v>
      </c>
      <c r="R117" s="3">
        <f>COUNT(Table1[[#This Row],[Room]])</f>
        <v>1</v>
      </c>
      <c r="S117" s="3"/>
    </row>
    <row r="118" spans="1:19" x14ac:dyDescent="0.25">
      <c r="A118" s="1">
        <v>44982</v>
      </c>
      <c r="B118" s="5">
        <v>3117</v>
      </c>
      <c r="C118" s="20" t="str" cm="1">
        <f t="array" ref="C118">_xlfn.IFS(LEFT(B118,2)="39","3S",LEFT(B118,2)="49","4S",LEFT(B118,2)="59","5S",LEFT(B118,2)="69","6S",LEFT(B118,2)="79","7S",LEFT(B118,2)="21","2G",LEFT(B118,2)="31","3G",LEFT(B118,2)="41","4G",LEFT(B118,2)="33","3W",LEFT(B118,2)="58","5W",LEFT(B118,2)="57","5W")</f>
        <v>3G</v>
      </c>
      <c r="D118" s="2" t="str">
        <f t="shared" si="7"/>
        <v>3G</v>
      </c>
      <c r="E118" s="13">
        <v>0.4291666666666667</v>
      </c>
      <c r="F118" s="13">
        <v>0.50138888888888888</v>
      </c>
      <c r="G118" s="2" t="s">
        <v>27</v>
      </c>
      <c r="H118" s="3">
        <f t="shared" si="8"/>
        <v>618</v>
      </c>
      <c r="I118" s="3">
        <f t="shared" si="9"/>
        <v>722</v>
      </c>
      <c r="J11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104</v>
      </c>
      <c r="K118" s="9">
        <f>Table1[[#This Row],[Time Off Tele (Total Minutes)2]]/720</f>
        <v>0.14444444444444443</v>
      </c>
      <c r="L118" s="9">
        <f>Table1[[#This Row],[Time Off Tele (Total Minutes)2]]/((12*60)-Table1[[#This Row],[Time Off Tele (Total Minutes)2]])</f>
        <v>0.16883116883116883</v>
      </c>
      <c r="M118" s="9">
        <f>Table1[[#This Row],[PMD Standard Time Minutes]]/720</f>
        <v>4.1666666666666664E-2</v>
      </c>
      <c r="N118" s="3">
        <f>IF(Table1[[#This Row],[Time Off Tele (Total Minutes)2]]&lt;=30,1,0)</f>
        <v>0</v>
      </c>
      <c r="O118" s="3">
        <f>IF(Table1[[#This Row],[Time Off Tele (Total Minutes)2]]&gt; 30,1,0)</f>
        <v>1</v>
      </c>
      <c r="P118" s="3">
        <f>IF(Table1[[#This Row],[Date]]=Table1[[#This Row],[Date]],1,0)</f>
        <v>1</v>
      </c>
      <c r="Q118" s="3">
        <f>IF(Table1[[#This Row],[Date]]=Table1[[#This Row],[Date]],30,0)</f>
        <v>30</v>
      </c>
      <c r="R118" s="3">
        <f>COUNT(Table1[[#This Row],[Room]])</f>
        <v>1</v>
      </c>
      <c r="S118" s="3"/>
    </row>
    <row r="119" spans="1:19" x14ac:dyDescent="0.25">
      <c r="A119" s="1">
        <v>44982</v>
      </c>
      <c r="B119" s="5">
        <v>3116</v>
      </c>
      <c r="C119" s="20" t="str" cm="1">
        <f t="array" ref="C119">_xlfn.IFS(LEFT(B119,2)="39","3S",LEFT(B119,2)="49","4S",LEFT(B119,2)="59","5S",LEFT(B119,2)="69","6S",LEFT(B119,2)="79","7S",LEFT(B119,2)="21","2G",LEFT(B119,2)="31","3G",LEFT(B119,2)="41","4G",LEFT(B119,2)="33","3W",LEFT(B119,2)="58","5W",LEFT(B119,2)="57","5W")</f>
        <v>3G</v>
      </c>
      <c r="D119" s="2" t="str">
        <f t="shared" si="7"/>
        <v>3G</v>
      </c>
      <c r="E119" s="13">
        <v>0.4694444444444445</v>
      </c>
      <c r="F119" s="13">
        <v>0.48541666666666666</v>
      </c>
      <c r="G119" s="2" t="s">
        <v>27</v>
      </c>
      <c r="H119" s="3">
        <f t="shared" si="8"/>
        <v>676</v>
      </c>
      <c r="I119" s="3">
        <f t="shared" si="9"/>
        <v>699</v>
      </c>
      <c r="J11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23</v>
      </c>
      <c r="K119" s="9">
        <f>Table1[[#This Row],[Time Off Tele (Total Minutes)2]]/720</f>
        <v>3.1944444444444442E-2</v>
      </c>
      <c r="L119" s="9">
        <f>Table1[[#This Row],[Time Off Tele (Total Minutes)2]]/((12*60)-Table1[[#This Row],[Time Off Tele (Total Minutes)2]])</f>
        <v>3.2998565279770443E-2</v>
      </c>
      <c r="M119" s="9">
        <f>Table1[[#This Row],[PMD Standard Time Minutes]]/720</f>
        <v>4.1666666666666664E-2</v>
      </c>
      <c r="N119" s="3">
        <f>IF(Table1[[#This Row],[Time Off Tele (Total Minutes)2]]&lt;=30,1,0)</f>
        <v>1</v>
      </c>
      <c r="O119" s="3">
        <f>IF(Table1[[#This Row],[Time Off Tele (Total Minutes)2]]&gt; 30,1,0)</f>
        <v>0</v>
      </c>
      <c r="P119" s="3">
        <f>IF(Table1[[#This Row],[Date]]=Table1[[#This Row],[Date]],1,0)</f>
        <v>1</v>
      </c>
      <c r="Q119" s="3">
        <f>IF(Table1[[#This Row],[Date]]=Table1[[#This Row],[Date]],30,0)</f>
        <v>30</v>
      </c>
      <c r="R119" s="3">
        <f>COUNT(Table1[[#This Row],[Room]])</f>
        <v>1</v>
      </c>
      <c r="S119" s="3"/>
    </row>
    <row r="120" spans="1:19" x14ac:dyDescent="0.25">
      <c r="A120" s="1">
        <v>44982</v>
      </c>
      <c r="B120" s="5">
        <v>3118</v>
      </c>
      <c r="C120" s="20" t="str" cm="1">
        <f t="array" ref="C120">_xlfn.IFS(LEFT(B120,2)="39","3S",LEFT(B120,2)="49","4S",LEFT(B120,2)="59","5S",LEFT(B120,2)="69","6S",LEFT(B120,2)="79","7S",LEFT(B120,2)="21","2G",LEFT(B120,2)="31","3G",LEFT(B120,2)="41","4G",LEFT(B120,2)="33","3W",LEFT(B120,2)="58","5W",LEFT(B120,2)="57","5W")</f>
        <v>3G</v>
      </c>
      <c r="D120" s="2" t="str">
        <f t="shared" si="7"/>
        <v>3G</v>
      </c>
      <c r="E120" s="13">
        <v>0.69027777777777777</v>
      </c>
      <c r="F120" s="13">
        <v>0.75</v>
      </c>
      <c r="G120" s="2" t="s">
        <v>27</v>
      </c>
      <c r="H120" s="3">
        <f t="shared" si="8"/>
        <v>994</v>
      </c>
      <c r="I120" s="3">
        <f t="shared" si="9"/>
        <v>1080</v>
      </c>
      <c r="J12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86</v>
      </c>
      <c r="K120" s="9">
        <f>Table1[[#This Row],[Time Off Tele (Total Minutes)2]]/720</f>
        <v>0.11944444444444445</v>
      </c>
      <c r="L120" s="9">
        <f>Table1[[#This Row],[Time Off Tele (Total Minutes)2]]/((12*60)-Table1[[#This Row],[Time Off Tele (Total Minutes)2]])</f>
        <v>0.13564668769716087</v>
      </c>
      <c r="M120" s="9">
        <f>Table1[[#This Row],[PMD Standard Time Minutes]]/720</f>
        <v>4.1666666666666664E-2</v>
      </c>
      <c r="N120" s="3">
        <f>IF(Table1[[#This Row],[Time Off Tele (Total Minutes)2]]&lt;=30,1,0)</f>
        <v>0</v>
      </c>
      <c r="O120" s="3">
        <f>IF(Table1[[#This Row],[Time Off Tele (Total Minutes)2]]&gt; 30,1,0)</f>
        <v>1</v>
      </c>
      <c r="P120" s="3">
        <f>IF(Table1[[#This Row],[Date]]=Table1[[#This Row],[Date]],1,0)</f>
        <v>1</v>
      </c>
      <c r="Q120" s="3">
        <f>IF(Table1[[#This Row],[Date]]=Table1[[#This Row],[Date]],30,0)</f>
        <v>30</v>
      </c>
      <c r="R120" s="3">
        <f>COUNT(Table1[[#This Row],[Room]])</f>
        <v>1</v>
      </c>
      <c r="S120" s="3"/>
    </row>
    <row r="121" spans="1:19" x14ac:dyDescent="0.25">
      <c r="A121" s="1">
        <v>44982</v>
      </c>
      <c r="B121" s="5">
        <v>2119</v>
      </c>
      <c r="C121" s="20" t="str" cm="1">
        <f t="array" ref="C121">_xlfn.IFS(LEFT(B121,2)="39","3S",LEFT(B121,2)="49","4S",LEFT(B121,2)="59","5S",LEFT(B121,2)="69","6S",LEFT(B121,2)="79","7S",LEFT(B121,2)="21","2G",LEFT(B121,2)="31","3G",LEFT(B121,2)="41","4G",LEFT(B121,2)="33","3W",LEFT(B121,2)="58","5W",LEFT(B121,2)="57","5W")</f>
        <v>2G</v>
      </c>
      <c r="D121" s="2" t="str">
        <f t="shared" si="7"/>
        <v>2G</v>
      </c>
      <c r="E121" s="13">
        <v>0.70972222222222225</v>
      </c>
      <c r="F121" s="13">
        <v>0.76597222222222217</v>
      </c>
      <c r="G121" s="2" t="s">
        <v>27</v>
      </c>
      <c r="H121" s="3">
        <f t="shared" si="8"/>
        <v>1022</v>
      </c>
      <c r="I121" s="3">
        <f t="shared" si="9"/>
        <v>1103</v>
      </c>
      <c r="J12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81</v>
      </c>
      <c r="K121" s="9">
        <f>Table1[[#This Row],[Time Off Tele (Total Minutes)2]]/720</f>
        <v>0.1125</v>
      </c>
      <c r="L121" s="9">
        <f>Table1[[#This Row],[Time Off Tele (Total Minutes)2]]/((12*60)-Table1[[#This Row],[Time Off Tele (Total Minutes)2]])</f>
        <v>0.12676056338028169</v>
      </c>
      <c r="M121" s="9">
        <f>Table1[[#This Row],[PMD Standard Time Minutes]]/720</f>
        <v>4.1666666666666664E-2</v>
      </c>
      <c r="N121" s="3">
        <f>IF(Table1[[#This Row],[Time Off Tele (Total Minutes)2]]&lt;=30,1,0)</f>
        <v>0</v>
      </c>
      <c r="O121" s="3">
        <f>IF(Table1[[#This Row],[Time Off Tele (Total Minutes)2]]&gt; 30,1,0)</f>
        <v>1</v>
      </c>
      <c r="P121" s="3">
        <f>IF(Table1[[#This Row],[Date]]=Table1[[#This Row],[Date]],1,0)</f>
        <v>1</v>
      </c>
      <c r="Q121" s="3">
        <f>IF(Table1[[#This Row],[Date]]=Table1[[#This Row],[Date]],30,0)</f>
        <v>30</v>
      </c>
      <c r="R121" s="3">
        <f>COUNT(Table1[[#This Row],[Room]])</f>
        <v>1</v>
      </c>
      <c r="S121" s="3"/>
    </row>
    <row r="122" spans="1:19" x14ac:dyDescent="0.25">
      <c r="A122" s="1">
        <v>44982</v>
      </c>
      <c r="B122" s="5">
        <v>3105</v>
      </c>
      <c r="C122" s="20" t="str" cm="1">
        <f t="array" ref="C122">_xlfn.IFS(LEFT(B122,2)="39","3S",LEFT(B122,2)="49","4S",LEFT(B122,2)="59","5S",LEFT(B122,2)="69","6S",LEFT(B122,2)="79","7S",LEFT(B122,2)="21","2G",LEFT(B122,2)="31","3G",LEFT(B122,2)="41","4G",LEFT(B122,2)="33","3W",LEFT(B122,2)="58","5W",LEFT(B122,2)="57","5W")</f>
        <v>3G</v>
      </c>
      <c r="D122" s="2" t="str">
        <f t="shared" si="7"/>
        <v>3G</v>
      </c>
      <c r="E122" s="13">
        <v>0.73541666666666661</v>
      </c>
      <c r="F122" s="13">
        <v>0.76250000000000007</v>
      </c>
      <c r="G122" s="2" t="s">
        <v>27</v>
      </c>
      <c r="H122" s="3">
        <f t="shared" si="8"/>
        <v>1059</v>
      </c>
      <c r="I122" s="3">
        <f t="shared" si="9"/>
        <v>1098</v>
      </c>
      <c r="J12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39</v>
      </c>
      <c r="K122" s="9">
        <f>Table1[[#This Row],[Time Off Tele (Total Minutes)2]]/720</f>
        <v>5.4166666666666669E-2</v>
      </c>
      <c r="L122" s="9">
        <f>Table1[[#This Row],[Time Off Tele (Total Minutes)2]]/((12*60)-Table1[[#This Row],[Time Off Tele (Total Minutes)2]])</f>
        <v>5.7268722466960353E-2</v>
      </c>
      <c r="M122" s="9">
        <f>Table1[[#This Row],[PMD Standard Time Minutes]]/720</f>
        <v>4.1666666666666664E-2</v>
      </c>
      <c r="N122" s="3">
        <f>IF(Table1[[#This Row],[Time Off Tele (Total Minutes)2]]&lt;=30,1,0)</f>
        <v>0</v>
      </c>
      <c r="O122" s="3">
        <f>IF(Table1[[#This Row],[Time Off Tele (Total Minutes)2]]&gt; 30,1,0)</f>
        <v>1</v>
      </c>
      <c r="P122" s="3">
        <f>IF(Table1[[#This Row],[Date]]=Table1[[#This Row],[Date]],1,0)</f>
        <v>1</v>
      </c>
      <c r="Q122" s="3">
        <f>IF(Table1[[#This Row],[Date]]=Table1[[#This Row],[Date]],30,0)</f>
        <v>30</v>
      </c>
      <c r="R122" s="3">
        <f>COUNT(Table1[[#This Row],[Room]])</f>
        <v>1</v>
      </c>
      <c r="S122" s="3"/>
    </row>
    <row r="123" spans="1:19" x14ac:dyDescent="0.25">
      <c r="A123" s="1">
        <v>44982</v>
      </c>
      <c r="B123" s="5">
        <v>3121</v>
      </c>
      <c r="C123" s="20" t="str" cm="1">
        <f t="array" ref="C123">_xlfn.IFS(LEFT(B123,2)="39","3S",LEFT(B123,2)="49","4S",LEFT(B123,2)="59","5S",LEFT(B123,2)="69","6S",LEFT(B123,2)="79","7S",LEFT(B123,2)="21","2G",LEFT(B123,2)="31","3G",LEFT(B123,2)="41","4G",LEFT(B123,2)="33","3W",LEFT(B123,2)="58","5W",LEFT(B123,2)="57","5W")</f>
        <v>3G</v>
      </c>
      <c r="D123" s="2" t="str">
        <f t="shared" si="7"/>
        <v>3G</v>
      </c>
      <c r="E123" s="13">
        <v>0.73541666666666661</v>
      </c>
      <c r="F123" s="13">
        <v>0.76597222222222217</v>
      </c>
      <c r="G123" s="2" t="s">
        <v>27</v>
      </c>
      <c r="H123" s="3">
        <f t="shared" si="8"/>
        <v>1059</v>
      </c>
      <c r="I123" s="3">
        <f t="shared" si="9"/>
        <v>1103</v>
      </c>
      <c r="J12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44</v>
      </c>
      <c r="K123" s="9">
        <f>Table1[[#This Row],[Time Off Tele (Total Minutes)2]]/720</f>
        <v>6.1111111111111109E-2</v>
      </c>
      <c r="L123" s="9">
        <f>Table1[[#This Row],[Time Off Tele (Total Minutes)2]]/((12*60)-Table1[[#This Row],[Time Off Tele (Total Minutes)2]])</f>
        <v>6.5088757396449703E-2</v>
      </c>
      <c r="M123" s="9">
        <f>Table1[[#This Row],[PMD Standard Time Minutes]]/720</f>
        <v>4.1666666666666664E-2</v>
      </c>
      <c r="N123" s="3">
        <f>IF(Table1[[#This Row],[Time Off Tele (Total Minutes)2]]&lt;=30,1,0)</f>
        <v>0</v>
      </c>
      <c r="O123" s="3">
        <f>IF(Table1[[#This Row],[Time Off Tele (Total Minutes)2]]&gt; 30,1,0)</f>
        <v>1</v>
      </c>
      <c r="P123" s="3">
        <f>IF(Table1[[#This Row],[Date]]=Table1[[#This Row],[Date]],1,0)</f>
        <v>1</v>
      </c>
      <c r="Q123" s="3">
        <f>IF(Table1[[#This Row],[Date]]=Table1[[#This Row],[Date]],30,0)</f>
        <v>30</v>
      </c>
      <c r="R123" s="3">
        <f>COUNT(Table1[[#This Row],[Room]])</f>
        <v>1</v>
      </c>
      <c r="S123" s="3"/>
    </row>
    <row r="124" spans="1:19" x14ac:dyDescent="0.25">
      <c r="A124" s="1">
        <v>44982</v>
      </c>
      <c r="B124" s="5">
        <v>4105</v>
      </c>
      <c r="C124" s="20" t="str" cm="1">
        <f t="array" ref="C124">_xlfn.IFS(LEFT(B124,2)="39","3S",LEFT(B124,2)="49","4S",LEFT(B124,2)="59","5S",LEFT(B124,2)="69","6S",LEFT(B124,2)="79","7S",LEFT(B124,2)="21","2G",LEFT(B124,2)="31","3G",LEFT(B124,2)="41","4G",LEFT(B124,2)="33","3W",LEFT(B124,2)="58","5W",LEFT(B124,2)="57","5W")</f>
        <v>4G</v>
      </c>
      <c r="D124" s="2" t="str">
        <f t="shared" si="7"/>
        <v>4G</v>
      </c>
      <c r="E124" s="13">
        <v>0.75763888888888886</v>
      </c>
      <c r="F124" s="13">
        <v>0.77777777777777779</v>
      </c>
      <c r="G124" s="2" t="s">
        <v>27</v>
      </c>
      <c r="H124" s="3">
        <f t="shared" si="8"/>
        <v>1091</v>
      </c>
      <c r="I124" s="3">
        <f t="shared" si="9"/>
        <v>1120</v>
      </c>
      <c r="J12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29</v>
      </c>
      <c r="K124" s="9">
        <f>Table1[[#This Row],[Time Off Tele (Total Minutes)2]]/720</f>
        <v>4.027777777777778E-2</v>
      </c>
      <c r="L124" s="9">
        <f>Table1[[#This Row],[Time Off Tele (Total Minutes)2]]/((12*60)-Table1[[#This Row],[Time Off Tele (Total Minutes)2]])</f>
        <v>4.1968162083936326E-2</v>
      </c>
      <c r="M124" s="9">
        <f>Table1[[#This Row],[PMD Standard Time Minutes]]/720</f>
        <v>4.1666666666666664E-2</v>
      </c>
      <c r="N124" s="3">
        <f>IF(Table1[[#This Row],[Time Off Tele (Total Minutes)2]]&lt;=30,1,0)</f>
        <v>1</v>
      </c>
      <c r="O124" s="3">
        <f>IF(Table1[[#This Row],[Time Off Tele (Total Minutes)2]]&gt; 30,1,0)</f>
        <v>0</v>
      </c>
      <c r="P124" s="3">
        <f>IF(Table1[[#This Row],[Date]]=Table1[[#This Row],[Date]],1,0)</f>
        <v>1</v>
      </c>
      <c r="Q124" s="3">
        <f>IF(Table1[[#This Row],[Date]]=Table1[[#This Row],[Date]],30,0)</f>
        <v>30</v>
      </c>
      <c r="R124" s="3">
        <f>COUNT(Table1[[#This Row],[Room]])</f>
        <v>1</v>
      </c>
      <c r="S124" s="3"/>
    </row>
    <row r="125" spans="1:19" x14ac:dyDescent="0.25">
      <c r="A125" s="1">
        <v>44983</v>
      </c>
      <c r="B125" s="5">
        <v>3116</v>
      </c>
      <c r="C125" s="20" t="str" cm="1">
        <f t="array" ref="C125">_xlfn.IFS(LEFT(B125,2)="39","3S",LEFT(B125,2)="49","4S",LEFT(B125,2)="59","5S",LEFT(B125,2)="69","6S",LEFT(B125,2)="79","7S",LEFT(B125,2)="21","2G",LEFT(B125,2)="31","3G",LEFT(B125,2)="41","4G",LEFT(B125,2)="33","3W",LEFT(B125,2)="58","5W",LEFT(B125,2)="57","5W")</f>
        <v>3G</v>
      </c>
      <c r="D125" s="2" t="str">
        <f t="shared" si="7"/>
        <v>3G</v>
      </c>
      <c r="E125" s="13">
        <v>0.62152777777777779</v>
      </c>
      <c r="F125" s="13">
        <v>0.65277777777777779</v>
      </c>
      <c r="G125" s="2" t="s">
        <v>27</v>
      </c>
      <c r="H125" s="3">
        <f t="shared" si="8"/>
        <v>895</v>
      </c>
      <c r="I125" s="3">
        <f t="shared" si="9"/>
        <v>940</v>
      </c>
      <c r="J12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45</v>
      </c>
      <c r="K125" s="9">
        <f>Table1[[#This Row],[Time Off Tele (Total Minutes)2]]/720</f>
        <v>6.25E-2</v>
      </c>
      <c r="L125" s="9">
        <f>Table1[[#This Row],[Time Off Tele (Total Minutes)2]]/((12*60)-Table1[[#This Row],[Time Off Tele (Total Minutes)2]])</f>
        <v>6.6666666666666666E-2</v>
      </c>
      <c r="M125" s="9">
        <f>Table1[[#This Row],[PMD Standard Time Minutes]]/720</f>
        <v>4.1666666666666664E-2</v>
      </c>
      <c r="N125" s="3">
        <f>IF(Table1[[#This Row],[Time Off Tele (Total Minutes)2]]&lt;=30,1,0)</f>
        <v>0</v>
      </c>
      <c r="O125" s="3">
        <f>IF(Table1[[#This Row],[Time Off Tele (Total Minutes)2]]&gt; 30,1,0)</f>
        <v>1</v>
      </c>
      <c r="P125" s="3">
        <f>IF(Table1[[#This Row],[Date]]=Table1[[#This Row],[Date]],1,0)</f>
        <v>1</v>
      </c>
      <c r="Q125" s="3">
        <f>IF(Table1[[#This Row],[Date]]=Table1[[#This Row],[Date]],30,0)</f>
        <v>30</v>
      </c>
      <c r="R125" s="3">
        <f>COUNT(Table1[[#This Row],[Room]])</f>
        <v>1</v>
      </c>
      <c r="S125" s="3"/>
    </row>
    <row r="126" spans="1:19" x14ac:dyDescent="0.25">
      <c r="A126" s="1">
        <v>44983</v>
      </c>
      <c r="B126" s="5">
        <v>3101</v>
      </c>
      <c r="C126" s="20" t="str" cm="1">
        <f t="array" ref="C126">_xlfn.IFS(LEFT(B126,2)="39","3S",LEFT(B126,2)="49","4S",LEFT(B126,2)="59","5S",LEFT(B126,2)="69","6S",LEFT(B126,2)="79","7S",LEFT(B126,2)="21","2G",LEFT(B126,2)="31","3G",LEFT(B126,2)="41","4G",LEFT(B126,2)="33","3W",LEFT(B126,2)="58","5W",LEFT(B126,2)="57","5W")</f>
        <v>3G</v>
      </c>
      <c r="D126" s="2" t="str">
        <f t="shared" si="7"/>
        <v>3G</v>
      </c>
      <c r="E126" s="13">
        <v>0.69305555555555554</v>
      </c>
      <c r="F126" s="13">
        <v>0.72222222222222221</v>
      </c>
      <c r="G126" s="2" t="s">
        <v>27</v>
      </c>
      <c r="H126" s="3">
        <f t="shared" ref="H126:H157" si="10">((HOUR(E126)*60)+MINUTE(E126)+(SECOND(E126)/60))</f>
        <v>998</v>
      </c>
      <c r="I126" s="3">
        <f t="shared" ref="I126:I157" si="11">((HOUR(F126)*60)+MINUTE(F126)+(SECOND(F126)/60))</f>
        <v>1040</v>
      </c>
      <c r="J12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42</v>
      </c>
      <c r="K126" s="9">
        <f>Table1[[#This Row],[Time Off Tele (Total Minutes)2]]/720</f>
        <v>5.8333333333333334E-2</v>
      </c>
      <c r="L126" s="9">
        <f>Table1[[#This Row],[Time Off Tele (Total Minutes)2]]/((12*60)-Table1[[#This Row],[Time Off Tele (Total Minutes)2]])</f>
        <v>6.1946902654867256E-2</v>
      </c>
      <c r="M126" s="9">
        <f>Table1[[#This Row],[PMD Standard Time Minutes]]/720</f>
        <v>4.1666666666666664E-2</v>
      </c>
      <c r="N126" s="3">
        <f>IF(Table1[[#This Row],[Time Off Tele (Total Minutes)2]]&lt;=30,1,0)</f>
        <v>0</v>
      </c>
      <c r="O126" s="3">
        <f>IF(Table1[[#This Row],[Time Off Tele (Total Minutes)2]]&gt; 30,1,0)</f>
        <v>1</v>
      </c>
      <c r="P126" s="3">
        <f>IF(Table1[[#This Row],[Date]]=Table1[[#This Row],[Date]],1,0)</f>
        <v>1</v>
      </c>
      <c r="Q126" s="3">
        <f>IF(Table1[[#This Row],[Date]]=Table1[[#This Row],[Date]],30,0)</f>
        <v>30</v>
      </c>
      <c r="R126" s="3">
        <f>COUNT(Table1[[#This Row],[Room]])</f>
        <v>1</v>
      </c>
      <c r="S126" s="3"/>
    </row>
    <row r="127" spans="1:19" x14ac:dyDescent="0.25">
      <c r="A127" s="1">
        <v>44985</v>
      </c>
      <c r="B127" s="5">
        <v>3101</v>
      </c>
      <c r="C127" s="20" t="str" cm="1">
        <f t="array" ref="C127">_xlfn.IFS(LEFT(B127,2)="39","3S",LEFT(B127,2)="49","4S",LEFT(B127,2)="59","5S",LEFT(B127,2)="69","6S",LEFT(B127,2)="79","7S",LEFT(B127,2)="21","2G",LEFT(B127,2)="31","3G",LEFT(B127,2)="41","4G",LEFT(B127,2)="33","3W",LEFT(B127,2)="58","5W",LEFT(B127,2)="57","5W")</f>
        <v>3G</v>
      </c>
      <c r="D127" s="2" t="str">
        <f t="shared" si="7"/>
        <v>3G</v>
      </c>
      <c r="E127" s="13">
        <v>0.55902777777777779</v>
      </c>
      <c r="F127" s="13">
        <v>0.6875</v>
      </c>
      <c r="G127" s="2" t="s">
        <v>27</v>
      </c>
      <c r="H127" s="3">
        <f t="shared" si="10"/>
        <v>805</v>
      </c>
      <c r="I127" s="3">
        <f t="shared" si="11"/>
        <v>990</v>
      </c>
      <c r="J12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185</v>
      </c>
      <c r="K127" s="9">
        <f>Table1[[#This Row],[Time Off Tele (Total Minutes)2]]/720</f>
        <v>0.25694444444444442</v>
      </c>
      <c r="L127" s="9">
        <f>Table1[[#This Row],[Time Off Tele (Total Minutes)2]]/((12*60)-Table1[[#This Row],[Time Off Tele (Total Minutes)2]])</f>
        <v>0.34579439252336447</v>
      </c>
      <c r="M127" s="9">
        <f>Table1[[#This Row],[PMD Standard Time Minutes]]/720</f>
        <v>4.1666666666666664E-2</v>
      </c>
      <c r="N127" s="3">
        <f>IF(Table1[[#This Row],[Time Off Tele (Total Minutes)2]]&lt;=30,1,0)</f>
        <v>0</v>
      </c>
      <c r="O127" s="3">
        <f>IF(Table1[[#This Row],[Time Off Tele (Total Minutes)2]]&gt; 30,1,0)</f>
        <v>1</v>
      </c>
      <c r="P127" s="3">
        <f>IF(Table1[[#This Row],[Date]]=Table1[[#This Row],[Date]],1,0)</f>
        <v>1</v>
      </c>
      <c r="Q127" s="3">
        <f>IF(Table1[[#This Row],[Date]]=Table1[[#This Row],[Date]],30,0)</f>
        <v>30</v>
      </c>
      <c r="R127" s="3">
        <f>COUNT(Table1[[#This Row],[Room]])</f>
        <v>1</v>
      </c>
      <c r="S127" s="3"/>
    </row>
    <row r="128" spans="1:19" x14ac:dyDescent="0.25">
      <c r="A128" s="1">
        <v>44986</v>
      </c>
      <c r="B128" s="5">
        <v>3909</v>
      </c>
      <c r="C128" s="20" t="str" cm="1">
        <f t="array" ref="C128">_xlfn.IFS(LEFT(B128,2)="39","3S",LEFT(B128,2)="49","4S",LEFT(B128,2)="59","5S",LEFT(B128,2)="69","6S",LEFT(B128,2)="79","7S",LEFT(B128,2)="21","2G",LEFT(B128,2)="31","3G",LEFT(B128,2)="41","4G",LEFT(B128,2)="33","3W",LEFT(B128,2)="58","5W",LEFT(B128,2)="57","5W")</f>
        <v>3S</v>
      </c>
      <c r="D128" s="2" t="str">
        <f t="shared" si="7"/>
        <v>3S</v>
      </c>
      <c r="E128" s="13">
        <v>0.67152777777777783</v>
      </c>
      <c r="F128" s="13">
        <v>0.68958333333333333</v>
      </c>
      <c r="G128" s="2" t="s">
        <v>27</v>
      </c>
      <c r="H128" s="3">
        <f t="shared" si="10"/>
        <v>967</v>
      </c>
      <c r="I128" s="3">
        <f t="shared" si="11"/>
        <v>993</v>
      </c>
      <c r="J12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26</v>
      </c>
      <c r="K128" s="9">
        <f>Table1[[#This Row],[Time Off Tele (Total Minutes)2]]/720</f>
        <v>3.6111111111111108E-2</v>
      </c>
      <c r="L128" s="9">
        <f>Table1[[#This Row],[Time Off Tele (Total Minutes)2]]/((12*60)-Table1[[#This Row],[Time Off Tele (Total Minutes)2]])</f>
        <v>3.7463976945244955E-2</v>
      </c>
      <c r="M128" s="9">
        <f>Table1[[#This Row],[PMD Standard Time Minutes]]/720</f>
        <v>4.1666666666666664E-2</v>
      </c>
      <c r="N128" s="3">
        <f>IF(Table1[[#This Row],[Time Off Tele (Total Minutes)2]]&lt;=30,1,0)</f>
        <v>1</v>
      </c>
      <c r="O128" s="3">
        <f>IF(Table1[[#This Row],[Time Off Tele (Total Minutes)2]]&gt; 30,1,0)</f>
        <v>0</v>
      </c>
      <c r="P128" s="3">
        <f>IF(Table1[[#This Row],[Date]]=Table1[[#This Row],[Date]],1,0)</f>
        <v>1</v>
      </c>
      <c r="Q128" s="3">
        <f>IF(Table1[[#This Row],[Date]]=Table1[[#This Row],[Date]],30,0)</f>
        <v>30</v>
      </c>
      <c r="R128" s="3">
        <f>COUNT(Table1[[#This Row],[Room]])</f>
        <v>1</v>
      </c>
      <c r="S128" s="3"/>
    </row>
    <row r="129" spans="1:19" x14ac:dyDescent="0.25">
      <c r="A129" s="1">
        <v>44986</v>
      </c>
      <c r="B129" s="5">
        <v>3913</v>
      </c>
      <c r="C129" s="20" t="str" cm="1">
        <f t="array" ref="C129">_xlfn.IFS(LEFT(B129,2)="39","3S",LEFT(B129,2)="49","4S",LEFT(B129,2)="59","5S",LEFT(B129,2)="69","6S",LEFT(B129,2)="79","7S",LEFT(B129,2)="21","2G",LEFT(B129,2)="31","3G",LEFT(B129,2)="41","4G",LEFT(B129,2)="33","3W",LEFT(B129,2)="58","5W",LEFT(B129,2)="57","5W")</f>
        <v>3S</v>
      </c>
      <c r="D129" s="2" t="str">
        <f t="shared" si="7"/>
        <v>3S</v>
      </c>
      <c r="E129" s="13">
        <v>0.6777777777777777</v>
      </c>
      <c r="F129" s="13">
        <v>0.73472222222222217</v>
      </c>
      <c r="G129" s="2" t="s">
        <v>27</v>
      </c>
      <c r="H129" s="3">
        <f t="shared" si="10"/>
        <v>976</v>
      </c>
      <c r="I129" s="3">
        <f t="shared" si="11"/>
        <v>1058</v>
      </c>
      <c r="J12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82</v>
      </c>
      <c r="K129" s="9">
        <f>Table1[[#This Row],[Time Off Tele (Total Minutes)2]]/720</f>
        <v>0.11388888888888889</v>
      </c>
      <c r="L129" s="9">
        <f>Table1[[#This Row],[Time Off Tele (Total Minutes)2]]/((12*60)-Table1[[#This Row],[Time Off Tele (Total Minutes)2]])</f>
        <v>0.12852664576802508</v>
      </c>
      <c r="M129" s="9">
        <f>Table1[[#This Row],[PMD Standard Time Minutes]]/720</f>
        <v>4.1666666666666664E-2</v>
      </c>
      <c r="N129" s="3">
        <f>IF(Table1[[#This Row],[Time Off Tele (Total Minutes)2]]&lt;=30,1,0)</f>
        <v>0</v>
      </c>
      <c r="O129" s="3">
        <f>IF(Table1[[#This Row],[Time Off Tele (Total Minutes)2]]&gt; 30,1,0)</f>
        <v>1</v>
      </c>
      <c r="P129" s="3">
        <f>IF(Table1[[#This Row],[Date]]=Table1[[#This Row],[Date]],1,0)</f>
        <v>1</v>
      </c>
      <c r="Q129" s="3">
        <f>IF(Table1[[#This Row],[Date]]=Table1[[#This Row],[Date]],30,0)</f>
        <v>30</v>
      </c>
      <c r="R129" s="3">
        <f>COUNT(Table1[[#This Row],[Room]])</f>
        <v>1</v>
      </c>
      <c r="S129" s="3"/>
    </row>
    <row r="130" spans="1:19" x14ac:dyDescent="0.25">
      <c r="A130" s="1">
        <v>44986</v>
      </c>
      <c r="B130" s="5">
        <v>332</v>
      </c>
      <c r="C130" s="20" t="str" cm="1">
        <f t="array" ref="C130">_xlfn.IFS(LEFT(B130,2)="39","3S",LEFT(B130,2)="49","4S",LEFT(B130,2)="59","5S",LEFT(B130,2)="69","6S",LEFT(B130,2)="79","7S",LEFT(B130,2)="21","2G",LEFT(B130,2)="31","3G",LEFT(B130,2)="41","4G",LEFT(B130,2)="33","3W",LEFT(B130,2)="58","5W",LEFT(B130,2)="57","5W")</f>
        <v>3W</v>
      </c>
      <c r="D130" s="2" t="str">
        <f t="shared" si="7"/>
        <v>3W</v>
      </c>
      <c r="E130" s="13">
        <v>0.68055555555555547</v>
      </c>
      <c r="F130" s="13">
        <v>0.7090277777777777</v>
      </c>
      <c r="G130" s="2" t="s">
        <v>27</v>
      </c>
      <c r="H130" s="3">
        <f t="shared" si="10"/>
        <v>980</v>
      </c>
      <c r="I130" s="3">
        <f t="shared" si="11"/>
        <v>1021</v>
      </c>
      <c r="J13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41</v>
      </c>
      <c r="K130" s="9">
        <f>Table1[[#This Row],[Time Off Tele (Total Minutes)2]]/720</f>
        <v>5.6944444444444443E-2</v>
      </c>
      <c r="L130" s="9">
        <f>Table1[[#This Row],[Time Off Tele (Total Minutes)2]]/((12*60)-Table1[[#This Row],[Time Off Tele (Total Minutes)2]])</f>
        <v>6.0382916053019146E-2</v>
      </c>
      <c r="M130" s="9">
        <f>Table1[[#This Row],[PMD Standard Time Minutes]]/720</f>
        <v>4.1666666666666664E-2</v>
      </c>
      <c r="N130" s="3">
        <f>IF(Table1[[#This Row],[Time Off Tele (Total Minutes)2]]&lt;=30,1,0)</f>
        <v>0</v>
      </c>
      <c r="O130" s="3">
        <f>IF(Table1[[#This Row],[Time Off Tele (Total Minutes)2]]&gt; 30,1,0)</f>
        <v>1</v>
      </c>
      <c r="P130" s="3">
        <f>IF(Table1[[#This Row],[Date]]=Table1[[#This Row],[Date]],1,0)</f>
        <v>1</v>
      </c>
      <c r="Q130" s="3">
        <f>IF(Table1[[#This Row],[Date]]=Table1[[#This Row],[Date]],30,0)</f>
        <v>30</v>
      </c>
      <c r="R130" s="3">
        <f>COUNT(Table1[[#This Row],[Room]])</f>
        <v>1</v>
      </c>
      <c r="S130" s="3"/>
    </row>
    <row r="131" spans="1:19" x14ac:dyDescent="0.25">
      <c r="A131" s="1">
        <v>44986</v>
      </c>
      <c r="B131" s="5">
        <v>3915</v>
      </c>
      <c r="C131" s="20" t="str" cm="1">
        <f t="array" ref="C131">_xlfn.IFS(LEFT(B131,2)="39","3S",LEFT(B131,2)="49","4S",LEFT(B131,2)="59","5S",LEFT(B131,2)="69","6S",LEFT(B131,2)="79","7S",LEFT(B131,2)="21","2G",LEFT(B131,2)="31","3G",LEFT(B131,2)="41","4G",LEFT(B131,2)="33","3W",LEFT(B131,2)="58","5W",LEFT(B131,2)="57","5W")</f>
        <v>3S</v>
      </c>
      <c r="D131" s="2" t="str">
        <f t="shared" si="7"/>
        <v>3S</v>
      </c>
      <c r="E131" s="13">
        <v>0.6972222222222223</v>
      </c>
      <c r="F131" s="13">
        <v>0.74791666666666667</v>
      </c>
      <c r="G131" s="2" t="s">
        <v>27</v>
      </c>
      <c r="H131" s="3">
        <f t="shared" si="10"/>
        <v>1004</v>
      </c>
      <c r="I131" s="3">
        <f t="shared" si="11"/>
        <v>1077</v>
      </c>
      <c r="J13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73</v>
      </c>
      <c r="K131" s="9">
        <f>Table1[[#This Row],[Time Off Tele (Total Minutes)2]]/720</f>
        <v>0.10138888888888889</v>
      </c>
      <c r="L131" s="9">
        <f>Table1[[#This Row],[Time Off Tele (Total Minutes)2]]/((12*60)-Table1[[#This Row],[Time Off Tele (Total Minutes)2]])</f>
        <v>0.11282843894899536</v>
      </c>
      <c r="M131" s="9">
        <f>Table1[[#This Row],[PMD Standard Time Minutes]]/720</f>
        <v>4.1666666666666664E-2</v>
      </c>
      <c r="N131" s="3">
        <f>IF(Table1[[#This Row],[Time Off Tele (Total Minutes)2]]&lt;=30,1,0)</f>
        <v>0</v>
      </c>
      <c r="O131" s="3">
        <f>IF(Table1[[#This Row],[Time Off Tele (Total Minutes)2]]&gt; 30,1,0)</f>
        <v>1</v>
      </c>
      <c r="P131" s="3">
        <f>IF(Table1[[#This Row],[Date]]=Table1[[#This Row],[Date]],1,0)</f>
        <v>1</v>
      </c>
      <c r="Q131" s="3">
        <f>IF(Table1[[#This Row],[Date]]=Table1[[#This Row],[Date]],30,0)</f>
        <v>30</v>
      </c>
      <c r="R131" s="3">
        <f>COUNT(Table1[[#This Row],[Room]])</f>
        <v>1</v>
      </c>
      <c r="S131" s="3"/>
    </row>
    <row r="132" spans="1:19" x14ac:dyDescent="0.25">
      <c r="A132" s="1">
        <v>44986</v>
      </c>
      <c r="B132" s="5">
        <v>3913</v>
      </c>
      <c r="C132" s="20" t="str" cm="1">
        <f t="array" ref="C132">_xlfn.IFS(LEFT(B132,2)="39","3S",LEFT(B132,2)="49","4S",LEFT(B132,2)="59","5S",LEFT(B132,2)="69","6S",LEFT(B132,2)="79","7S",LEFT(B132,2)="21","2G",LEFT(B132,2)="31","3G",LEFT(B132,2)="41","4G",LEFT(B132,2)="33","3W",LEFT(B132,2)="58","5W",LEFT(B132,2)="57","5W")</f>
        <v>3S</v>
      </c>
      <c r="D132" s="2" t="str">
        <f t="shared" ref="D132:D195" si="12">_xlfn.VALUETOTEXT(C132)</f>
        <v>3S</v>
      </c>
      <c r="E132" s="13">
        <v>0.72013888888888899</v>
      </c>
      <c r="F132" s="13">
        <v>0.77569444444444446</v>
      </c>
      <c r="G132" s="2" t="s">
        <v>27</v>
      </c>
      <c r="H132" s="3">
        <f t="shared" si="10"/>
        <v>1037</v>
      </c>
      <c r="I132" s="3">
        <f t="shared" si="11"/>
        <v>1117</v>
      </c>
      <c r="J13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80</v>
      </c>
      <c r="K132" s="9">
        <f>Table1[[#This Row],[Time Off Tele (Total Minutes)2]]/720</f>
        <v>0.1111111111111111</v>
      </c>
      <c r="L132" s="9">
        <f>Table1[[#This Row],[Time Off Tele (Total Minutes)2]]/((12*60)-Table1[[#This Row],[Time Off Tele (Total Minutes)2]])</f>
        <v>0.125</v>
      </c>
      <c r="M132" s="9">
        <f>Table1[[#This Row],[PMD Standard Time Minutes]]/720</f>
        <v>4.1666666666666664E-2</v>
      </c>
      <c r="N132" s="3">
        <f>IF(Table1[[#This Row],[Time Off Tele (Total Minutes)2]]&lt;=30,1,0)</f>
        <v>0</v>
      </c>
      <c r="O132" s="3">
        <f>IF(Table1[[#This Row],[Time Off Tele (Total Minutes)2]]&gt; 30,1,0)</f>
        <v>1</v>
      </c>
      <c r="P132" s="3">
        <f>IF(Table1[[#This Row],[Date]]=Table1[[#This Row],[Date]],1,0)</f>
        <v>1</v>
      </c>
      <c r="Q132" s="3">
        <f>IF(Table1[[#This Row],[Date]]=Table1[[#This Row],[Date]],30,0)</f>
        <v>30</v>
      </c>
      <c r="R132" s="3">
        <f>COUNT(Table1[[#This Row],[Room]])</f>
        <v>1</v>
      </c>
      <c r="S132" s="3"/>
    </row>
    <row r="133" spans="1:19" x14ac:dyDescent="0.25">
      <c r="A133" s="1">
        <v>44989</v>
      </c>
      <c r="B133" s="5">
        <v>332</v>
      </c>
      <c r="C133" s="20" t="str" cm="1">
        <f t="array" ref="C133">_xlfn.IFS(LEFT(B133,2)="39","3S",LEFT(B133,2)="49","4S",LEFT(B133,2)="59","5S",LEFT(B133,2)="69","6S",LEFT(B133,2)="79","7S",LEFT(B133,2)="21","2G",LEFT(B133,2)="31","3G",LEFT(B133,2)="41","4G",LEFT(B133,2)="33","3W",LEFT(B133,2)="58","5W",LEFT(B133,2)="57","5W")</f>
        <v>3W</v>
      </c>
      <c r="D133" s="2" t="str">
        <f t="shared" si="12"/>
        <v>3W</v>
      </c>
      <c r="E133" s="13">
        <v>0.4201388888888889</v>
      </c>
      <c r="F133" s="13">
        <v>0.44097222222222227</v>
      </c>
      <c r="G133" s="2" t="s">
        <v>27</v>
      </c>
      <c r="H133" s="3">
        <f t="shared" si="10"/>
        <v>605</v>
      </c>
      <c r="I133" s="3">
        <f t="shared" si="11"/>
        <v>635</v>
      </c>
      <c r="J13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30</v>
      </c>
      <c r="K133" s="9">
        <f>Table1[[#This Row],[Time Off Tele (Total Minutes)2]]/720</f>
        <v>4.1666666666666664E-2</v>
      </c>
      <c r="L133" s="9">
        <f>Table1[[#This Row],[Time Off Tele (Total Minutes)2]]/((12*60)-Table1[[#This Row],[Time Off Tele (Total Minutes)2]])</f>
        <v>4.3478260869565216E-2</v>
      </c>
      <c r="M133" s="9">
        <f>Table1[[#This Row],[PMD Standard Time Minutes]]/720</f>
        <v>4.1666666666666664E-2</v>
      </c>
      <c r="N133" s="3">
        <f>IF(Table1[[#This Row],[Time Off Tele (Total Minutes)2]]&lt;=30,1,0)</f>
        <v>1</v>
      </c>
      <c r="O133" s="3">
        <f>IF(Table1[[#This Row],[Time Off Tele (Total Minutes)2]]&gt; 30,1,0)</f>
        <v>0</v>
      </c>
      <c r="P133" s="3">
        <f>IF(Table1[[#This Row],[Date]]=Table1[[#This Row],[Date]],1,0)</f>
        <v>1</v>
      </c>
      <c r="Q133" s="3">
        <f>IF(Table1[[#This Row],[Date]]=Table1[[#This Row],[Date]],30,0)</f>
        <v>30</v>
      </c>
      <c r="R133" s="3">
        <f>COUNT(Table1[[#This Row],[Room]])</f>
        <v>1</v>
      </c>
      <c r="S133" s="3"/>
    </row>
    <row r="134" spans="1:19" x14ac:dyDescent="0.25">
      <c r="A134" s="1">
        <v>44991</v>
      </c>
      <c r="B134" s="5">
        <v>2114</v>
      </c>
      <c r="C134" s="20" t="str" cm="1">
        <f t="array" ref="C134">_xlfn.IFS(LEFT(B134,2)="39","3S",LEFT(B134,2)="49","4S",LEFT(B134,2)="59","5S",LEFT(B134,2)="69","6S",LEFT(B134,2)="79","7S",LEFT(B134,2)="21","2G",LEFT(B134,2)="31","3G",LEFT(B134,2)="41","4G",LEFT(B134,2)="33","3W",LEFT(B134,2)="58","5W",LEFT(B134,2)="57","5W")</f>
        <v>2G</v>
      </c>
      <c r="D134" s="2" t="str">
        <f t="shared" si="12"/>
        <v>2G</v>
      </c>
      <c r="E134" s="13">
        <v>0.35069444444444442</v>
      </c>
      <c r="F134" s="13">
        <v>0.36180555555555555</v>
      </c>
      <c r="G134" s="2" t="s">
        <v>27</v>
      </c>
      <c r="H134" s="3">
        <f t="shared" si="10"/>
        <v>505</v>
      </c>
      <c r="I134" s="3">
        <f t="shared" si="11"/>
        <v>521</v>
      </c>
      <c r="J13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16</v>
      </c>
      <c r="K134" s="9">
        <f>Table1[[#This Row],[Time Off Tele (Total Minutes)2]]/720</f>
        <v>2.2222222222222223E-2</v>
      </c>
      <c r="L134" s="9">
        <f>Table1[[#This Row],[Time Off Tele (Total Minutes)2]]/((12*60)-Table1[[#This Row],[Time Off Tele (Total Minutes)2]])</f>
        <v>2.2727272727272728E-2</v>
      </c>
      <c r="M134" s="9">
        <f>Table1[[#This Row],[PMD Standard Time Minutes]]/720</f>
        <v>4.1666666666666664E-2</v>
      </c>
      <c r="N134" s="3">
        <f>IF(Table1[[#This Row],[Time Off Tele (Total Minutes)2]]&lt;=30,1,0)</f>
        <v>1</v>
      </c>
      <c r="O134" s="3">
        <f>IF(Table1[[#This Row],[Time Off Tele (Total Minutes)2]]&gt; 30,1,0)</f>
        <v>0</v>
      </c>
      <c r="P134" s="3">
        <f>IF(Table1[[#This Row],[Date]]=Table1[[#This Row],[Date]],1,0)</f>
        <v>1</v>
      </c>
      <c r="Q134" s="3">
        <f>IF(Table1[[#This Row],[Date]]=Table1[[#This Row],[Date]],30,0)</f>
        <v>30</v>
      </c>
      <c r="R134" s="3">
        <f>COUNT(Table1[[#This Row],[Room]])</f>
        <v>1</v>
      </c>
      <c r="S134" s="3"/>
    </row>
    <row r="135" spans="1:19" x14ac:dyDescent="0.25">
      <c r="A135" s="1">
        <v>44991</v>
      </c>
      <c r="B135" s="5">
        <v>6937</v>
      </c>
      <c r="C135" s="20" t="str" cm="1">
        <f t="array" ref="C135">_xlfn.IFS(LEFT(B135,2)="39","3S",LEFT(B135,2)="49","4S",LEFT(B135,2)="59","5S",LEFT(B135,2)="69","6S",LEFT(B135,2)="79","7S",LEFT(B135,2)="21","2G",LEFT(B135,2)="31","3G",LEFT(B135,2)="41","4G",LEFT(B135,2)="33","3W",LEFT(B135,2)="58","5W",LEFT(B135,2)="57","5W")</f>
        <v>6S</v>
      </c>
      <c r="D135" s="2" t="str">
        <f t="shared" si="12"/>
        <v>6S</v>
      </c>
      <c r="E135" s="13">
        <v>0.25</v>
      </c>
      <c r="F135" s="13">
        <v>0.40902777777777777</v>
      </c>
      <c r="G135" s="2" t="s">
        <v>27</v>
      </c>
      <c r="H135" s="3">
        <f t="shared" si="10"/>
        <v>360</v>
      </c>
      <c r="I135" s="3">
        <f t="shared" si="11"/>
        <v>589</v>
      </c>
      <c r="J13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229</v>
      </c>
      <c r="K135" s="9">
        <f>Table1[[#This Row],[Time Off Tele (Total Minutes)2]]/720</f>
        <v>0.31805555555555554</v>
      </c>
      <c r="L135" s="9">
        <f>Table1[[#This Row],[Time Off Tele (Total Minutes)2]]/((12*60)-Table1[[#This Row],[Time Off Tele (Total Minutes)2]])</f>
        <v>0.4663951120162933</v>
      </c>
      <c r="M135" s="9">
        <f>Table1[[#This Row],[PMD Standard Time Minutes]]/720</f>
        <v>4.1666666666666664E-2</v>
      </c>
      <c r="N135" s="3">
        <f>IF(Table1[[#This Row],[Time Off Tele (Total Minutes)2]]&lt;=30,1,0)</f>
        <v>0</v>
      </c>
      <c r="O135" s="3">
        <f>IF(Table1[[#This Row],[Time Off Tele (Total Minutes)2]]&gt; 30,1,0)</f>
        <v>1</v>
      </c>
      <c r="P135" s="3">
        <f>IF(Table1[[#This Row],[Date]]=Table1[[#This Row],[Date]],1,0)</f>
        <v>1</v>
      </c>
      <c r="Q135" s="3">
        <f>IF(Table1[[#This Row],[Date]]=Table1[[#This Row],[Date]],30,0)</f>
        <v>30</v>
      </c>
      <c r="R135" s="3">
        <f>COUNT(Table1[[#This Row],[Room]])</f>
        <v>1</v>
      </c>
      <c r="S135" s="3"/>
    </row>
    <row r="136" spans="1:19" x14ac:dyDescent="0.25">
      <c r="A136" s="1">
        <v>44991</v>
      </c>
      <c r="B136" s="5">
        <v>6914</v>
      </c>
      <c r="C136" s="20" t="str" cm="1">
        <f t="array" ref="C136">_xlfn.IFS(LEFT(B136,2)="39","3S",LEFT(B136,2)="49","4S",LEFT(B136,2)="59","5S",LEFT(B136,2)="69","6S",LEFT(B136,2)="79","7S",LEFT(B136,2)="21","2G",LEFT(B136,2)="31","3G",LEFT(B136,2)="41","4G",LEFT(B136,2)="33","3W",LEFT(B136,2)="58","5W",LEFT(B136,2)="57","5W")</f>
        <v>6S</v>
      </c>
      <c r="D136" s="2" t="str">
        <f t="shared" si="12"/>
        <v>6S</v>
      </c>
      <c r="E136" s="13">
        <v>0.27013888888888887</v>
      </c>
      <c r="F136" s="13">
        <v>0.41250000000000003</v>
      </c>
      <c r="G136" s="2" t="s">
        <v>27</v>
      </c>
      <c r="H136" s="3">
        <f t="shared" si="10"/>
        <v>389</v>
      </c>
      <c r="I136" s="3">
        <f t="shared" si="11"/>
        <v>594</v>
      </c>
      <c r="J13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205</v>
      </c>
      <c r="K136" s="9">
        <f>Table1[[#This Row],[Time Off Tele (Total Minutes)2]]/720</f>
        <v>0.28472222222222221</v>
      </c>
      <c r="L136" s="9">
        <f>Table1[[#This Row],[Time Off Tele (Total Minutes)2]]/((12*60)-Table1[[#This Row],[Time Off Tele (Total Minutes)2]])</f>
        <v>0.39805825242718446</v>
      </c>
      <c r="M136" s="9">
        <f>Table1[[#This Row],[PMD Standard Time Minutes]]/720</f>
        <v>4.1666666666666664E-2</v>
      </c>
      <c r="N136" s="3">
        <f>IF(Table1[[#This Row],[Time Off Tele (Total Minutes)2]]&lt;=30,1,0)</f>
        <v>0</v>
      </c>
      <c r="O136" s="3">
        <f>IF(Table1[[#This Row],[Time Off Tele (Total Minutes)2]]&gt; 30,1,0)</f>
        <v>1</v>
      </c>
      <c r="P136" s="3">
        <f>IF(Table1[[#This Row],[Date]]=Table1[[#This Row],[Date]],1,0)</f>
        <v>1</v>
      </c>
      <c r="Q136" s="3">
        <f>IF(Table1[[#This Row],[Date]]=Table1[[#This Row],[Date]],30,0)</f>
        <v>30</v>
      </c>
      <c r="R136" s="3">
        <f>COUNT(Table1[[#This Row],[Room]])</f>
        <v>1</v>
      </c>
      <c r="S136" s="3"/>
    </row>
    <row r="137" spans="1:19" x14ac:dyDescent="0.25">
      <c r="A137" s="1">
        <v>44991</v>
      </c>
      <c r="B137" s="5">
        <v>3107</v>
      </c>
      <c r="C137" s="20" t="str" cm="1">
        <f t="array" ref="C137">_xlfn.IFS(LEFT(B137,2)="39","3S",LEFT(B137,2)="49","4S",LEFT(B137,2)="59","5S",LEFT(B137,2)="69","6S",LEFT(B137,2)="79","7S",LEFT(B137,2)="21","2G",LEFT(B137,2)="31","3G",LEFT(B137,2)="41","4G",LEFT(B137,2)="33","3W",LEFT(B137,2)="58","5W",LEFT(B137,2)="57","5W")</f>
        <v>3G</v>
      </c>
      <c r="D137" s="2" t="str">
        <f t="shared" si="12"/>
        <v>3G</v>
      </c>
      <c r="E137" s="13">
        <v>0.68055555555555547</v>
      </c>
      <c r="F137" s="13">
        <v>0.69930555555555562</v>
      </c>
      <c r="G137" s="2" t="s">
        <v>27</v>
      </c>
      <c r="H137" s="3">
        <f t="shared" si="10"/>
        <v>980</v>
      </c>
      <c r="I137" s="3">
        <f t="shared" si="11"/>
        <v>1007</v>
      </c>
      <c r="J13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27</v>
      </c>
      <c r="K137" s="9">
        <f>Table1[[#This Row],[Time Off Tele (Total Minutes)2]]/720</f>
        <v>3.7499999999999999E-2</v>
      </c>
      <c r="L137" s="9">
        <f>Table1[[#This Row],[Time Off Tele (Total Minutes)2]]/((12*60)-Table1[[#This Row],[Time Off Tele (Total Minutes)2]])</f>
        <v>3.896103896103896E-2</v>
      </c>
      <c r="M137" s="9">
        <f>Table1[[#This Row],[PMD Standard Time Minutes]]/720</f>
        <v>4.1666666666666664E-2</v>
      </c>
      <c r="N137" s="3">
        <f>IF(Table1[[#This Row],[Time Off Tele (Total Minutes)2]]&lt;=30,1,0)</f>
        <v>1</v>
      </c>
      <c r="O137" s="3">
        <f>IF(Table1[[#This Row],[Time Off Tele (Total Minutes)2]]&gt; 30,1,0)</f>
        <v>0</v>
      </c>
      <c r="P137" s="3">
        <f>IF(Table1[[#This Row],[Date]]=Table1[[#This Row],[Date]],1,0)</f>
        <v>1</v>
      </c>
      <c r="Q137" s="3">
        <f>IF(Table1[[#This Row],[Date]]=Table1[[#This Row],[Date]],30,0)</f>
        <v>30</v>
      </c>
      <c r="R137" s="3">
        <f>COUNT(Table1[[#This Row],[Room]])</f>
        <v>1</v>
      </c>
      <c r="S137" s="3"/>
    </row>
    <row r="138" spans="1:19" x14ac:dyDescent="0.25">
      <c r="A138" s="1">
        <v>44991</v>
      </c>
      <c r="B138" s="5">
        <v>3103</v>
      </c>
      <c r="C138" s="20" t="str" cm="1">
        <f t="array" ref="C138">_xlfn.IFS(LEFT(B138,2)="39","3S",LEFT(B138,2)="49","4S",LEFT(B138,2)="59","5S",LEFT(B138,2)="69","6S",LEFT(B138,2)="79","7S",LEFT(B138,2)="21","2G",LEFT(B138,2)="31","3G",LEFT(B138,2)="41","4G",LEFT(B138,2)="33","3W",LEFT(B138,2)="58","5W",LEFT(B138,2)="57","5W")</f>
        <v>3G</v>
      </c>
      <c r="D138" s="2" t="str">
        <f t="shared" si="12"/>
        <v>3G</v>
      </c>
      <c r="E138" s="13">
        <v>0.6958333333333333</v>
      </c>
      <c r="F138" s="13">
        <v>0.72222222222222221</v>
      </c>
      <c r="G138" s="2" t="s">
        <v>27</v>
      </c>
      <c r="H138" s="3">
        <f t="shared" si="10"/>
        <v>1002</v>
      </c>
      <c r="I138" s="3">
        <f t="shared" si="11"/>
        <v>1040</v>
      </c>
      <c r="J13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38</v>
      </c>
      <c r="K138" s="9">
        <f>Table1[[#This Row],[Time Off Tele (Total Minutes)2]]/720</f>
        <v>5.2777777777777778E-2</v>
      </c>
      <c r="L138" s="9">
        <f>Table1[[#This Row],[Time Off Tele (Total Minutes)2]]/((12*60)-Table1[[#This Row],[Time Off Tele (Total Minutes)2]])</f>
        <v>5.5718475073313782E-2</v>
      </c>
      <c r="M138" s="9">
        <f>Table1[[#This Row],[PMD Standard Time Minutes]]/720</f>
        <v>4.1666666666666664E-2</v>
      </c>
      <c r="N138" s="3">
        <f>IF(Table1[[#This Row],[Time Off Tele (Total Minutes)2]]&lt;=30,1,0)</f>
        <v>0</v>
      </c>
      <c r="O138" s="3">
        <f>IF(Table1[[#This Row],[Time Off Tele (Total Minutes)2]]&gt; 30,1,0)</f>
        <v>1</v>
      </c>
      <c r="P138" s="3">
        <f>IF(Table1[[#This Row],[Date]]=Table1[[#This Row],[Date]],1,0)</f>
        <v>1</v>
      </c>
      <c r="Q138" s="3">
        <f>IF(Table1[[#This Row],[Date]]=Table1[[#This Row],[Date]],30,0)</f>
        <v>30</v>
      </c>
      <c r="R138" s="3">
        <f>COUNT(Table1[[#This Row],[Room]])</f>
        <v>1</v>
      </c>
      <c r="S138" s="3"/>
    </row>
    <row r="139" spans="1:19" x14ac:dyDescent="0.25">
      <c r="A139" s="1">
        <v>44991</v>
      </c>
      <c r="B139" s="5">
        <v>2107</v>
      </c>
      <c r="C139" s="20" t="str" cm="1">
        <f t="array" ref="C139">_xlfn.IFS(LEFT(B139,2)="39","3S",LEFT(B139,2)="49","4S",LEFT(B139,2)="59","5S",LEFT(B139,2)="69","6S",LEFT(B139,2)="79","7S",LEFT(B139,2)="21","2G",LEFT(B139,2)="31","3G",LEFT(B139,2)="41","4G",LEFT(B139,2)="33","3W",LEFT(B139,2)="58","5W",LEFT(B139,2)="57","5W")</f>
        <v>2G</v>
      </c>
      <c r="D139" s="2" t="str">
        <f t="shared" si="12"/>
        <v>2G</v>
      </c>
      <c r="E139" s="13">
        <v>0.7006944444444444</v>
      </c>
      <c r="F139" s="13">
        <v>0.7597222222222223</v>
      </c>
      <c r="G139" s="2" t="s">
        <v>27</v>
      </c>
      <c r="H139" s="3">
        <f t="shared" si="10"/>
        <v>1009</v>
      </c>
      <c r="I139" s="3">
        <f t="shared" si="11"/>
        <v>1094</v>
      </c>
      <c r="J13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85</v>
      </c>
      <c r="K139" s="9">
        <f>Table1[[#This Row],[Time Off Tele (Total Minutes)2]]/720</f>
        <v>0.11805555555555555</v>
      </c>
      <c r="L139" s="9">
        <f>Table1[[#This Row],[Time Off Tele (Total Minutes)2]]/((12*60)-Table1[[#This Row],[Time Off Tele (Total Minutes)2]])</f>
        <v>0.13385826771653545</v>
      </c>
      <c r="M139" s="9">
        <f>Table1[[#This Row],[PMD Standard Time Minutes]]/720</f>
        <v>4.1666666666666664E-2</v>
      </c>
      <c r="N139" s="3">
        <f>IF(Table1[[#This Row],[Time Off Tele (Total Minutes)2]]&lt;=30,1,0)</f>
        <v>0</v>
      </c>
      <c r="O139" s="3">
        <f>IF(Table1[[#This Row],[Time Off Tele (Total Minutes)2]]&gt; 30,1,0)</f>
        <v>1</v>
      </c>
      <c r="P139" s="3">
        <f>IF(Table1[[#This Row],[Date]]=Table1[[#This Row],[Date]],1,0)</f>
        <v>1</v>
      </c>
      <c r="Q139" s="3">
        <f>IF(Table1[[#This Row],[Date]]=Table1[[#This Row],[Date]],30,0)</f>
        <v>30</v>
      </c>
      <c r="R139" s="3">
        <f>COUNT(Table1[[#This Row],[Room]])</f>
        <v>1</v>
      </c>
      <c r="S139" s="3"/>
    </row>
    <row r="140" spans="1:19" x14ac:dyDescent="0.25">
      <c r="A140" s="1">
        <v>44991</v>
      </c>
      <c r="B140" s="5">
        <v>4123</v>
      </c>
      <c r="C140" s="20" t="str" cm="1">
        <f t="array" ref="C140">_xlfn.IFS(LEFT(B140,2)="39","3S",LEFT(B140,2)="49","4S",LEFT(B140,2)="59","5S",LEFT(B140,2)="69","6S",LEFT(B140,2)="79","7S",LEFT(B140,2)="21","2G",LEFT(B140,2)="31","3G",LEFT(B140,2)="41","4G",LEFT(B140,2)="33","3W",LEFT(B140,2)="58","5W",LEFT(B140,2)="57","5W")</f>
        <v>4G</v>
      </c>
      <c r="D140" s="2" t="str">
        <f t="shared" si="12"/>
        <v>4G</v>
      </c>
      <c r="E140" s="13">
        <v>0.76736111111111116</v>
      </c>
      <c r="F140" s="13">
        <v>0.77777777777777779</v>
      </c>
      <c r="G140" s="2" t="s">
        <v>27</v>
      </c>
      <c r="H140" s="3">
        <f t="shared" si="10"/>
        <v>1105</v>
      </c>
      <c r="I140" s="3">
        <f t="shared" si="11"/>
        <v>1120</v>
      </c>
      <c r="J14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15</v>
      </c>
      <c r="K140" s="9">
        <f>Table1[[#This Row],[Time Off Tele (Total Minutes)2]]/720</f>
        <v>2.0833333333333332E-2</v>
      </c>
      <c r="L140" s="9">
        <f>Table1[[#This Row],[Time Off Tele (Total Minutes)2]]/((12*60)-Table1[[#This Row],[Time Off Tele (Total Minutes)2]])</f>
        <v>2.1276595744680851E-2</v>
      </c>
      <c r="M140" s="9">
        <f>Table1[[#This Row],[PMD Standard Time Minutes]]/720</f>
        <v>4.1666666666666664E-2</v>
      </c>
      <c r="N140" s="3">
        <f>IF(Table1[[#This Row],[Time Off Tele (Total Minutes)2]]&lt;=30,1,0)</f>
        <v>1</v>
      </c>
      <c r="O140" s="3">
        <f>IF(Table1[[#This Row],[Time Off Tele (Total Minutes)2]]&gt; 30,1,0)</f>
        <v>0</v>
      </c>
      <c r="P140" s="3">
        <f>IF(Table1[[#This Row],[Date]]=Table1[[#This Row],[Date]],1,0)</f>
        <v>1</v>
      </c>
      <c r="Q140" s="3">
        <f>IF(Table1[[#This Row],[Date]]=Table1[[#This Row],[Date]],30,0)</f>
        <v>30</v>
      </c>
      <c r="R140" s="3">
        <f>COUNT(Table1[[#This Row],[Room]])</f>
        <v>1</v>
      </c>
      <c r="S140" s="3"/>
    </row>
    <row r="141" spans="1:19" x14ac:dyDescent="0.25">
      <c r="A141" s="1">
        <v>44991</v>
      </c>
      <c r="B141" s="5">
        <v>4939</v>
      </c>
      <c r="C141" s="20" t="str" cm="1">
        <f t="array" ref="C141">_xlfn.IFS(LEFT(B141,2)="39","3S",LEFT(B141,2)="49","4S",LEFT(B141,2)="59","5S",LEFT(B141,2)="69","6S",LEFT(B141,2)="79","7S",LEFT(B141,2)="21","2G",LEFT(B141,2)="31","3G",LEFT(B141,2)="41","4G",LEFT(B141,2)="33","3W",LEFT(B141,2)="58","5W",LEFT(B141,2)="57","5W")</f>
        <v>4S</v>
      </c>
      <c r="D141" s="2" t="str">
        <f t="shared" si="12"/>
        <v>4S</v>
      </c>
      <c r="E141" s="13">
        <v>0.49027777777777781</v>
      </c>
      <c r="F141" s="13">
        <v>0.55763888888888891</v>
      </c>
      <c r="G141" s="2" t="s">
        <v>27</v>
      </c>
      <c r="H141" s="3">
        <f t="shared" si="10"/>
        <v>706</v>
      </c>
      <c r="I141" s="3">
        <f t="shared" si="11"/>
        <v>803</v>
      </c>
      <c r="J14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97</v>
      </c>
      <c r="K141" s="9">
        <f>Table1[[#This Row],[Time Off Tele (Total Minutes)2]]/720</f>
        <v>0.13472222222222222</v>
      </c>
      <c r="L141" s="9">
        <f>Table1[[#This Row],[Time Off Tele (Total Minutes)2]]/((12*60)-Table1[[#This Row],[Time Off Tele (Total Minutes)2]])</f>
        <v>0.15569823434991975</v>
      </c>
      <c r="M141" s="9">
        <f>Table1[[#This Row],[PMD Standard Time Minutes]]/720</f>
        <v>4.1666666666666664E-2</v>
      </c>
      <c r="N141" s="3">
        <f>IF(Table1[[#This Row],[Time Off Tele (Total Minutes)2]]&lt;=30,1,0)</f>
        <v>0</v>
      </c>
      <c r="O141" s="3">
        <f>IF(Table1[[#This Row],[Time Off Tele (Total Minutes)2]]&gt; 30,1,0)</f>
        <v>1</v>
      </c>
      <c r="P141" s="3">
        <f>IF(Table1[[#This Row],[Date]]=Table1[[#This Row],[Date]],1,0)</f>
        <v>1</v>
      </c>
      <c r="Q141" s="3">
        <f>IF(Table1[[#This Row],[Date]]=Table1[[#This Row],[Date]],30,0)</f>
        <v>30</v>
      </c>
      <c r="R141" s="3">
        <f>COUNT(Table1[[#This Row],[Room]])</f>
        <v>1</v>
      </c>
      <c r="S141" s="3"/>
    </row>
    <row r="142" spans="1:19" x14ac:dyDescent="0.25">
      <c r="A142" s="1">
        <v>44992</v>
      </c>
      <c r="B142" s="5">
        <v>333</v>
      </c>
      <c r="C142" s="20" t="str" cm="1">
        <f t="array" ref="C142">_xlfn.IFS(LEFT(B142,2)="39","3S",LEFT(B142,2)="49","4S",LEFT(B142,2)="59","5S",LEFT(B142,2)="69","6S",LEFT(B142,2)="79","7S",LEFT(B142,2)="21","2G",LEFT(B142,2)="31","3G",LEFT(B142,2)="41","4G",LEFT(B142,2)="33","3W",LEFT(B142,2)="58","5W",LEFT(B142,2)="57","5W")</f>
        <v>3W</v>
      </c>
      <c r="D142" s="2" t="str">
        <f t="shared" si="12"/>
        <v>3W</v>
      </c>
      <c r="E142" s="13">
        <v>0.75555555555555554</v>
      </c>
      <c r="F142" s="13">
        <v>0.77777777777777779</v>
      </c>
      <c r="G142" s="2" t="s">
        <v>27</v>
      </c>
      <c r="H142" s="3">
        <f t="shared" si="10"/>
        <v>1088</v>
      </c>
      <c r="I142" s="3">
        <f t="shared" si="11"/>
        <v>1120</v>
      </c>
      <c r="J14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32</v>
      </c>
      <c r="K142" s="9">
        <f>Table1[[#This Row],[Time Off Tele (Total Minutes)2]]/720</f>
        <v>4.4444444444444446E-2</v>
      </c>
      <c r="L142" s="9">
        <f>Table1[[#This Row],[Time Off Tele (Total Minutes)2]]/((12*60)-Table1[[#This Row],[Time Off Tele (Total Minutes)2]])</f>
        <v>4.6511627906976744E-2</v>
      </c>
      <c r="M142" s="9">
        <f>Table1[[#This Row],[PMD Standard Time Minutes]]/720</f>
        <v>4.1666666666666664E-2</v>
      </c>
      <c r="N142" s="3">
        <f>IF(Table1[[#This Row],[Time Off Tele (Total Minutes)2]]&lt;=30,1,0)</f>
        <v>0</v>
      </c>
      <c r="O142" s="3">
        <f>IF(Table1[[#This Row],[Time Off Tele (Total Minutes)2]]&gt; 30,1,0)</f>
        <v>1</v>
      </c>
      <c r="P142" s="3">
        <f>IF(Table1[[#This Row],[Date]]=Table1[[#This Row],[Date]],1,0)</f>
        <v>1</v>
      </c>
      <c r="Q142" s="3">
        <f>IF(Table1[[#This Row],[Date]]=Table1[[#This Row],[Date]],30,0)</f>
        <v>30</v>
      </c>
      <c r="R142" s="3">
        <f>COUNT(Table1[[#This Row],[Room]])</f>
        <v>1</v>
      </c>
      <c r="S142" s="3"/>
    </row>
    <row r="143" spans="1:19" x14ac:dyDescent="0.25">
      <c r="A143" s="1">
        <v>44995</v>
      </c>
      <c r="B143" s="5">
        <v>4924</v>
      </c>
      <c r="C143" s="20" t="str" cm="1">
        <f t="array" ref="C143">_xlfn.IFS(LEFT(B143,2)="39","3S",LEFT(B143,2)="49","4S",LEFT(B143,2)="59","5S",LEFT(B143,2)="69","6S",LEFT(B143,2)="79","7S",LEFT(B143,2)="21","2G",LEFT(B143,2)="31","3G",LEFT(B143,2)="41","4G",LEFT(B143,2)="33","3W",LEFT(B143,2)="58","5W",LEFT(B143,2)="57","5W")</f>
        <v>4S</v>
      </c>
      <c r="D143" s="2" t="str">
        <f t="shared" si="12"/>
        <v>4S</v>
      </c>
      <c r="E143" s="13">
        <v>0.27083333333333331</v>
      </c>
      <c r="F143" s="13">
        <v>0.3354166666666667</v>
      </c>
      <c r="G143" s="2" t="s">
        <v>27</v>
      </c>
      <c r="H143" s="3">
        <f t="shared" si="10"/>
        <v>390</v>
      </c>
      <c r="I143" s="3">
        <f t="shared" si="11"/>
        <v>483</v>
      </c>
      <c r="J14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93</v>
      </c>
      <c r="K143" s="9">
        <f>Table1[[#This Row],[Time Off Tele (Total Minutes)2]]/720</f>
        <v>0.12916666666666668</v>
      </c>
      <c r="L143" s="9">
        <f>Table1[[#This Row],[Time Off Tele (Total Minutes)2]]/((12*60)-Table1[[#This Row],[Time Off Tele (Total Minutes)2]])</f>
        <v>0.14832535885167464</v>
      </c>
      <c r="M143" s="9">
        <f>Table1[[#This Row],[PMD Standard Time Minutes]]/720</f>
        <v>4.1666666666666664E-2</v>
      </c>
      <c r="N143" s="3">
        <f>IF(Table1[[#This Row],[Time Off Tele (Total Minutes)2]]&lt;=30,1,0)</f>
        <v>0</v>
      </c>
      <c r="O143" s="3">
        <f>IF(Table1[[#This Row],[Time Off Tele (Total Minutes)2]]&gt; 30,1,0)</f>
        <v>1</v>
      </c>
      <c r="P143" s="3">
        <f>IF(Table1[[#This Row],[Date]]=Table1[[#This Row],[Date]],1,0)</f>
        <v>1</v>
      </c>
      <c r="Q143" s="3">
        <f>IF(Table1[[#This Row],[Date]]=Table1[[#This Row],[Date]],30,0)</f>
        <v>30</v>
      </c>
      <c r="R143" s="3">
        <f>COUNT(Table1[[#This Row],[Room]])</f>
        <v>1</v>
      </c>
      <c r="S143" s="3"/>
    </row>
    <row r="144" spans="1:19" x14ac:dyDescent="0.25">
      <c r="A144" s="1">
        <v>44995</v>
      </c>
      <c r="B144" s="5">
        <v>6915</v>
      </c>
      <c r="C144" s="20" t="str" cm="1">
        <f t="array" ref="C144">_xlfn.IFS(LEFT(B144,2)="39","3S",LEFT(B144,2)="49","4S",LEFT(B144,2)="59","5S",LEFT(B144,2)="69","6S",LEFT(B144,2)="79","7S",LEFT(B144,2)="21","2G",LEFT(B144,2)="31","3G",LEFT(B144,2)="41","4G",LEFT(B144,2)="33","3W",LEFT(B144,2)="58","5W",LEFT(B144,2)="57","5W")</f>
        <v>6S</v>
      </c>
      <c r="D144" s="2" t="str">
        <f t="shared" si="12"/>
        <v>6S</v>
      </c>
      <c r="E144" s="13">
        <v>0.58958333333333335</v>
      </c>
      <c r="F144" s="13">
        <v>0.6069444444444444</v>
      </c>
      <c r="G144" s="2" t="s">
        <v>27</v>
      </c>
      <c r="H144" s="3">
        <f t="shared" si="10"/>
        <v>849</v>
      </c>
      <c r="I144" s="3">
        <f t="shared" si="11"/>
        <v>874</v>
      </c>
      <c r="J14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25</v>
      </c>
      <c r="K144" s="9">
        <f>Table1[[#This Row],[Time Off Tele (Total Minutes)2]]/720</f>
        <v>3.4722222222222224E-2</v>
      </c>
      <c r="L144" s="9">
        <f>Table1[[#This Row],[Time Off Tele (Total Minutes)2]]/((12*60)-Table1[[#This Row],[Time Off Tele (Total Minutes)2]])</f>
        <v>3.5971223021582732E-2</v>
      </c>
      <c r="M144" s="9">
        <f>Table1[[#This Row],[PMD Standard Time Minutes]]/720</f>
        <v>4.1666666666666664E-2</v>
      </c>
      <c r="N144" s="3">
        <f>IF(Table1[[#This Row],[Time Off Tele (Total Minutes)2]]&lt;=30,1,0)</f>
        <v>1</v>
      </c>
      <c r="O144" s="3">
        <f>IF(Table1[[#This Row],[Time Off Tele (Total Minutes)2]]&gt; 30,1,0)</f>
        <v>0</v>
      </c>
      <c r="P144" s="3">
        <f>IF(Table1[[#This Row],[Date]]=Table1[[#This Row],[Date]],1,0)</f>
        <v>1</v>
      </c>
      <c r="Q144" s="3">
        <f>IF(Table1[[#This Row],[Date]]=Table1[[#This Row],[Date]],30,0)</f>
        <v>30</v>
      </c>
      <c r="R144" s="3">
        <f>COUNT(Table1[[#This Row],[Room]])</f>
        <v>1</v>
      </c>
      <c r="S144" s="3"/>
    </row>
    <row r="145" spans="1:19" x14ac:dyDescent="0.25">
      <c r="A145" s="1">
        <v>44995</v>
      </c>
      <c r="B145" s="5">
        <v>6917</v>
      </c>
      <c r="C145" s="20" t="str" cm="1">
        <f t="array" ref="C145">_xlfn.IFS(LEFT(B145,2)="39","3S",LEFT(B145,2)="49","4S",LEFT(B145,2)="59","5S",LEFT(B145,2)="69","6S",LEFT(B145,2)="79","7S",LEFT(B145,2)="21","2G",LEFT(B145,2)="31","3G",LEFT(B145,2)="41","4G",LEFT(B145,2)="33","3W",LEFT(B145,2)="58","5W",LEFT(B145,2)="57","5W")</f>
        <v>6S</v>
      </c>
      <c r="D145" s="2" t="str">
        <f t="shared" si="12"/>
        <v>6S</v>
      </c>
      <c r="E145" s="13">
        <v>0.67499999999999993</v>
      </c>
      <c r="F145" s="13">
        <v>0.70694444444444438</v>
      </c>
      <c r="G145" s="2" t="s">
        <v>27</v>
      </c>
      <c r="H145" s="3">
        <f t="shared" si="10"/>
        <v>972</v>
      </c>
      <c r="I145" s="3">
        <f t="shared" si="11"/>
        <v>1018</v>
      </c>
      <c r="J14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46</v>
      </c>
      <c r="K145" s="9">
        <f>Table1[[#This Row],[Time Off Tele (Total Minutes)2]]/720</f>
        <v>6.3888888888888884E-2</v>
      </c>
      <c r="L145" s="9">
        <f>Table1[[#This Row],[Time Off Tele (Total Minutes)2]]/((12*60)-Table1[[#This Row],[Time Off Tele (Total Minutes)2]])</f>
        <v>6.8249258160237386E-2</v>
      </c>
      <c r="M145" s="9">
        <f>Table1[[#This Row],[PMD Standard Time Minutes]]/720</f>
        <v>4.1666666666666664E-2</v>
      </c>
      <c r="N145" s="3">
        <f>IF(Table1[[#This Row],[Time Off Tele (Total Minutes)2]]&lt;=30,1,0)</f>
        <v>0</v>
      </c>
      <c r="O145" s="3">
        <f>IF(Table1[[#This Row],[Time Off Tele (Total Minutes)2]]&gt; 30,1,0)</f>
        <v>1</v>
      </c>
      <c r="P145" s="3">
        <f>IF(Table1[[#This Row],[Date]]=Table1[[#This Row],[Date]],1,0)</f>
        <v>1</v>
      </c>
      <c r="Q145" s="3">
        <f>IF(Table1[[#This Row],[Date]]=Table1[[#This Row],[Date]],30,0)</f>
        <v>30</v>
      </c>
      <c r="R145" s="3">
        <f>COUNT(Table1[[#This Row],[Room]])</f>
        <v>1</v>
      </c>
      <c r="S145" s="3"/>
    </row>
    <row r="146" spans="1:19" x14ac:dyDescent="0.25">
      <c r="A146" s="1">
        <v>44996</v>
      </c>
      <c r="B146" s="5">
        <v>4123</v>
      </c>
      <c r="C146" s="20" t="str" cm="1">
        <f t="array" ref="C146">_xlfn.IFS(LEFT(B146,2)="39","3S",LEFT(B146,2)="49","4S",LEFT(B146,2)="59","5S",LEFT(B146,2)="69","6S",LEFT(B146,2)="79","7S",LEFT(B146,2)="21","2G",LEFT(B146,2)="31","3G",LEFT(B146,2)="41","4G",LEFT(B146,2)="33","3W",LEFT(B146,2)="58","5W",LEFT(B146,2)="57","5W")</f>
        <v>4G</v>
      </c>
      <c r="D146" s="2" t="str">
        <f t="shared" si="12"/>
        <v>4G</v>
      </c>
      <c r="E146" s="13">
        <v>0.50694444444444442</v>
      </c>
      <c r="F146" s="13">
        <v>0.53194444444444444</v>
      </c>
      <c r="G146" s="2" t="s">
        <v>27</v>
      </c>
      <c r="H146" s="3">
        <f t="shared" si="10"/>
        <v>730</v>
      </c>
      <c r="I146" s="3">
        <f t="shared" si="11"/>
        <v>766</v>
      </c>
      <c r="J14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36</v>
      </c>
      <c r="K146" s="9">
        <f>Table1[[#This Row],[Time Off Tele (Total Minutes)2]]/720</f>
        <v>0.05</v>
      </c>
      <c r="L146" s="9">
        <f>Table1[[#This Row],[Time Off Tele (Total Minutes)2]]/((12*60)-Table1[[#This Row],[Time Off Tele (Total Minutes)2]])</f>
        <v>5.2631578947368418E-2</v>
      </c>
      <c r="M146" s="9">
        <f>Table1[[#This Row],[PMD Standard Time Minutes]]/720</f>
        <v>4.1666666666666664E-2</v>
      </c>
      <c r="N146" s="3">
        <f>IF(Table1[[#This Row],[Time Off Tele (Total Minutes)2]]&lt;=30,1,0)</f>
        <v>0</v>
      </c>
      <c r="O146" s="3">
        <f>IF(Table1[[#This Row],[Time Off Tele (Total Minutes)2]]&gt; 30,1,0)</f>
        <v>1</v>
      </c>
      <c r="P146" s="3">
        <f>IF(Table1[[#This Row],[Date]]=Table1[[#This Row],[Date]],1,0)</f>
        <v>1</v>
      </c>
      <c r="Q146" s="3">
        <f>IF(Table1[[#This Row],[Date]]=Table1[[#This Row],[Date]],30,0)</f>
        <v>30</v>
      </c>
      <c r="R146" s="3">
        <f>COUNT(Table1[[#This Row],[Room]])</f>
        <v>1</v>
      </c>
      <c r="S146" s="3"/>
    </row>
    <row r="147" spans="1:19" x14ac:dyDescent="0.25">
      <c r="A147" s="1">
        <v>44996</v>
      </c>
      <c r="B147" s="5">
        <v>4106</v>
      </c>
      <c r="C147" s="20" t="str" cm="1">
        <f t="array" ref="C147">_xlfn.IFS(LEFT(B147,2)="39","3S",LEFT(B147,2)="49","4S",LEFT(B147,2)="59","5S",LEFT(B147,2)="69","6S",LEFT(B147,2)="79","7S",LEFT(B147,2)="21","2G",LEFT(B147,2)="31","3G",LEFT(B147,2)="41","4G",LEFT(B147,2)="33","3W",LEFT(B147,2)="58","5W",LEFT(B147,2)="57","5W")</f>
        <v>4G</v>
      </c>
      <c r="D147" s="2" t="str">
        <f t="shared" si="12"/>
        <v>4G</v>
      </c>
      <c r="E147" s="13">
        <v>0.52083333333333337</v>
      </c>
      <c r="F147" s="13">
        <v>0.53680555555555554</v>
      </c>
      <c r="G147" s="2" t="s">
        <v>27</v>
      </c>
      <c r="H147" s="3">
        <f t="shared" si="10"/>
        <v>750</v>
      </c>
      <c r="I147" s="3">
        <f t="shared" si="11"/>
        <v>773</v>
      </c>
      <c r="J14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23</v>
      </c>
      <c r="K147" s="9">
        <f>Table1[[#This Row],[Time Off Tele (Total Minutes)2]]/720</f>
        <v>3.1944444444444442E-2</v>
      </c>
      <c r="L147" s="9">
        <f>Table1[[#This Row],[Time Off Tele (Total Minutes)2]]/((12*60)-Table1[[#This Row],[Time Off Tele (Total Minutes)2]])</f>
        <v>3.2998565279770443E-2</v>
      </c>
      <c r="M147" s="9">
        <f>Table1[[#This Row],[PMD Standard Time Minutes]]/720</f>
        <v>4.1666666666666664E-2</v>
      </c>
      <c r="N147" s="3">
        <f>IF(Table1[[#This Row],[Time Off Tele (Total Minutes)2]]&lt;=30,1,0)</f>
        <v>1</v>
      </c>
      <c r="O147" s="3">
        <f>IF(Table1[[#This Row],[Time Off Tele (Total Minutes)2]]&gt; 30,1,0)</f>
        <v>0</v>
      </c>
      <c r="P147" s="3">
        <f>IF(Table1[[#This Row],[Date]]=Table1[[#This Row],[Date]],1,0)</f>
        <v>1</v>
      </c>
      <c r="Q147" s="3">
        <f>IF(Table1[[#This Row],[Date]]=Table1[[#This Row],[Date]],30,0)</f>
        <v>30</v>
      </c>
      <c r="R147" s="3">
        <f>COUNT(Table1[[#This Row],[Room]])</f>
        <v>1</v>
      </c>
      <c r="S147" s="3"/>
    </row>
    <row r="148" spans="1:19" x14ac:dyDescent="0.25">
      <c r="A148" s="1">
        <v>44996</v>
      </c>
      <c r="B148" s="5">
        <v>4126</v>
      </c>
      <c r="C148" s="20" t="str" cm="1">
        <f t="array" ref="C148">_xlfn.IFS(LEFT(B148,2)="39","3S",LEFT(B148,2)="49","4S",LEFT(B148,2)="59","5S",LEFT(B148,2)="69","6S",LEFT(B148,2)="79","7S",LEFT(B148,2)="21","2G",LEFT(B148,2)="31","3G",LEFT(B148,2)="41","4G",LEFT(B148,2)="33","3W",LEFT(B148,2)="58","5W",LEFT(B148,2)="57","5W")</f>
        <v>4G</v>
      </c>
      <c r="D148" s="2" t="str">
        <f t="shared" si="12"/>
        <v>4G</v>
      </c>
      <c r="E148" s="13">
        <v>0.52986111111111112</v>
      </c>
      <c r="F148" s="13">
        <v>0.53749999999999998</v>
      </c>
      <c r="G148" s="2" t="s">
        <v>27</v>
      </c>
      <c r="H148" s="3">
        <f t="shared" si="10"/>
        <v>763</v>
      </c>
      <c r="I148" s="3">
        <f t="shared" si="11"/>
        <v>774</v>
      </c>
      <c r="J14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11</v>
      </c>
      <c r="K148" s="9">
        <f>Table1[[#This Row],[Time Off Tele (Total Minutes)2]]/720</f>
        <v>1.5277777777777777E-2</v>
      </c>
      <c r="L148" s="9">
        <f>Table1[[#This Row],[Time Off Tele (Total Minutes)2]]/((12*60)-Table1[[#This Row],[Time Off Tele (Total Minutes)2]])</f>
        <v>1.5514809590973202E-2</v>
      </c>
      <c r="M148" s="9">
        <f>Table1[[#This Row],[PMD Standard Time Minutes]]/720</f>
        <v>4.1666666666666664E-2</v>
      </c>
      <c r="N148" s="3">
        <f>IF(Table1[[#This Row],[Time Off Tele (Total Minutes)2]]&lt;=30,1,0)</f>
        <v>1</v>
      </c>
      <c r="O148" s="3">
        <f>IF(Table1[[#This Row],[Time Off Tele (Total Minutes)2]]&gt; 30,1,0)</f>
        <v>0</v>
      </c>
      <c r="P148" s="3">
        <f>IF(Table1[[#This Row],[Date]]=Table1[[#This Row],[Date]],1,0)</f>
        <v>1</v>
      </c>
      <c r="Q148" s="3">
        <f>IF(Table1[[#This Row],[Date]]=Table1[[#This Row],[Date]],30,0)</f>
        <v>30</v>
      </c>
      <c r="R148" s="3">
        <f>COUNT(Table1[[#This Row],[Room]])</f>
        <v>1</v>
      </c>
      <c r="S148" s="3"/>
    </row>
    <row r="149" spans="1:19" x14ac:dyDescent="0.25">
      <c r="A149" s="1">
        <v>44996</v>
      </c>
      <c r="B149" s="5">
        <v>2103</v>
      </c>
      <c r="C149" s="20" t="str" cm="1">
        <f t="array" ref="C149">_xlfn.IFS(LEFT(B149,2)="39","3S",LEFT(B149,2)="49","4S",LEFT(B149,2)="59","5S",LEFT(B149,2)="69","6S",LEFT(B149,2)="79","7S",LEFT(B149,2)="21","2G",LEFT(B149,2)="31","3G",LEFT(B149,2)="41","4G",LEFT(B149,2)="33","3W",LEFT(B149,2)="58","5W",LEFT(B149,2)="57","5W")</f>
        <v>2G</v>
      </c>
      <c r="D149" s="2" t="str">
        <f t="shared" si="12"/>
        <v>2G</v>
      </c>
      <c r="E149" s="13">
        <v>0.65694444444444444</v>
      </c>
      <c r="F149" s="13">
        <v>0.67361111111111116</v>
      </c>
      <c r="G149" s="2" t="s">
        <v>27</v>
      </c>
      <c r="H149" s="3">
        <f t="shared" si="10"/>
        <v>946</v>
      </c>
      <c r="I149" s="3">
        <f t="shared" si="11"/>
        <v>970</v>
      </c>
      <c r="J14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24</v>
      </c>
      <c r="K149" s="9">
        <f>Table1[[#This Row],[Time Off Tele (Total Minutes)2]]/720</f>
        <v>3.3333333333333333E-2</v>
      </c>
      <c r="L149" s="9">
        <f>Table1[[#This Row],[Time Off Tele (Total Minutes)2]]/((12*60)-Table1[[#This Row],[Time Off Tele (Total Minutes)2]])</f>
        <v>3.4482758620689655E-2</v>
      </c>
      <c r="M149" s="9">
        <f>Table1[[#This Row],[PMD Standard Time Minutes]]/720</f>
        <v>4.1666666666666664E-2</v>
      </c>
      <c r="N149" s="3">
        <f>IF(Table1[[#This Row],[Time Off Tele (Total Minutes)2]]&lt;=30,1,0)</f>
        <v>1</v>
      </c>
      <c r="O149" s="3">
        <f>IF(Table1[[#This Row],[Time Off Tele (Total Minutes)2]]&gt; 30,1,0)</f>
        <v>0</v>
      </c>
      <c r="P149" s="3">
        <f>IF(Table1[[#This Row],[Date]]=Table1[[#This Row],[Date]],1,0)</f>
        <v>1</v>
      </c>
      <c r="Q149" s="3">
        <f>IF(Table1[[#This Row],[Date]]=Table1[[#This Row],[Date]],30,0)</f>
        <v>30</v>
      </c>
      <c r="R149" s="3">
        <f>COUNT(Table1[[#This Row],[Room]])</f>
        <v>1</v>
      </c>
      <c r="S149" s="3"/>
    </row>
    <row r="150" spans="1:19" x14ac:dyDescent="0.25">
      <c r="A150" s="1">
        <v>44996</v>
      </c>
      <c r="B150" s="5">
        <v>3105</v>
      </c>
      <c r="C150" s="20" t="str" cm="1">
        <f t="array" ref="C150">_xlfn.IFS(LEFT(B150,2)="39","3S",LEFT(B150,2)="49","4S",LEFT(B150,2)="59","5S",LEFT(B150,2)="69","6S",LEFT(B150,2)="79","7S",LEFT(B150,2)="21","2G",LEFT(B150,2)="31","3G",LEFT(B150,2)="41","4G",LEFT(B150,2)="33","3W",LEFT(B150,2)="58","5W",LEFT(B150,2)="57","5W")</f>
        <v>3G</v>
      </c>
      <c r="D150" s="2" t="str">
        <f t="shared" si="12"/>
        <v>3G</v>
      </c>
      <c r="E150" s="13">
        <v>0.72986111111111107</v>
      </c>
      <c r="F150" s="13">
        <v>0.74930555555555556</v>
      </c>
      <c r="G150" s="2" t="s">
        <v>27</v>
      </c>
      <c r="H150" s="3">
        <f t="shared" si="10"/>
        <v>1051</v>
      </c>
      <c r="I150" s="3">
        <f t="shared" si="11"/>
        <v>1079</v>
      </c>
      <c r="J15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28</v>
      </c>
      <c r="K150" s="9">
        <f>Table1[[#This Row],[Time Off Tele (Total Minutes)2]]/720</f>
        <v>3.888888888888889E-2</v>
      </c>
      <c r="L150" s="9">
        <f>Table1[[#This Row],[Time Off Tele (Total Minutes)2]]/((12*60)-Table1[[#This Row],[Time Off Tele (Total Minutes)2]])</f>
        <v>4.046242774566474E-2</v>
      </c>
      <c r="M150" s="9">
        <f>Table1[[#This Row],[PMD Standard Time Minutes]]/720</f>
        <v>4.1666666666666664E-2</v>
      </c>
      <c r="N150" s="3">
        <f>IF(Table1[[#This Row],[Time Off Tele (Total Minutes)2]]&lt;=30,1,0)</f>
        <v>1</v>
      </c>
      <c r="O150" s="3">
        <f>IF(Table1[[#This Row],[Time Off Tele (Total Minutes)2]]&gt; 30,1,0)</f>
        <v>0</v>
      </c>
      <c r="P150" s="3">
        <f>IF(Table1[[#This Row],[Date]]=Table1[[#This Row],[Date]],1,0)</f>
        <v>1</v>
      </c>
      <c r="Q150" s="3">
        <f>IF(Table1[[#This Row],[Date]]=Table1[[#This Row],[Date]],30,0)</f>
        <v>30</v>
      </c>
      <c r="R150" s="3">
        <f>COUNT(Table1[[#This Row],[Room]])</f>
        <v>1</v>
      </c>
      <c r="S150" s="3"/>
    </row>
    <row r="151" spans="1:19" x14ac:dyDescent="0.25">
      <c r="A151" s="1">
        <v>44996</v>
      </c>
      <c r="B151" s="5">
        <v>4130</v>
      </c>
      <c r="C151" s="20" t="str" cm="1">
        <f t="array" ref="C151">_xlfn.IFS(LEFT(B151,2)="39","3S",LEFT(B151,2)="49","4S",LEFT(B151,2)="59","5S",LEFT(B151,2)="69","6S",LEFT(B151,2)="79","7S",LEFT(B151,2)="21","2G",LEFT(B151,2)="31","3G",LEFT(B151,2)="41","4G",LEFT(B151,2)="33","3W",LEFT(B151,2)="58","5W",LEFT(B151,2)="57","5W")</f>
        <v>4G</v>
      </c>
      <c r="D151" s="2" t="str">
        <f t="shared" si="12"/>
        <v>4G</v>
      </c>
      <c r="E151" s="13">
        <v>0.73472222222222217</v>
      </c>
      <c r="F151" s="13">
        <v>0.75555555555555554</v>
      </c>
      <c r="G151" s="2" t="s">
        <v>27</v>
      </c>
      <c r="H151" s="3">
        <f t="shared" si="10"/>
        <v>1058</v>
      </c>
      <c r="I151" s="3">
        <f t="shared" si="11"/>
        <v>1088</v>
      </c>
      <c r="J15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30</v>
      </c>
      <c r="K151" s="9">
        <f>Table1[[#This Row],[Time Off Tele (Total Minutes)2]]/720</f>
        <v>4.1666666666666664E-2</v>
      </c>
      <c r="L151" s="9">
        <f>Table1[[#This Row],[Time Off Tele (Total Minutes)2]]/((12*60)-Table1[[#This Row],[Time Off Tele (Total Minutes)2]])</f>
        <v>4.3478260869565216E-2</v>
      </c>
      <c r="M151" s="9">
        <f>Table1[[#This Row],[PMD Standard Time Minutes]]/720</f>
        <v>4.1666666666666664E-2</v>
      </c>
      <c r="N151" s="3">
        <f>IF(Table1[[#This Row],[Time Off Tele (Total Minutes)2]]&lt;=30,1,0)</f>
        <v>1</v>
      </c>
      <c r="O151" s="3">
        <f>IF(Table1[[#This Row],[Time Off Tele (Total Minutes)2]]&gt; 30,1,0)</f>
        <v>0</v>
      </c>
      <c r="P151" s="3">
        <f>IF(Table1[[#This Row],[Date]]=Table1[[#This Row],[Date]],1,0)</f>
        <v>1</v>
      </c>
      <c r="Q151" s="3">
        <f>IF(Table1[[#This Row],[Date]]=Table1[[#This Row],[Date]],30,0)</f>
        <v>30</v>
      </c>
      <c r="R151" s="3">
        <f>COUNT(Table1[[#This Row],[Room]])</f>
        <v>1</v>
      </c>
      <c r="S151" s="3"/>
    </row>
    <row r="152" spans="1:19" x14ac:dyDescent="0.25">
      <c r="A152" s="1">
        <v>44996</v>
      </c>
      <c r="B152" s="5">
        <v>4124</v>
      </c>
      <c r="C152" s="20" t="str" cm="1">
        <f t="array" ref="C152">_xlfn.IFS(LEFT(B152,2)="39","3S",LEFT(B152,2)="49","4S",LEFT(B152,2)="59","5S",LEFT(B152,2)="69","6S",LEFT(B152,2)="79","7S",LEFT(B152,2)="21","2G",LEFT(B152,2)="31","3G",LEFT(B152,2)="41","4G",LEFT(B152,2)="33","3W",LEFT(B152,2)="58","5W",LEFT(B152,2)="57","5W")</f>
        <v>4G</v>
      </c>
      <c r="D152" s="2" t="str">
        <f t="shared" si="12"/>
        <v>4G</v>
      </c>
      <c r="E152" s="13">
        <v>0.74722222222222223</v>
      </c>
      <c r="F152" s="13">
        <v>0.75624999999999998</v>
      </c>
      <c r="G152" s="2" t="s">
        <v>27</v>
      </c>
      <c r="H152" s="3">
        <f t="shared" si="10"/>
        <v>1076</v>
      </c>
      <c r="I152" s="3">
        <f t="shared" si="11"/>
        <v>1089</v>
      </c>
      <c r="J15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13</v>
      </c>
      <c r="K152" s="9">
        <f>Table1[[#This Row],[Time Off Tele (Total Minutes)2]]/720</f>
        <v>1.8055555555555554E-2</v>
      </c>
      <c r="L152" s="9">
        <f>Table1[[#This Row],[Time Off Tele (Total Minutes)2]]/((12*60)-Table1[[#This Row],[Time Off Tele (Total Minutes)2]])</f>
        <v>1.8387553041018388E-2</v>
      </c>
      <c r="M152" s="9">
        <f>Table1[[#This Row],[PMD Standard Time Minutes]]/720</f>
        <v>4.1666666666666664E-2</v>
      </c>
      <c r="N152" s="3">
        <f>IF(Table1[[#This Row],[Time Off Tele (Total Minutes)2]]&lt;=30,1,0)</f>
        <v>1</v>
      </c>
      <c r="O152" s="3">
        <f>IF(Table1[[#This Row],[Time Off Tele (Total Minutes)2]]&gt; 30,1,0)</f>
        <v>0</v>
      </c>
      <c r="P152" s="3">
        <f>IF(Table1[[#This Row],[Date]]=Table1[[#This Row],[Date]],1,0)</f>
        <v>1</v>
      </c>
      <c r="Q152" s="3">
        <f>IF(Table1[[#This Row],[Date]]=Table1[[#This Row],[Date]],30,0)</f>
        <v>30</v>
      </c>
      <c r="R152" s="3">
        <f>COUNT(Table1[[#This Row],[Room]])</f>
        <v>1</v>
      </c>
      <c r="S152" s="3"/>
    </row>
    <row r="153" spans="1:19" x14ac:dyDescent="0.25">
      <c r="A153" s="1">
        <v>45006</v>
      </c>
      <c r="B153" s="5">
        <v>5935</v>
      </c>
      <c r="C153" s="20" t="str" cm="1">
        <f t="array" ref="C153">_xlfn.IFS(LEFT(B153,2)="39","3S",LEFT(B153,2)="49","4S",LEFT(B153,2)="59","5S",LEFT(B153,2)="69","6S",LEFT(B153,2)="79","7S",LEFT(B153,2)="21","2G",LEFT(B153,2)="31","3G",LEFT(B153,2)="41","4G",LEFT(B153,2)="33","3W",LEFT(B153,2)="58","5W",LEFT(B153,2)="57","5W")</f>
        <v>5S</v>
      </c>
      <c r="D153" s="2" t="str">
        <f t="shared" si="12"/>
        <v>5S</v>
      </c>
      <c r="E153" s="13">
        <v>0.46875</v>
      </c>
      <c r="F153" s="13">
        <v>0.53472222222222221</v>
      </c>
      <c r="G153" s="2" t="s">
        <v>27</v>
      </c>
      <c r="H153" s="3">
        <f t="shared" si="10"/>
        <v>675</v>
      </c>
      <c r="I153" s="3">
        <f t="shared" si="11"/>
        <v>770</v>
      </c>
      <c r="J15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95</v>
      </c>
      <c r="K153" s="9">
        <f>Table1[[#This Row],[Time Off Tele (Total Minutes)2]]/720</f>
        <v>0.13194444444444445</v>
      </c>
      <c r="L153" s="9">
        <f>Table1[[#This Row],[Time Off Tele (Total Minutes)2]]/((12*60)-Table1[[#This Row],[Time Off Tele (Total Minutes)2]])</f>
        <v>0.152</v>
      </c>
      <c r="M153" s="9">
        <f>Table1[[#This Row],[PMD Standard Time Minutes]]/720</f>
        <v>4.1666666666666664E-2</v>
      </c>
      <c r="N153" s="3">
        <f>IF(Table1[[#This Row],[Time Off Tele (Total Minutes)2]]&lt;=30,1,0)</f>
        <v>0</v>
      </c>
      <c r="O153" s="3">
        <f>IF(Table1[[#This Row],[Time Off Tele (Total Minutes)2]]&gt; 30,1,0)</f>
        <v>1</v>
      </c>
      <c r="P153" s="3">
        <f>IF(Table1[[#This Row],[Date]]=Table1[[#This Row],[Date]],1,0)</f>
        <v>1</v>
      </c>
      <c r="Q153" s="3">
        <f>IF(Table1[[#This Row],[Date]]=Table1[[#This Row],[Date]],30,0)</f>
        <v>30</v>
      </c>
      <c r="R153" s="3">
        <f>COUNT(Table1[[#This Row],[Room]])</f>
        <v>1</v>
      </c>
      <c r="S153" s="3"/>
    </row>
    <row r="154" spans="1:19" x14ac:dyDescent="0.25">
      <c r="A154" s="1">
        <v>45006</v>
      </c>
      <c r="B154" s="5">
        <v>4128</v>
      </c>
      <c r="C154" s="20" t="str" cm="1">
        <f t="array" ref="C154">_xlfn.IFS(LEFT(B154,2)="39","3S",LEFT(B154,2)="49","4S",LEFT(B154,2)="59","5S",LEFT(B154,2)="69","6S",LEFT(B154,2)="79","7S",LEFT(B154,2)="21","2G",LEFT(B154,2)="31","3G",LEFT(B154,2)="41","4G",LEFT(B154,2)="33","3W",LEFT(B154,2)="58","5W",LEFT(B154,2)="57","5W")</f>
        <v>4G</v>
      </c>
      <c r="D154" s="2" t="str">
        <f t="shared" si="12"/>
        <v>4G</v>
      </c>
      <c r="E154" s="13">
        <v>0.59375</v>
      </c>
      <c r="F154" s="13">
        <v>0.66180555555555554</v>
      </c>
      <c r="G154" s="2" t="s">
        <v>27</v>
      </c>
      <c r="H154" s="3">
        <f t="shared" si="10"/>
        <v>855</v>
      </c>
      <c r="I154" s="3">
        <f t="shared" si="11"/>
        <v>953</v>
      </c>
      <c r="J15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98</v>
      </c>
      <c r="K154" s="9">
        <f>Table1[[#This Row],[Time Off Tele (Total Minutes)2]]/720</f>
        <v>0.1361111111111111</v>
      </c>
      <c r="L154" s="9">
        <f>Table1[[#This Row],[Time Off Tele (Total Minutes)2]]/((12*60)-Table1[[#This Row],[Time Off Tele (Total Minutes)2]])</f>
        <v>0.15755627009646303</v>
      </c>
      <c r="M154" s="9">
        <f>Table1[[#This Row],[PMD Standard Time Minutes]]/720</f>
        <v>4.1666666666666664E-2</v>
      </c>
      <c r="N154" s="3">
        <f>IF(Table1[[#This Row],[Time Off Tele (Total Minutes)2]]&lt;=30,1,0)</f>
        <v>0</v>
      </c>
      <c r="O154" s="3">
        <f>IF(Table1[[#This Row],[Time Off Tele (Total Minutes)2]]&gt; 30,1,0)</f>
        <v>1</v>
      </c>
      <c r="P154" s="3">
        <f>IF(Table1[[#This Row],[Date]]=Table1[[#This Row],[Date]],1,0)</f>
        <v>1</v>
      </c>
      <c r="Q154" s="3">
        <f>IF(Table1[[#This Row],[Date]]=Table1[[#This Row],[Date]],30,0)</f>
        <v>30</v>
      </c>
      <c r="R154" s="3">
        <f>COUNT(Table1[[#This Row],[Room]])</f>
        <v>1</v>
      </c>
      <c r="S154" s="3"/>
    </row>
    <row r="155" spans="1:19" x14ac:dyDescent="0.25">
      <c r="A155" s="1">
        <v>45006</v>
      </c>
      <c r="B155" s="5">
        <v>3119</v>
      </c>
      <c r="C155" s="20" t="str" cm="1">
        <f t="array" ref="C155">_xlfn.IFS(LEFT(B155,2)="39","3S",LEFT(B155,2)="49","4S",LEFT(B155,2)="59","5S",LEFT(B155,2)="69","6S",LEFT(B155,2)="79","7S",LEFT(B155,2)="21","2G",LEFT(B155,2)="31","3G",LEFT(B155,2)="41","4G",LEFT(B155,2)="33","3W",LEFT(B155,2)="58","5W",LEFT(B155,2)="57","5W")</f>
        <v>3G</v>
      </c>
      <c r="D155" s="2" t="str">
        <f t="shared" si="12"/>
        <v>3G</v>
      </c>
      <c r="E155" s="13">
        <v>0.76250000000000007</v>
      </c>
      <c r="F155" s="13">
        <v>0.78472222222222221</v>
      </c>
      <c r="G155" s="2" t="s">
        <v>27</v>
      </c>
      <c r="H155" s="3">
        <f t="shared" si="10"/>
        <v>1098</v>
      </c>
      <c r="I155" s="3">
        <f t="shared" si="11"/>
        <v>1130</v>
      </c>
      <c r="J15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32</v>
      </c>
      <c r="K155" s="9">
        <f>Table1[[#This Row],[Time Off Tele (Total Minutes)2]]/720</f>
        <v>4.4444444444444446E-2</v>
      </c>
      <c r="L155" s="9">
        <f>Table1[[#This Row],[Time Off Tele (Total Minutes)2]]/((12*60)-Table1[[#This Row],[Time Off Tele (Total Minutes)2]])</f>
        <v>4.6511627906976744E-2</v>
      </c>
      <c r="M155" s="9">
        <f>Table1[[#This Row],[PMD Standard Time Minutes]]/720</f>
        <v>4.1666666666666664E-2</v>
      </c>
      <c r="N155" s="3">
        <f>IF(Table1[[#This Row],[Time Off Tele (Total Minutes)2]]&lt;=30,1,0)</f>
        <v>0</v>
      </c>
      <c r="O155" s="3">
        <f>IF(Table1[[#This Row],[Time Off Tele (Total Minutes)2]]&gt; 30,1,0)</f>
        <v>1</v>
      </c>
      <c r="P155" s="3">
        <f>IF(Table1[[#This Row],[Date]]=Table1[[#This Row],[Date]],1,0)</f>
        <v>1</v>
      </c>
      <c r="Q155" s="3">
        <f>IF(Table1[[#This Row],[Date]]=Table1[[#This Row],[Date]],30,0)</f>
        <v>30</v>
      </c>
      <c r="R155" s="3">
        <f>COUNT(Table1[[#This Row],[Room]])</f>
        <v>1</v>
      </c>
      <c r="S155" s="3"/>
    </row>
    <row r="156" spans="1:19" x14ac:dyDescent="0.25">
      <c r="A156" s="1">
        <v>45007</v>
      </c>
      <c r="B156" s="5">
        <v>3902</v>
      </c>
      <c r="C156" s="20" t="str" cm="1">
        <f t="array" ref="C156">_xlfn.IFS(LEFT(B156,2)="39","3S",LEFT(B156,2)="49","4S",LEFT(B156,2)="59","5S",LEFT(B156,2)="69","6S",LEFT(B156,2)="79","7S",LEFT(B156,2)="21","2G",LEFT(B156,2)="31","3G",LEFT(B156,2)="41","4G",LEFT(B156,2)="33","3W",LEFT(B156,2)="58","5W",LEFT(B156,2)="57","5W")</f>
        <v>3S</v>
      </c>
      <c r="D156" s="2" t="str">
        <f t="shared" si="12"/>
        <v>3S</v>
      </c>
      <c r="E156" s="13">
        <v>0.51527777777777783</v>
      </c>
      <c r="F156" s="13">
        <v>0.55347222222222225</v>
      </c>
      <c r="G156" s="2" t="s">
        <v>27</v>
      </c>
      <c r="H156" s="3">
        <f t="shared" si="10"/>
        <v>742</v>
      </c>
      <c r="I156" s="3">
        <f t="shared" si="11"/>
        <v>797</v>
      </c>
      <c r="J15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55</v>
      </c>
      <c r="K156" s="9">
        <f>Table1[[#This Row],[Time Off Tele (Total Minutes)2]]/720</f>
        <v>7.6388888888888895E-2</v>
      </c>
      <c r="L156" s="9">
        <f>Table1[[#This Row],[Time Off Tele (Total Minutes)2]]/((12*60)-Table1[[#This Row],[Time Off Tele (Total Minutes)2]])</f>
        <v>8.2706766917293228E-2</v>
      </c>
      <c r="M156" s="9">
        <f>Table1[[#This Row],[PMD Standard Time Minutes]]/720</f>
        <v>4.1666666666666664E-2</v>
      </c>
      <c r="N156" s="3">
        <f>IF(Table1[[#This Row],[Time Off Tele (Total Minutes)2]]&lt;=30,1,0)</f>
        <v>0</v>
      </c>
      <c r="O156" s="3">
        <f>IF(Table1[[#This Row],[Time Off Tele (Total Minutes)2]]&gt; 30,1,0)</f>
        <v>1</v>
      </c>
      <c r="P156" s="3">
        <f>IF(Table1[[#This Row],[Date]]=Table1[[#This Row],[Date]],1,0)</f>
        <v>1</v>
      </c>
      <c r="Q156" s="3">
        <f>IF(Table1[[#This Row],[Date]]=Table1[[#This Row],[Date]],30,0)</f>
        <v>30</v>
      </c>
      <c r="R156" s="3">
        <f>COUNT(Table1[[#This Row],[Room]])</f>
        <v>1</v>
      </c>
      <c r="S156" s="3"/>
    </row>
    <row r="157" spans="1:19" x14ac:dyDescent="0.25">
      <c r="A157" s="1">
        <v>45008</v>
      </c>
      <c r="B157" s="5">
        <v>2119</v>
      </c>
      <c r="C157" s="20" t="str" cm="1">
        <f t="array" ref="C157">_xlfn.IFS(LEFT(B157,2)="39","3S",LEFT(B157,2)="49","4S",LEFT(B157,2)="59","5S",LEFT(B157,2)="69","6S",LEFT(B157,2)="79","7S",LEFT(B157,2)="21","2G",LEFT(B157,2)="31","3G",LEFT(B157,2)="41","4G",LEFT(B157,2)="33","3W",LEFT(B157,2)="58","5W",LEFT(B157,2)="57","5W")</f>
        <v>2G</v>
      </c>
      <c r="D157" s="2" t="str">
        <f t="shared" si="12"/>
        <v>2G</v>
      </c>
      <c r="E157" s="13">
        <v>0.37916666666666665</v>
      </c>
      <c r="F157" s="13">
        <v>0.42569444444444443</v>
      </c>
      <c r="G157" s="2" t="s">
        <v>27</v>
      </c>
      <c r="H157" s="3">
        <f t="shared" si="10"/>
        <v>546</v>
      </c>
      <c r="I157" s="3">
        <f t="shared" si="11"/>
        <v>613</v>
      </c>
      <c r="J15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67</v>
      </c>
      <c r="K157" s="9">
        <f>Table1[[#This Row],[Time Off Tele (Total Minutes)2]]/720</f>
        <v>9.3055555555555558E-2</v>
      </c>
      <c r="L157" s="9">
        <f>Table1[[#This Row],[Time Off Tele (Total Minutes)2]]/((12*60)-Table1[[#This Row],[Time Off Tele (Total Minutes)2]])</f>
        <v>0.10260336906584992</v>
      </c>
      <c r="M157" s="9">
        <f>Table1[[#This Row],[PMD Standard Time Minutes]]/720</f>
        <v>4.1666666666666664E-2</v>
      </c>
      <c r="N157" s="3">
        <f>IF(Table1[[#This Row],[Time Off Tele (Total Minutes)2]]&lt;=30,1,0)</f>
        <v>0</v>
      </c>
      <c r="O157" s="3">
        <f>IF(Table1[[#This Row],[Time Off Tele (Total Minutes)2]]&gt; 30,1,0)</f>
        <v>1</v>
      </c>
      <c r="P157" s="3">
        <f>IF(Table1[[#This Row],[Date]]=Table1[[#This Row],[Date]],1,0)</f>
        <v>1</v>
      </c>
      <c r="Q157" s="3">
        <f>IF(Table1[[#This Row],[Date]]=Table1[[#This Row],[Date]],30,0)</f>
        <v>30</v>
      </c>
      <c r="R157" s="3">
        <f>COUNT(Table1[[#This Row],[Room]])</f>
        <v>1</v>
      </c>
      <c r="S157" s="3"/>
    </row>
    <row r="158" spans="1:19" x14ac:dyDescent="0.25">
      <c r="A158" s="1">
        <v>45008</v>
      </c>
      <c r="B158" s="5">
        <v>3126</v>
      </c>
      <c r="C158" s="20" t="str" cm="1">
        <f t="array" ref="C158">_xlfn.IFS(LEFT(B158,2)="39","3S",LEFT(B158,2)="49","4S",LEFT(B158,2)="59","5S",LEFT(B158,2)="69","6S",LEFT(B158,2)="79","7S",LEFT(B158,2)="21","2G",LEFT(B158,2)="31","3G",LEFT(B158,2)="41","4G",LEFT(B158,2)="33","3W",LEFT(B158,2)="58","5W",LEFT(B158,2)="57","5W")</f>
        <v>3G</v>
      </c>
      <c r="D158" s="2" t="str">
        <f t="shared" si="12"/>
        <v>3G</v>
      </c>
      <c r="E158" s="13">
        <v>0.44236111111111115</v>
      </c>
      <c r="F158" s="13">
        <v>0.46180555555555558</v>
      </c>
      <c r="G158" s="2" t="s">
        <v>27</v>
      </c>
      <c r="H158" s="3">
        <f t="shared" ref="H158:H175" si="13">((HOUR(E158)*60)+MINUTE(E158)+(SECOND(E158)/60))</f>
        <v>637</v>
      </c>
      <c r="I158" s="3">
        <f t="shared" ref="I158:I175" si="14">((HOUR(F158)*60)+MINUTE(F158)+(SECOND(F158)/60))</f>
        <v>665</v>
      </c>
      <c r="J15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28</v>
      </c>
      <c r="K158" s="9">
        <f>Table1[[#This Row],[Time Off Tele (Total Minutes)2]]/720</f>
        <v>3.888888888888889E-2</v>
      </c>
      <c r="L158" s="9">
        <f>Table1[[#This Row],[Time Off Tele (Total Minutes)2]]/((12*60)-Table1[[#This Row],[Time Off Tele (Total Minutes)2]])</f>
        <v>4.046242774566474E-2</v>
      </c>
      <c r="M158" s="9">
        <f>Table1[[#This Row],[PMD Standard Time Minutes]]/720</f>
        <v>4.1666666666666664E-2</v>
      </c>
      <c r="N158" s="3">
        <f>IF(Table1[[#This Row],[Time Off Tele (Total Minutes)2]]&lt;=30,1,0)</f>
        <v>1</v>
      </c>
      <c r="O158" s="3">
        <f>IF(Table1[[#This Row],[Time Off Tele (Total Minutes)2]]&gt; 30,1,0)</f>
        <v>0</v>
      </c>
      <c r="P158" s="3">
        <f>IF(Table1[[#This Row],[Date]]=Table1[[#This Row],[Date]],1,0)</f>
        <v>1</v>
      </c>
      <c r="Q158" s="3">
        <f>IF(Table1[[#This Row],[Date]]=Table1[[#This Row],[Date]],30,0)</f>
        <v>30</v>
      </c>
      <c r="R158" s="3">
        <f>COUNT(Table1[[#This Row],[Room]])</f>
        <v>1</v>
      </c>
      <c r="S158" s="3"/>
    </row>
    <row r="159" spans="1:19" x14ac:dyDescent="0.25">
      <c r="A159" s="1">
        <v>45008</v>
      </c>
      <c r="B159" s="5">
        <v>4115</v>
      </c>
      <c r="C159" s="20" t="str" cm="1">
        <f t="array" ref="C159">_xlfn.IFS(LEFT(B159,2)="39","3S",LEFT(B159,2)="49","4S",LEFT(B159,2)="59","5S",LEFT(B159,2)="69","6S",LEFT(B159,2)="79","7S",LEFT(B159,2)="21","2G",LEFT(B159,2)="31","3G",LEFT(B159,2)="41","4G",LEFT(B159,2)="33","3W",LEFT(B159,2)="58","5W",LEFT(B159,2)="57","5W")</f>
        <v>4G</v>
      </c>
      <c r="D159" s="2" t="str">
        <f t="shared" si="12"/>
        <v>4G</v>
      </c>
      <c r="E159" s="13">
        <v>0.69513888888888886</v>
      </c>
      <c r="F159" s="13">
        <v>0.71736111111111101</v>
      </c>
      <c r="G159" s="2" t="s">
        <v>27</v>
      </c>
      <c r="H159" s="3">
        <f t="shared" si="13"/>
        <v>1001</v>
      </c>
      <c r="I159" s="3">
        <f t="shared" si="14"/>
        <v>1033</v>
      </c>
      <c r="J15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32</v>
      </c>
      <c r="K159" s="9">
        <f>Table1[[#This Row],[Time Off Tele (Total Minutes)2]]/720</f>
        <v>4.4444444444444446E-2</v>
      </c>
      <c r="L159" s="9">
        <f>Table1[[#This Row],[Time Off Tele (Total Minutes)2]]/((12*60)-Table1[[#This Row],[Time Off Tele (Total Minutes)2]])</f>
        <v>4.6511627906976744E-2</v>
      </c>
      <c r="M159" s="9">
        <f>Table1[[#This Row],[PMD Standard Time Minutes]]/720</f>
        <v>4.1666666666666664E-2</v>
      </c>
      <c r="N159" s="3">
        <f>IF(Table1[[#This Row],[Time Off Tele (Total Minutes)2]]&lt;=30,1,0)</f>
        <v>0</v>
      </c>
      <c r="O159" s="3">
        <f>IF(Table1[[#This Row],[Time Off Tele (Total Minutes)2]]&gt; 30,1,0)</f>
        <v>1</v>
      </c>
      <c r="P159" s="3">
        <f>IF(Table1[[#This Row],[Date]]=Table1[[#This Row],[Date]],1,0)</f>
        <v>1</v>
      </c>
      <c r="Q159" s="3">
        <f>IF(Table1[[#This Row],[Date]]=Table1[[#This Row],[Date]],30,0)</f>
        <v>30</v>
      </c>
      <c r="R159" s="3">
        <f>COUNT(Table1[[#This Row],[Room]])</f>
        <v>1</v>
      </c>
      <c r="S159" s="3"/>
    </row>
    <row r="160" spans="1:19" x14ac:dyDescent="0.25">
      <c r="A160" s="1">
        <v>45009</v>
      </c>
      <c r="B160" s="5">
        <v>4937</v>
      </c>
      <c r="C160" s="20" t="str" cm="1">
        <f t="array" ref="C160">_xlfn.IFS(LEFT(B160,2)="39","3S",LEFT(B160,2)="49","4S",LEFT(B160,2)="59","5S",LEFT(B160,2)="69","6S",LEFT(B160,2)="79","7S",LEFT(B160,2)="21","2G",LEFT(B160,2)="31","3G",LEFT(B160,2)="41","4G",LEFT(B160,2)="33","3W",LEFT(B160,2)="58","5W",LEFT(B160,2)="57","5W")</f>
        <v>4S</v>
      </c>
      <c r="D160" s="2" t="str">
        <f t="shared" si="12"/>
        <v>4S</v>
      </c>
      <c r="E160" s="13">
        <v>0.3888888888888889</v>
      </c>
      <c r="F160" s="13">
        <v>0.41666666666666669</v>
      </c>
      <c r="G160" s="2" t="s">
        <v>27</v>
      </c>
      <c r="H160" s="3">
        <f t="shared" si="13"/>
        <v>560</v>
      </c>
      <c r="I160" s="3">
        <f t="shared" si="14"/>
        <v>600</v>
      </c>
      <c r="J16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40</v>
      </c>
      <c r="K160" s="9">
        <f>Table1[[#This Row],[Time Off Tele (Total Minutes)2]]/720</f>
        <v>5.5555555555555552E-2</v>
      </c>
      <c r="L160" s="9">
        <f>Table1[[#This Row],[Time Off Tele (Total Minutes)2]]/((12*60)-Table1[[#This Row],[Time Off Tele (Total Minutes)2]])</f>
        <v>5.8823529411764705E-2</v>
      </c>
      <c r="M160" s="9">
        <f>Table1[[#This Row],[PMD Standard Time Minutes]]/720</f>
        <v>4.1666666666666664E-2</v>
      </c>
      <c r="N160" s="3">
        <f>IF(Table1[[#This Row],[Time Off Tele (Total Minutes)2]]&lt;=30,1,0)</f>
        <v>0</v>
      </c>
      <c r="O160" s="3">
        <f>IF(Table1[[#This Row],[Time Off Tele (Total Minutes)2]]&gt; 30,1,0)</f>
        <v>1</v>
      </c>
      <c r="P160" s="3">
        <f>IF(Table1[[#This Row],[Date]]=Table1[[#This Row],[Date]],1,0)</f>
        <v>1</v>
      </c>
      <c r="Q160" s="3">
        <f>IF(Table1[[#This Row],[Date]]=Table1[[#This Row],[Date]],30,0)</f>
        <v>30</v>
      </c>
      <c r="R160" s="3">
        <f>COUNT(Table1[[#This Row],[Room]])</f>
        <v>1</v>
      </c>
      <c r="S160" s="3"/>
    </row>
    <row r="161" spans="1:19" x14ac:dyDescent="0.25">
      <c r="A161" s="1">
        <v>45010</v>
      </c>
      <c r="B161" s="5">
        <v>3915</v>
      </c>
      <c r="C161" s="20" t="str" cm="1">
        <f t="array" ref="C161">_xlfn.IFS(LEFT(B161,2)="39","3S",LEFT(B161,2)="49","4S",LEFT(B161,2)="59","5S",LEFT(B161,2)="69","6S",LEFT(B161,2)="79","7S",LEFT(B161,2)="21","2G",LEFT(B161,2)="31","3G",LEFT(B161,2)="41","4G",LEFT(B161,2)="33","3W",LEFT(B161,2)="58","5W",LEFT(B161,2)="57","5W")</f>
        <v>3S</v>
      </c>
      <c r="D161" s="2" t="str">
        <f t="shared" si="12"/>
        <v>3S</v>
      </c>
      <c r="E161" s="13">
        <v>0.47083333333333338</v>
      </c>
      <c r="F161" s="13">
        <v>0.50069444444444444</v>
      </c>
      <c r="G161" s="2" t="s">
        <v>27</v>
      </c>
      <c r="H161" s="3">
        <f t="shared" si="13"/>
        <v>678</v>
      </c>
      <c r="I161" s="3">
        <f t="shared" si="14"/>
        <v>721</v>
      </c>
      <c r="J16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43</v>
      </c>
      <c r="K161" s="9">
        <f>Table1[[#This Row],[Time Off Tele (Total Minutes)2]]/720</f>
        <v>5.9722222222222225E-2</v>
      </c>
      <c r="L161" s="9">
        <f>Table1[[#This Row],[Time Off Tele (Total Minutes)2]]/((12*60)-Table1[[#This Row],[Time Off Tele (Total Minutes)2]])</f>
        <v>6.3515509601181686E-2</v>
      </c>
      <c r="M161" s="9">
        <f>Table1[[#This Row],[PMD Standard Time Minutes]]/720</f>
        <v>4.1666666666666664E-2</v>
      </c>
      <c r="N161" s="3">
        <f>IF(Table1[[#This Row],[Time Off Tele (Total Minutes)2]]&lt;=30,1,0)</f>
        <v>0</v>
      </c>
      <c r="O161" s="3">
        <f>IF(Table1[[#This Row],[Time Off Tele (Total Minutes)2]]&gt; 30,1,0)</f>
        <v>1</v>
      </c>
      <c r="P161" s="3">
        <f>IF(Table1[[#This Row],[Date]]=Table1[[#This Row],[Date]],1,0)</f>
        <v>1</v>
      </c>
      <c r="Q161" s="3">
        <f>IF(Table1[[#This Row],[Date]]=Table1[[#This Row],[Date]],30,0)</f>
        <v>30</v>
      </c>
      <c r="R161" s="3">
        <f>COUNT(Table1[[#This Row],[Room]])</f>
        <v>1</v>
      </c>
      <c r="S161" s="3"/>
    </row>
    <row r="162" spans="1:19" x14ac:dyDescent="0.25">
      <c r="A162" s="1">
        <v>45010</v>
      </c>
      <c r="B162" s="5">
        <v>3125</v>
      </c>
      <c r="C162" s="20" t="str" cm="1">
        <f t="array" ref="C162">_xlfn.IFS(LEFT(B162,2)="39","3S",LEFT(B162,2)="49","4S",LEFT(B162,2)="59","5S",LEFT(B162,2)="69","6S",LEFT(B162,2)="79","7S",LEFT(B162,2)="21","2G",LEFT(B162,2)="31","3G",LEFT(B162,2)="41","4G",LEFT(B162,2)="33","3W",LEFT(B162,2)="58","5W",LEFT(B162,2)="57","5W")</f>
        <v>3G</v>
      </c>
      <c r="D162" s="2" t="str">
        <f t="shared" si="12"/>
        <v>3G</v>
      </c>
      <c r="E162" s="13">
        <v>0.66875000000000007</v>
      </c>
      <c r="F162" s="13">
        <v>0.67569444444444438</v>
      </c>
      <c r="G162" s="2" t="s">
        <v>27</v>
      </c>
      <c r="H162" s="3">
        <f t="shared" si="13"/>
        <v>963</v>
      </c>
      <c r="I162" s="3">
        <f t="shared" si="14"/>
        <v>973</v>
      </c>
      <c r="J16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10</v>
      </c>
      <c r="K162" s="9">
        <f>Table1[[#This Row],[Time Off Tele (Total Minutes)2]]/720</f>
        <v>1.3888888888888888E-2</v>
      </c>
      <c r="L162" s="9">
        <f>Table1[[#This Row],[Time Off Tele (Total Minutes)2]]/((12*60)-Table1[[#This Row],[Time Off Tele (Total Minutes)2]])</f>
        <v>1.4084507042253521E-2</v>
      </c>
      <c r="M162" s="9">
        <f>Table1[[#This Row],[PMD Standard Time Minutes]]/720</f>
        <v>4.1666666666666664E-2</v>
      </c>
      <c r="N162" s="3">
        <f>IF(Table1[[#This Row],[Time Off Tele (Total Minutes)2]]&lt;=30,1,0)</f>
        <v>1</v>
      </c>
      <c r="O162" s="3">
        <f>IF(Table1[[#This Row],[Time Off Tele (Total Minutes)2]]&gt; 30,1,0)</f>
        <v>0</v>
      </c>
      <c r="P162" s="3">
        <f>IF(Table1[[#This Row],[Date]]=Table1[[#This Row],[Date]],1,0)</f>
        <v>1</v>
      </c>
      <c r="Q162" s="3">
        <f>IF(Table1[[#This Row],[Date]]=Table1[[#This Row],[Date]],30,0)</f>
        <v>30</v>
      </c>
      <c r="R162" s="3">
        <f>COUNT(Table1[[#This Row],[Room]])</f>
        <v>1</v>
      </c>
      <c r="S162" s="3"/>
    </row>
    <row r="163" spans="1:19" x14ac:dyDescent="0.25">
      <c r="A163" s="1">
        <v>45010</v>
      </c>
      <c r="B163" s="5">
        <v>3104</v>
      </c>
      <c r="C163" s="20" t="str" cm="1">
        <f t="array" ref="C163">_xlfn.IFS(LEFT(B163,2)="39","3S",LEFT(B163,2)="49","4S",LEFT(B163,2)="59","5S",LEFT(B163,2)="69","6S",LEFT(B163,2)="79","7S",LEFT(B163,2)="21","2G",LEFT(B163,2)="31","3G",LEFT(B163,2)="41","4G",LEFT(B163,2)="33","3W",LEFT(B163,2)="58","5W",LEFT(B163,2)="57","5W")</f>
        <v>3G</v>
      </c>
      <c r="D163" s="2" t="str">
        <f t="shared" si="12"/>
        <v>3G</v>
      </c>
      <c r="E163" s="13">
        <v>0.78333333333333333</v>
      </c>
      <c r="F163" s="13">
        <v>0.79861111111111116</v>
      </c>
      <c r="G163" s="2" t="s">
        <v>27</v>
      </c>
      <c r="H163" s="3">
        <f t="shared" si="13"/>
        <v>1128</v>
      </c>
      <c r="I163" s="3">
        <f t="shared" si="14"/>
        <v>1150</v>
      </c>
      <c r="J16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22</v>
      </c>
      <c r="K163" s="9">
        <f>Table1[[#This Row],[Time Off Tele (Total Minutes)2]]/720</f>
        <v>3.0555555555555555E-2</v>
      </c>
      <c r="L163" s="9">
        <f>Table1[[#This Row],[Time Off Tele (Total Minutes)2]]/((12*60)-Table1[[#This Row],[Time Off Tele (Total Minutes)2]])</f>
        <v>3.151862464183381E-2</v>
      </c>
      <c r="M163" s="9">
        <f>Table1[[#This Row],[PMD Standard Time Minutes]]/720</f>
        <v>4.1666666666666664E-2</v>
      </c>
      <c r="N163" s="3">
        <f>IF(Table1[[#This Row],[Time Off Tele (Total Minutes)2]]&lt;=30,1,0)</f>
        <v>1</v>
      </c>
      <c r="O163" s="3">
        <f>IF(Table1[[#This Row],[Time Off Tele (Total Minutes)2]]&gt; 30,1,0)</f>
        <v>0</v>
      </c>
      <c r="P163" s="3">
        <f>IF(Table1[[#This Row],[Date]]=Table1[[#This Row],[Date]],1,0)</f>
        <v>1</v>
      </c>
      <c r="Q163" s="3">
        <f>IF(Table1[[#This Row],[Date]]=Table1[[#This Row],[Date]],30,0)</f>
        <v>30</v>
      </c>
      <c r="R163" s="3">
        <f>COUNT(Table1[[#This Row],[Room]])</f>
        <v>1</v>
      </c>
      <c r="S163" s="3"/>
    </row>
    <row r="164" spans="1:19" x14ac:dyDescent="0.25">
      <c r="A164" s="1">
        <v>45011</v>
      </c>
      <c r="B164" s="5">
        <v>4927</v>
      </c>
      <c r="C164" s="20" t="str" cm="1">
        <f t="array" ref="C164">_xlfn.IFS(LEFT(B164,2)="39","3S",LEFT(B164,2)="49","4S",LEFT(B164,2)="59","5S",LEFT(B164,2)="69","6S",LEFT(B164,2)="79","7S",LEFT(B164,2)="21","2G",LEFT(B164,2)="31","3G",LEFT(B164,2)="41","4G",LEFT(B164,2)="33","3W",LEFT(B164,2)="58","5W",LEFT(B164,2)="57","5W")</f>
        <v>4S</v>
      </c>
      <c r="D164" s="2" t="str">
        <f t="shared" si="12"/>
        <v>4S</v>
      </c>
      <c r="E164" s="13">
        <v>0.42638888888888887</v>
      </c>
      <c r="F164" s="13">
        <v>0.44236111111111115</v>
      </c>
      <c r="G164" s="2" t="s">
        <v>27</v>
      </c>
      <c r="H164" s="3">
        <f t="shared" si="13"/>
        <v>614</v>
      </c>
      <c r="I164" s="3">
        <f t="shared" si="14"/>
        <v>637</v>
      </c>
      <c r="J16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23</v>
      </c>
      <c r="K164" s="9">
        <f>Table1[[#This Row],[Time Off Tele (Total Minutes)2]]/720</f>
        <v>3.1944444444444442E-2</v>
      </c>
      <c r="L164" s="9">
        <f>Table1[[#This Row],[Time Off Tele (Total Minutes)2]]/((12*60)-Table1[[#This Row],[Time Off Tele (Total Minutes)2]])</f>
        <v>3.2998565279770443E-2</v>
      </c>
      <c r="M164" s="9">
        <f>Table1[[#This Row],[PMD Standard Time Minutes]]/720</f>
        <v>4.1666666666666664E-2</v>
      </c>
      <c r="N164" s="3">
        <f>IF(Table1[[#This Row],[Time Off Tele (Total Minutes)2]]&lt;=30,1,0)</f>
        <v>1</v>
      </c>
      <c r="O164" s="3">
        <f>IF(Table1[[#This Row],[Time Off Tele (Total Minutes)2]]&gt; 30,1,0)</f>
        <v>0</v>
      </c>
      <c r="P164" s="3">
        <f>IF(Table1[[#This Row],[Date]]=Table1[[#This Row],[Date]],1,0)</f>
        <v>1</v>
      </c>
      <c r="Q164" s="3">
        <f>IF(Table1[[#This Row],[Date]]=Table1[[#This Row],[Date]],30,0)</f>
        <v>30</v>
      </c>
      <c r="R164" s="3">
        <f>COUNT(Table1[[#This Row],[Room]])</f>
        <v>1</v>
      </c>
      <c r="S164" s="3"/>
    </row>
    <row r="165" spans="1:19" x14ac:dyDescent="0.25">
      <c r="A165" s="1">
        <v>45011</v>
      </c>
      <c r="B165" s="5">
        <v>4109</v>
      </c>
      <c r="C165" s="20" t="str" cm="1">
        <f t="array" ref="C165">_xlfn.IFS(LEFT(B165,2)="39","3S",LEFT(B165,2)="49","4S",LEFT(B165,2)="59","5S",LEFT(B165,2)="69","6S",LEFT(B165,2)="79","7S",LEFT(B165,2)="21","2G",LEFT(B165,2)="31","3G",LEFT(B165,2)="41","4G",LEFT(B165,2)="33","3W",LEFT(B165,2)="58","5W",LEFT(B165,2)="57","5W")</f>
        <v>4G</v>
      </c>
      <c r="D165" s="2" t="str">
        <f t="shared" si="12"/>
        <v>4G</v>
      </c>
      <c r="E165" s="13">
        <v>0.77083333333333337</v>
      </c>
      <c r="F165" s="13">
        <v>0.80555555555555547</v>
      </c>
      <c r="G165" s="2" t="s">
        <v>27</v>
      </c>
      <c r="H165" s="3">
        <f t="shared" si="13"/>
        <v>1110</v>
      </c>
      <c r="I165" s="3">
        <f t="shared" si="14"/>
        <v>1160</v>
      </c>
      <c r="J16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50</v>
      </c>
      <c r="K165" s="9">
        <f>Table1[[#This Row],[Time Off Tele (Total Minutes)2]]/720</f>
        <v>6.9444444444444448E-2</v>
      </c>
      <c r="L165" s="9">
        <f>Table1[[#This Row],[Time Off Tele (Total Minutes)2]]/((12*60)-Table1[[#This Row],[Time Off Tele (Total Minutes)2]])</f>
        <v>7.4626865671641784E-2</v>
      </c>
      <c r="M165" s="9">
        <f>Table1[[#This Row],[PMD Standard Time Minutes]]/720</f>
        <v>4.1666666666666664E-2</v>
      </c>
      <c r="N165" s="3">
        <f>IF(Table1[[#This Row],[Time Off Tele (Total Minutes)2]]&lt;=30,1,0)</f>
        <v>0</v>
      </c>
      <c r="O165" s="3">
        <f>IF(Table1[[#This Row],[Time Off Tele (Total Minutes)2]]&gt; 30,1,0)</f>
        <v>1</v>
      </c>
      <c r="P165" s="3">
        <f>IF(Table1[[#This Row],[Date]]=Table1[[#This Row],[Date]],1,0)</f>
        <v>1</v>
      </c>
      <c r="Q165" s="3">
        <f>IF(Table1[[#This Row],[Date]]=Table1[[#This Row],[Date]],30,0)</f>
        <v>30</v>
      </c>
      <c r="R165" s="3">
        <f>COUNT(Table1[[#This Row],[Room]])</f>
        <v>1</v>
      </c>
      <c r="S165" s="3"/>
    </row>
    <row r="166" spans="1:19" x14ac:dyDescent="0.25">
      <c r="A166" s="1">
        <v>45011</v>
      </c>
      <c r="B166" s="5">
        <v>4116</v>
      </c>
      <c r="C166" s="20" t="str" cm="1">
        <f t="array" ref="C166">_xlfn.IFS(LEFT(B166,2)="39","3S",LEFT(B166,2)="49","4S",LEFT(B166,2)="59","5S",LEFT(B166,2)="69","6S",LEFT(B166,2)="79","7S",LEFT(B166,2)="21","2G",LEFT(B166,2)="31","3G",LEFT(B166,2)="41","4G",LEFT(B166,2)="33","3W",LEFT(B166,2)="58","5W",LEFT(B166,2)="57","5W")</f>
        <v>4G</v>
      </c>
      <c r="D166" s="2" t="str">
        <f t="shared" si="12"/>
        <v>4G</v>
      </c>
      <c r="E166" s="13">
        <v>0.78680555555555554</v>
      </c>
      <c r="F166" s="13">
        <v>0.82291666666666663</v>
      </c>
      <c r="G166" s="2" t="s">
        <v>27</v>
      </c>
      <c r="H166" s="3">
        <f t="shared" si="13"/>
        <v>1133</v>
      </c>
      <c r="I166" s="3">
        <f t="shared" si="14"/>
        <v>1185</v>
      </c>
      <c r="J16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52</v>
      </c>
      <c r="K166" s="9">
        <f>Table1[[#This Row],[Time Off Tele (Total Minutes)2]]/720</f>
        <v>7.2222222222222215E-2</v>
      </c>
      <c r="L166" s="9">
        <f>Table1[[#This Row],[Time Off Tele (Total Minutes)2]]/((12*60)-Table1[[#This Row],[Time Off Tele (Total Minutes)2]])</f>
        <v>7.7844311377245512E-2</v>
      </c>
      <c r="M166" s="9">
        <f>Table1[[#This Row],[PMD Standard Time Minutes]]/720</f>
        <v>4.1666666666666664E-2</v>
      </c>
      <c r="N166" s="3">
        <f>IF(Table1[[#This Row],[Time Off Tele (Total Minutes)2]]&lt;=30,1,0)</f>
        <v>0</v>
      </c>
      <c r="O166" s="3">
        <f>IF(Table1[[#This Row],[Time Off Tele (Total Minutes)2]]&gt; 30,1,0)</f>
        <v>1</v>
      </c>
      <c r="P166" s="3">
        <f>IF(Table1[[#This Row],[Date]]=Table1[[#This Row],[Date]],1,0)</f>
        <v>1</v>
      </c>
      <c r="Q166" s="3">
        <f>IF(Table1[[#This Row],[Date]]=Table1[[#This Row],[Date]],30,0)</f>
        <v>30</v>
      </c>
      <c r="R166" s="3">
        <f>COUNT(Table1[[#This Row],[Room]])</f>
        <v>1</v>
      </c>
      <c r="S166" s="3"/>
    </row>
    <row r="167" spans="1:19" x14ac:dyDescent="0.25">
      <c r="A167" s="1">
        <v>45012</v>
      </c>
      <c r="B167" s="5">
        <v>4909</v>
      </c>
      <c r="C167" s="20" t="str" cm="1">
        <f t="array" ref="C167">_xlfn.IFS(LEFT(B167,2)="39","3S",LEFT(B167,2)="49","4S",LEFT(B167,2)="59","5S",LEFT(B167,2)="69","6S",LEFT(B167,2)="79","7S",LEFT(B167,2)="21","2G",LEFT(B167,2)="31","3G",LEFT(B167,2)="41","4G",LEFT(B167,2)="33","3W",LEFT(B167,2)="58","5W",LEFT(B167,2)="57","5W")</f>
        <v>4S</v>
      </c>
      <c r="D167" s="2" t="str">
        <f t="shared" si="12"/>
        <v>4S</v>
      </c>
      <c r="E167" s="13">
        <v>0.32291666666666669</v>
      </c>
      <c r="F167" s="13">
        <v>0.35833333333333334</v>
      </c>
      <c r="G167" s="2" t="s">
        <v>27</v>
      </c>
      <c r="H167" s="3">
        <f t="shared" si="13"/>
        <v>465</v>
      </c>
      <c r="I167" s="3">
        <f t="shared" si="14"/>
        <v>516</v>
      </c>
      <c r="J16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51</v>
      </c>
      <c r="K167" s="9">
        <f>Table1[[#This Row],[Time Off Tele (Total Minutes)2]]/720</f>
        <v>7.0833333333333331E-2</v>
      </c>
      <c r="L167" s="9">
        <f>Table1[[#This Row],[Time Off Tele (Total Minutes)2]]/((12*60)-Table1[[#This Row],[Time Off Tele (Total Minutes)2]])</f>
        <v>7.623318385650224E-2</v>
      </c>
      <c r="M167" s="9">
        <f>Table1[[#This Row],[PMD Standard Time Minutes]]/720</f>
        <v>4.1666666666666664E-2</v>
      </c>
      <c r="N167" s="3">
        <f>IF(Table1[[#This Row],[Time Off Tele (Total Minutes)2]]&lt;=30,1,0)</f>
        <v>0</v>
      </c>
      <c r="O167" s="3">
        <f>IF(Table1[[#This Row],[Time Off Tele (Total Minutes)2]]&gt; 30,1,0)</f>
        <v>1</v>
      </c>
      <c r="P167" s="3">
        <f>IF(Table1[[#This Row],[Date]]=Table1[[#This Row],[Date]],1,0)</f>
        <v>1</v>
      </c>
      <c r="Q167" s="3">
        <f>IF(Table1[[#This Row],[Date]]=Table1[[#This Row],[Date]],30,0)</f>
        <v>30</v>
      </c>
      <c r="R167" s="3">
        <f>COUNT(Table1[[#This Row],[Room]])</f>
        <v>1</v>
      </c>
      <c r="S167" s="3"/>
    </row>
    <row r="168" spans="1:19" x14ac:dyDescent="0.25">
      <c r="A168" s="1">
        <v>45012</v>
      </c>
      <c r="B168" s="5">
        <v>2115</v>
      </c>
      <c r="C168" s="20" t="str" cm="1">
        <f t="array" ref="C168">_xlfn.IFS(LEFT(B168,2)="39","3S",LEFT(B168,2)="49","4S",LEFT(B168,2)="59","5S",LEFT(B168,2)="69","6S",LEFT(B168,2)="79","7S",LEFT(B168,2)="21","2G",LEFT(B168,2)="31","3G",LEFT(B168,2)="41","4G",LEFT(B168,2)="33","3W",LEFT(B168,2)="58","5W",LEFT(B168,2)="57","5W")</f>
        <v>2G</v>
      </c>
      <c r="D168" s="2" t="str">
        <f t="shared" si="12"/>
        <v>2G</v>
      </c>
      <c r="E168" s="13">
        <v>0.46736111111111112</v>
      </c>
      <c r="F168" s="13">
        <v>0.53680555555555554</v>
      </c>
      <c r="G168" s="2" t="s">
        <v>27</v>
      </c>
      <c r="H168" s="3">
        <f t="shared" si="13"/>
        <v>673</v>
      </c>
      <c r="I168" s="3">
        <f t="shared" si="14"/>
        <v>773</v>
      </c>
      <c r="J16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100</v>
      </c>
      <c r="K168" s="9">
        <f>Table1[[#This Row],[Time Off Tele (Total Minutes)2]]/720</f>
        <v>0.1388888888888889</v>
      </c>
      <c r="L168" s="9">
        <f>Table1[[#This Row],[Time Off Tele (Total Minutes)2]]/((12*60)-Table1[[#This Row],[Time Off Tele (Total Minutes)2]])</f>
        <v>0.16129032258064516</v>
      </c>
      <c r="M168" s="9">
        <f>Table1[[#This Row],[PMD Standard Time Minutes]]/720</f>
        <v>4.1666666666666664E-2</v>
      </c>
      <c r="N168" s="3">
        <f>IF(Table1[[#This Row],[Time Off Tele (Total Minutes)2]]&lt;=30,1,0)</f>
        <v>0</v>
      </c>
      <c r="O168" s="3">
        <f>IF(Table1[[#This Row],[Time Off Tele (Total Minutes)2]]&gt; 30,1,0)</f>
        <v>1</v>
      </c>
      <c r="P168" s="3">
        <f>IF(Table1[[#This Row],[Date]]=Table1[[#This Row],[Date]],1,0)</f>
        <v>1</v>
      </c>
      <c r="Q168" s="3">
        <f>IF(Table1[[#This Row],[Date]]=Table1[[#This Row],[Date]],30,0)</f>
        <v>30</v>
      </c>
      <c r="R168" s="3">
        <f>COUNT(Table1[[#This Row],[Room]])</f>
        <v>1</v>
      </c>
      <c r="S168" s="3"/>
    </row>
    <row r="169" spans="1:19" x14ac:dyDescent="0.25">
      <c r="A169" s="1">
        <v>45013</v>
      </c>
      <c r="B169" s="5">
        <v>6935</v>
      </c>
      <c r="C169" s="20" t="str" cm="1">
        <f t="array" ref="C169">_xlfn.IFS(LEFT(B169,2)="39","3S",LEFT(B169,2)="49","4S",LEFT(B169,2)="59","5S",LEFT(B169,2)="69","6S",LEFT(B169,2)="79","7S",LEFT(B169,2)="21","2G",LEFT(B169,2)="31","3G",LEFT(B169,2)="41","4G",LEFT(B169,2)="33","3W",LEFT(B169,2)="58","5W",LEFT(B169,2)="57","5W")</f>
        <v>6S</v>
      </c>
      <c r="D169" s="2" t="str">
        <f t="shared" si="12"/>
        <v>6S</v>
      </c>
      <c r="E169" s="13">
        <v>0.36388888888888887</v>
      </c>
      <c r="F169" s="13">
        <v>0.39374999999999999</v>
      </c>
      <c r="G169" s="2" t="s">
        <v>27</v>
      </c>
      <c r="H169" s="3">
        <f t="shared" si="13"/>
        <v>524</v>
      </c>
      <c r="I169" s="3">
        <f t="shared" si="14"/>
        <v>567</v>
      </c>
      <c r="J16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43</v>
      </c>
      <c r="K169" s="9">
        <f>Table1[[#This Row],[Time Off Tele (Total Minutes)2]]/720</f>
        <v>5.9722222222222225E-2</v>
      </c>
      <c r="L169" s="9">
        <f>Table1[[#This Row],[Time Off Tele (Total Minutes)2]]/((12*60)-Table1[[#This Row],[Time Off Tele (Total Minutes)2]])</f>
        <v>6.3515509601181686E-2</v>
      </c>
      <c r="M169" s="9">
        <f>Table1[[#This Row],[PMD Standard Time Minutes]]/720</f>
        <v>4.1666666666666664E-2</v>
      </c>
      <c r="N169" s="3">
        <f>IF(Table1[[#This Row],[Time Off Tele (Total Minutes)2]]&lt;=30,1,0)</f>
        <v>0</v>
      </c>
      <c r="O169" s="3">
        <f>IF(Table1[[#This Row],[Time Off Tele (Total Minutes)2]]&gt; 30,1,0)</f>
        <v>1</v>
      </c>
      <c r="P169" s="3">
        <f>IF(Table1[[#This Row],[Date]]=Table1[[#This Row],[Date]],1,0)</f>
        <v>1</v>
      </c>
      <c r="Q169" s="3">
        <f>IF(Table1[[#This Row],[Date]]=Table1[[#This Row],[Date]],30,0)</f>
        <v>30</v>
      </c>
      <c r="R169" s="3">
        <f>COUNT(Table1[[#This Row],[Room]])</f>
        <v>1</v>
      </c>
      <c r="S169" s="3"/>
    </row>
    <row r="170" spans="1:19" x14ac:dyDescent="0.25">
      <c r="A170" s="1">
        <v>45013</v>
      </c>
      <c r="B170" s="5">
        <v>4934</v>
      </c>
      <c r="C170" s="20" t="str" cm="1">
        <f t="array" ref="C170">_xlfn.IFS(LEFT(B170,2)="39","3S",LEFT(B170,2)="49","4S",LEFT(B170,2)="59","5S",LEFT(B170,2)="69","6S",LEFT(B170,2)="79","7S",LEFT(B170,2)="21","2G",LEFT(B170,2)="31","3G",LEFT(B170,2)="41","4G",LEFT(B170,2)="33","3W",LEFT(B170,2)="58","5W",LEFT(B170,2)="57","5W")</f>
        <v>4S</v>
      </c>
      <c r="D170" s="2" t="str">
        <f t="shared" si="12"/>
        <v>4S</v>
      </c>
      <c r="E170" s="13">
        <v>0.50555555555555554</v>
      </c>
      <c r="F170" s="13">
        <v>0.62222222222222223</v>
      </c>
      <c r="G170" s="2" t="s">
        <v>27</v>
      </c>
      <c r="H170" s="3">
        <f t="shared" si="13"/>
        <v>728</v>
      </c>
      <c r="I170" s="3">
        <f t="shared" si="14"/>
        <v>896</v>
      </c>
      <c r="J17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168</v>
      </c>
      <c r="K170" s="9">
        <f>Table1[[#This Row],[Time Off Tele (Total Minutes)2]]/720</f>
        <v>0.23333333333333334</v>
      </c>
      <c r="L170" s="9">
        <f>Table1[[#This Row],[Time Off Tele (Total Minutes)2]]/((12*60)-Table1[[#This Row],[Time Off Tele (Total Minutes)2]])</f>
        <v>0.30434782608695654</v>
      </c>
      <c r="M170" s="9">
        <f>Table1[[#This Row],[PMD Standard Time Minutes]]/720</f>
        <v>4.1666666666666664E-2</v>
      </c>
      <c r="N170" s="3">
        <f>IF(Table1[[#This Row],[Time Off Tele (Total Minutes)2]]&lt;=30,1,0)</f>
        <v>0</v>
      </c>
      <c r="O170" s="3">
        <f>IF(Table1[[#This Row],[Time Off Tele (Total Minutes)2]]&gt; 30,1,0)</f>
        <v>1</v>
      </c>
      <c r="P170" s="3">
        <f>IF(Table1[[#This Row],[Date]]=Table1[[#This Row],[Date]],1,0)</f>
        <v>1</v>
      </c>
      <c r="Q170" s="3">
        <f>IF(Table1[[#This Row],[Date]]=Table1[[#This Row],[Date]],30,0)</f>
        <v>30</v>
      </c>
      <c r="R170" s="3">
        <f>COUNT(Table1[[#This Row],[Room]])</f>
        <v>1</v>
      </c>
      <c r="S170" s="3"/>
    </row>
    <row r="171" spans="1:19" x14ac:dyDescent="0.25">
      <c r="A171" s="1">
        <v>45013</v>
      </c>
      <c r="B171" s="5">
        <v>4930</v>
      </c>
      <c r="C171" s="20" t="str" cm="1">
        <f t="array" ref="C171">_xlfn.IFS(LEFT(B171,2)="39","3S",LEFT(B171,2)="49","4S",LEFT(B171,2)="59","5S",LEFT(B171,2)="69","6S",LEFT(B171,2)="79","7S",LEFT(B171,2)="21","2G",LEFT(B171,2)="31","3G",LEFT(B171,2)="41","4G",LEFT(B171,2)="33","3W",LEFT(B171,2)="58","5W",LEFT(B171,2)="57","5W")</f>
        <v>4S</v>
      </c>
      <c r="D171" s="2" t="str">
        <f t="shared" si="12"/>
        <v>4S</v>
      </c>
      <c r="E171" s="13">
        <v>0.50555555555555554</v>
      </c>
      <c r="F171" s="13">
        <v>0.63541666666666663</v>
      </c>
      <c r="G171" s="2" t="s">
        <v>27</v>
      </c>
      <c r="H171" s="3">
        <f t="shared" si="13"/>
        <v>728</v>
      </c>
      <c r="I171" s="3">
        <f t="shared" si="14"/>
        <v>915</v>
      </c>
      <c r="J17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187</v>
      </c>
      <c r="K171" s="9">
        <f>Table1[[#This Row],[Time Off Tele (Total Minutes)2]]/720</f>
        <v>0.25972222222222224</v>
      </c>
      <c r="L171" s="9">
        <f>Table1[[#This Row],[Time Off Tele (Total Minutes)2]]/((12*60)-Table1[[#This Row],[Time Off Tele (Total Minutes)2]])</f>
        <v>0.35084427767354598</v>
      </c>
      <c r="M171" s="9">
        <f>Table1[[#This Row],[PMD Standard Time Minutes]]/720</f>
        <v>4.1666666666666664E-2</v>
      </c>
      <c r="N171" s="3">
        <f>IF(Table1[[#This Row],[Time Off Tele (Total Minutes)2]]&lt;=30,1,0)</f>
        <v>0</v>
      </c>
      <c r="O171" s="3">
        <f>IF(Table1[[#This Row],[Time Off Tele (Total Minutes)2]]&gt; 30,1,0)</f>
        <v>1</v>
      </c>
      <c r="P171" s="3">
        <f>IF(Table1[[#This Row],[Date]]=Table1[[#This Row],[Date]],1,0)</f>
        <v>1</v>
      </c>
      <c r="Q171" s="3">
        <f>IF(Table1[[#This Row],[Date]]=Table1[[#This Row],[Date]],30,0)</f>
        <v>30</v>
      </c>
      <c r="R171" s="3">
        <f>COUNT(Table1[[#This Row],[Room]])</f>
        <v>1</v>
      </c>
      <c r="S171" s="3"/>
    </row>
    <row r="172" spans="1:19" x14ac:dyDescent="0.25">
      <c r="A172" s="1">
        <v>45013</v>
      </c>
      <c r="B172" s="5">
        <v>5927</v>
      </c>
      <c r="C172" s="20" t="str" cm="1">
        <f t="array" ref="C172">_xlfn.IFS(LEFT(B172,2)="39","3S",LEFT(B172,2)="49","4S",LEFT(B172,2)="59","5S",LEFT(B172,2)="69","6S",LEFT(B172,2)="79","7S",LEFT(B172,2)="21","2G",LEFT(B172,2)="31","3G",LEFT(B172,2)="41","4G",LEFT(B172,2)="33","3W",LEFT(B172,2)="58","5W",LEFT(B172,2)="57","5W")</f>
        <v>5S</v>
      </c>
      <c r="D172" s="2" t="str">
        <f t="shared" si="12"/>
        <v>5S</v>
      </c>
      <c r="E172" s="13">
        <v>0.64236111111111105</v>
      </c>
      <c r="F172" s="13">
        <v>0.6972222222222223</v>
      </c>
      <c r="G172" s="2" t="s">
        <v>27</v>
      </c>
      <c r="H172" s="3">
        <f t="shared" si="13"/>
        <v>925</v>
      </c>
      <c r="I172" s="3">
        <f t="shared" si="14"/>
        <v>1004</v>
      </c>
      <c r="J17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79</v>
      </c>
      <c r="K172" s="9">
        <f>Table1[[#This Row],[Time Off Tele (Total Minutes)2]]/720</f>
        <v>0.10972222222222222</v>
      </c>
      <c r="L172" s="9">
        <f>Table1[[#This Row],[Time Off Tele (Total Minutes)2]]/((12*60)-Table1[[#This Row],[Time Off Tele (Total Minutes)2]])</f>
        <v>0.12324492979719189</v>
      </c>
      <c r="M172" s="9">
        <f>Table1[[#This Row],[PMD Standard Time Minutes]]/720</f>
        <v>4.1666666666666664E-2</v>
      </c>
      <c r="N172" s="3">
        <f>IF(Table1[[#This Row],[Time Off Tele (Total Minutes)2]]&lt;=30,1,0)</f>
        <v>0</v>
      </c>
      <c r="O172" s="3">
        <f>IF(Table1[[#This Row],[Time Off Tele (Total Minutes)2]]&gt; 30,1,0)</f>
        <v>1</v>
      </c>
      <c r="P172" s="3">
        <f>IF(Table1[[#This Row],[Date]]=Table1[[#This Row],[Date]],1,0)</f>
        <v>1</v>
      </c>
      <c r="Q172" s="3">
        <f>IF(Table1[[#This Row],[Date]]=Table1[[#This Row],[Date]],30,0)</f>
        <v>30</v>
      </c>
      <c r="R172" s="3">
        <f>COUNT(Table1[[#This Row],[Room]])</f>
        <v>1</v>
      </c>
      <c r="S172" s="3"/>
    </row>
    <row r="173" spans="1:19" x14ac:dyDescent="0.25">
      <c r="A173" s="1">
        <v>45013</v>
      </c>
      <c r="B173" s="5">
        <v>6936</v>
      </c>
      <c r="C173" s="20" t="str" cm="1">
        <f t="array" ref="C173">_xlfn.IFS(LEFT(B173,2)="39","3S",LEFT(B173,2)="49","4S",LEFT(B173,2)="59","5S",LEFT(B173,2)="69","6S",LEFT(B173,2)="79","7S",LEFT(B173,2)="21","2G",LEFT(B173,2)="31","3G",LEFT(B173,2)="41","4G",LEFT(B173,2)="33","3W",LEFT(B173,2)="58","5W",LEFT(B173,2)="57","5W")</f>
        <v>6S</v>
      </c>
      <c r="D173" s="2" t="str">
        <f t="shared" si="12"/>
        <v>6S</v>
      </c>
      <c r="E173" s="13">
        <v>0.64236111111111105</v>
      </c>
      <c r="F173" s="13">
        <v>0.7006944444444444</v>
      </c>
      <c r="G173" s="2" t="s">
        <v>27</v>
      </c>
      <c r="H173" s="3">
        <f t="shared" si="13"/>
        <v>925</v>
      </c>
      <c r="I173" s="3">
        <f t="shared" si="14"/>
        <v>1009</v>
      </c>
      <c r="J17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84</v>
      </c>
      <c r="K173" s="9">
        <f>Table1[[#This Row],[Time Off Tele (Total Minutes)2]]/720</f>
        <v>0.11666666666666667</v>
      </c>
      <c r="L173" s="9">
        <f>Table1[[#This Row],[Time Off Tele (Total Minutes)2]]/((12*60)-Table1[[#This Row],[Time Off Tele (Total Minutes)2]])</f>
        <v>0.13207547169811321</v>
      </c>
      <c r="M173" s="9">
        <f>Table1[[#This Row],[PMD Standard Time Minutes]]/720</f>
        <v>4.1666666666666664E-2</v>
      </c>
      <c r="N173" s="3">
        <f>IF(Table1[[#This Row],[Time Off Tele (Total Minutes)2]]&lt;=30,1,0)</f>
        <v>0</v>
      </c>
      <c r="O173" s="3">
        <f>IF(Table1[[#This Row],[Time Off Tele (Total Minutes)2]]&gt; 30,1,0)</f>
        <v>1</v>
      </c>
      <c r="P173" s="3">
        <f>IF(Table1[[#This Row],[Date]]=Table1[[#This Row],[Date]],1,0)</f>
        <v>1</v>
      </c>
      <c r="Q173" s="3">
        <f>IF(Table1[[#This Row],[Date]]=Table1[[#This Row],[Date]],30,0)</f>
        <v>30</v>
      </c>
      <c r="R173" s="3">
        <f>COUNT(Table1[[#This Row],[Room]])</f>
        <v>1</v>
      </c>
      <c r="S173" s="3"/>
    </row>
    <row r="174" spans="1:19" x14ac:dyDescent="0.25">
      <c r="A174" s="1">
        <v>45013</v>
      </c>
      <c r="B174" s="5">
        <v>6906</v>
      </c>
      <c r="C174" s="20" t="str" cm="1">
        <f t="array" ref="C174">_xlfn.IFS(LEFT(B174,2)="39","3S",LEFT(B174,2)="49","4S",LEFT(B174,2)="59","5S",LEFT(B174,2)="69","6S",LEFT(B174,2)="79","7S",LEFT(B174,2)="21","2G",LEFT(B174,2)="31","3G",LEFT(B174,2)="41","4G",LEFT(B174,2)="33","3W",LEFT(B174,2)="58","5W",LEFT(B174,2)="57","5W")</f>
        <v>6S</v>
      </c>
      <c r="D174" s="2" t="str">
        <f t="shared" si="12"/>
        <v>6S</v>
      </c>
      <c r="E174" s="13">
        <v>0.67708333333333337</v>
      </c>
      <c r="F174" s="13">
        <v>0.70624999999999993</v>
      </c>
      <c r="G174" s="2" t="s">
        <v>27</v>
      </c>
      <c r="H174" s="3">
        <f t="shared" si="13"/>
        <v>975</v>
      </c>
      <c r="I174" s="3">
        <f t="shared" si="14"/>
        <v>1017</v>
      </c>
      <c r="J17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42</v>
      </c>
      <c r="K174" s="9">
        <f>Table1[[#This Row],[Time Off Tele (Total Minutes)2]]/720</f>
        <v>5.8333333333333334E-2</v>
      </c>
      <c r="L174" s="9">
        <f>Table1[[#This Row],[Time Off Tele (Total Minutes)2]]/((12*60)-Table1[[#This Row],[Time Off Tele (Total Minutes)2]])</f>
        <v>6.1946902654867256E-2</v>
      </c>
      <c r="M174" s="9">
        <f>Table1[[#This Row],[PMD Standard Time Minutes]]/720</f>
        <v>4.1666666666666664E-2</v>
      </c>
      <c r="N174" s="3">
        <f>IF(Table1[[#This Row],[Time Off Tele (Total Minutes)2]]&lt;=30,1,0)</f>
        <v>0</v>
      </c>
      <c r="O174" s="3">
        <f>IF(Table1[[#This Row],[Time Off Tele (Total Minutes)2]]&gt; 30,1,0)</f>
        <v>1</v>
      </c>
      <c r="P174" s="3">
        <f>IF(Table1[[#This Row],[Date]]=Table1[[#This Row],[Date]],1,0)</f>
        <v>1</v>
      </c>
      <c r="Q174" s="3">
        <f>IF(Table1[[#This Row],[Date]]=Table1[[#This Row],[Date]],30,0)</f>
        <v>30</v>
      </c>
      <c r="R174" s="3">
        <f>COUNT(Table1[[#This Row],[Room]])</f>
        <v>1</v>
      </c>
      <c r="S174" s="3"/>
    </row>
    <row r="175" spans="1:19" x14ac:dyDescent="0.25">
      <c r="A175" s="1">
        <v>45013</v>
      </c>
      <c r="B175" s="5">
        <v>6927</v>
      </c>
      <c r="C175" s="20" t="str" cm="1">
        <f t="array" ref="C175">_xlfn.IFS(LEFT(B175,2)="39","3S",LEFT(B175,2)="49","4S",LEFT(B175,2)="59","5S",LEFT(B175,2)="69","6S",LEFT(B175,2)="79","7S",LEFT(B175,2)="21","2G",LEFT(B175,2)="31","3G",LEFT(B175,2)="41","4G",LEFT(B175,2)="33","3W",LEFT(B175,2)="58","5W",LEFT(B175,2)="57","5W")</f>
        <v>6S</v>
      </c>
      <c r="D175" s="2" t="str">
        <f t="shared" si="12"/>
        <v>6S</v>
      </c>
      <c r="E175" s="13">
        <v>0.74375000000000002</v>
      </c>
      <c r="F175" s="13">
        <v>0.78611111111111109</v>
      </c>
      <c r="G175" s="2" t="s">
        <v>27</v>
      </c>
      <c r="H175" s="3">
        <f t="shared" si="13"/>
        <v>1071</v>
      </c>
      <c r="I175" s="3">
        <f t="shared" si="14"/>
        <v>1132</v>
      </c>
      <c r="J17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61</v>
      </c>
      <c r="K175" s="9">
        <f>Table1[[#This Row],[Time Off Tele (Total Minutes)2]]/720</f>
        <v>8.4722222222222227E-2</v>
      </c>
      <c r="L175" s="9">
        <f>Table1[[#This Row],[Time Off Tele (Total Minutes)2]]/((12*60)-Table1[[#This Row],[Time Off Tele (Total Minutes)2]])</f>
        <v>9.2564491654021239E-2</v>
      </c>
      <c r="M175" s="9">
        <f>Table1[[#This Row],[PMD Standard Time Minutes]]/720</f>
        <v>4.1666666666666664E-2</v>
      </c>
      <c r="N175" s="3">
        <f>IF(Table1[[#This Row],[Time Off Tele (Total Minutes)2]]&lt;=30,1,0)</f>
        <v>0</v>
      </c>
      <c r="O175" s="3">
        <f>IF(Table1[[#This Row],[Time Off Tele (Total Minutes)2]]&gt; 30,1,0)</f>
        <v>1</v>
      </c>
      <c r="P175" s="3">
        <f>IF(Table1[[#This Row],[Date]]=Table1[[#This Row],[Date]],1,0)</f>
        <v>1</v>
      </c>
      <c r="Q175" s="3">
        <f>IF(Table1[[#This Row],[Date]]=Table1[[#This Row],[Date]],30,0)</f>
        <v>30</v>
      </c>
      <c r="R175" s="3">
        <f>COUNT(Table1[[#This Row],[Room]])</f>
        <v>1</v>
      </c>
      <c r="S175" s="3"/>
    </row>
    <row r="176" spans="1:19" x14ac:dyDescent="0.25">
      <c r="A176" s="1">
        <v>45019</v>
      </c>
      <c r="B176" s="5">
        <v>3107</v>
      </c>
      <c r="C176" s="20" t="str" cm="1">
        <f t="array" ref="C176">_xlfn.IFS(LEFT(B176,2)="39","3S",LEFT(B176,2)="49","4S",LEFT(B176,2)="59","5S",LEFT(B176,2)="69","6S",LEFT(B176,2)="79","7S",LEFT(B176,2)="21","2G",LEFT(B176,2)="31","3G",LEFT(B176,2)="41","4G",LEFT(B176,2)="33","3W",LEFT(B176,2)="58","5W",LEFT(B176,2)="57","5W")</f>
        <v>3G</v>
      </c>
      <c r="D176" s="2" t="str">
        <f t="shared" si="12"/>
        <v>3G</v>
      </c>
      <c r="E176" s="13">
        <v>0.32847222222222222</v>
      </c>
      <c r="F176" s="13">
        <v>0.34791666666666665</v>
      </c>
      <c r="G176" s="2" t="s">
        <v>27</v>
      </c>
      <c r="H176" s="3">
        <f t="shared" ref="H176:H183" si="15">((HOUR(E176)*60)+MINUTE(E176)+(SECOND(E176)/60))</f>
        <v>473</v>
      </c>
      <c r="I176" s="3">
        <f t="shared" ref="I176:I183" si="16">((HOUR(F176)*60)+MINUTE(F176)+(SECOND(F176)/60))</f>
        <v>501</v>
      </c>
      <c r="J17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28</v>
      </c>
      <c r="K176" s="9">
        <f>Table1[[#This Row],[Time Off Tele (Total Minutes)2]]/720</f>
        <v>3.888888888888889E-2</v>
      </c>
      <c r="L176" s="9">
        <f>Table1[[#This Row],[Time Off Tele (Total Minutes)2]]/((12*60)-Table1[[#This Row],[Time Off Tele (Total Minutes)2]])</f>
        <v>4.046242774566474E-2</v>
      </c>
      <c r="M176" s="9">
        <f>Table1[[#This Row],[PMD Standard Time Minutes]]/720</f>
        <v>4.1666666666666664E-2</v>
      </c>
      <c r="N176" s="3">
        <f>IF(Table1[[#This Row],[Time Off Tele (Total Minutes)2]]&lt;=30,1,0)</f>
        <v>1</v>
      </c>
      <c r="O176" s="3">
        <f>IF(Table1[[#This Row],[Time Off Tele (Total Minutes)2]]&gt; 30,1,0)</f>
        <v>0</v>
      </c>
      <c r="P176" s="3">
        <f>IF(Table1[[#This Row],[Date]]=Table1[[#This Row],[Date]],1,0)</f>
        <v>1</v>
      </c>
      <c r="Q176" s="3">
        <f>IF(Table1[[#This Row],[Date]]=Table1[[#This Row],[Date]],30,0)</f>
        <v>30</v>
      </c>
      <c r="R176" s="3">
        <f>COUNT(Table1[[#This Row],[Room]])</f>
        <v>1</v>
      </c>
      <c r="S176" s="3"/>
    </row>
    <row r="177" spans="1:19" x14ac:dyDescent="0.25">
      <c r="A177" s="1">
        <v>45019</v>
      </c>
      <c r="B177" s="5">
        <v>3102</v>
      </c>
      <c r="C177" s="20" t="str" cm="1">
        <f t="array" ref="C177">_xlfn.IFS(LEFT(B177,2)="39","3S",LEFT(B177,2)="49","4S",LEFT(B177,2)="59","5S",LEFT(B177,2)="69","6S",LEFT(B177,2)="79","7S",LEFT(B177,2)="21","2G",LEFT(B177,2)="31","3G",LEFT(B177,2)="41","4G",LEFT(B177,2)="33","3W",LEFT(B177,2)="58","5W",LEFT(B177,2)="57","5W")</f>
        <v>3G</v>
      </c>
      <c r="D177" s="2" t="str">
        <f t="shared" si="12"/>
        <v>3G</v>
      </c>
      <c r="E177" s="13">
        <v>0.47013888888888888</v>
      </c>
      <c r="F177" s="13">
        <v>0.50486111111111109</v>
      </c>
      <c r="G177" s="2" t="s">
        <v>27</v>
      </c>
      <c r="H177" s="3">
        <f t="shared" si="15"/>
        <v>677</v>
      </c>
      <c r="I177" s="3">
        <f t="shared" si="16"/>
        <v>727</v>
      </c>
      <c r="J17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50</v>
      </c>
      <c r="K177" s="9">
        <f>Table1[[#This Row],[Time Off Tele (Total Minutes)2]]/720</f>
        <v>6.9444444444444448E-2</v>
      </c>
      <c r="L177" s="9">
        <f>Table1[[#This Row],[Time Off Tele (Total Minutes)2]]/((12*60)-Table1[[#This Row],[Time Off Tele (Total Minutes)2]])</f>
        <v>7.4626865671641784E-2</v>
      </c>
      <c r="M177" s="9">
        <f>Table1[[#This Row],[PMD Standard Time Minutes]]/720</f>
        <v>4.1666666666666664E-2</v>
      </c>
      <c r="N177" s="3">
        <f>IF(Table1[[#This Row],[Time Off Tele (Total Minutes)2]]&lt;=30,1,0)</f>
        <v>0</v>
      </c>
      <c r="O177" s="3">
        <f>IF(Table1[[#This Row],[Time Off Tele (Total Minutes)2]]&gt; 30,1,0)</f>
        <v>1</v>
      </c>
      <c r="P177" s="3">
        <f>IF(Table1[[#This Row],[Date]]=Table1[[#This Row],[Date]],1,0)</f>
        <v>1</v>
      </c>
      <c r="Q177" s="3">
        <f>IF(Table1[[#This Row],[Date]]=Table1[[#This Row],[Date]],30,0)</f>
        <v>30</v>
      </c>
      <c r="R177" s="3">
        <f>COUNT(Table1[[#This Row],[Room]])</f>
        <v>1</v>
      </c>
      <c r="S177" s="3"/>
    </row>
    <row r="178" spans="1:19" x14ac:dyDescent="0.25">
      <c r="A178" s="1">
        <v>45019</v>
      </c>
      <c r="B178" s="5">
        <v>4119</v>
      </c>
      <c r="C178" s="20" t="str" cm="1">
        <f t="array" ref="C178">_xlfn.IFS(LEFT(B178,2)="39","3S",LEFT(B178,2)="49","4S",LEFT(B178,2)="59","5S",LEFT(B178,2)="69","6S",LEFT(B178,2)="79","7S",LEFT(B178,2)="21","2G",LEFT(B178,2)="31","3G",LEFT(B178,2)="41","4G",LEFT(B178,2)="33","3W",LEFT(B178,2)="58","5W",LEFT(B178,2)="57","5W")</f>
        <v>4G</v>
      </c>
      <c r="D178" s="2" t="str">
        <f t="shared" si="12"/>
        <v>4G</v>
      </c>
      <c r="E178" s="13">
        <v>0.61388888888888882</v>
      </c>
      <c r="F178" s="13">
        <v>0.64374999999999993</v>
      </c>
      <c r="G178" s="2" t="s">
        <v>27</v>
      </c>
      <c r="H178" s="3">
        <f t="shared" si="15"/>
        <v>884</v>
      </c>
      <c r="I178" s="3">
        <f t="shared" si="16"/>
        <v>927</v>
      </c>
      <c r="J17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43</v>
      </c>
      <c r="K178" s="9">
        <f>Table1[[#This Row],[Time Off Tele (Total Minutes)2]]/720</f>
        <v>5.9722222222222225E-2</v>
      </c>
      <c r="L178" s="9">
        <f>Table1[[#This Row],[Time Off Tele (Total Minutes)2]]/((12*60)-Table1[[#This Row],[Time Off Tele (Total Minutes)2]])</f>
        <v>6.3515509601181686E-2</v>
      </c>
      <c r="M178" s="9">
        <f>Table1[[#This Row],[PMD Standard Time Minutes]]/720</f>
        <v>4.1666666666666664E-2</v>
      </c>
      <c r="N178" s="3">
        <f>IF(Table1[[#This Row],[Time Off Tele (Total Minutes)2]]&lt;=30,1,0)</f>
        <v>0</v>
      </c>
      <c r="O178" s="3">
        <f>IF(Table1[[#This Row],[Time Off Tele (Total Minutes)2]]&gt; 30,1,0)</f>
        <v>1</v>
      </c>
      <c r="P178" s="3">
        <f>IF(Table1[[#This Row],[Date]]=Table1[[#This Row],[Date]],1,0)</f>
        <v>1</v>
      </c>
      <c r="Q178" s="3">
        <f>IF(Table1[[#This Row],[Date]]=Table1[[#This Row],[Date]],30,0)</f>
        <v>30</v>
      </c>
      <c r="R178" s="3">
        <f>COUNT(Table1[[#This Row],[Room]])</f>
        <v>1</v>
      </c>
      <c r="S178" s="3"/>
    </row>
    <row r="179" spans="1:19" x14ac:dyDescent="0.25">
      <c r="A179" s="1">
        <v>45019</v>
      </c>
      <c r="B179" s="5">
        <v>3108</v>
      </c>
      <c r="C179" s="20" t="str" cm="1">
        <f t="array" ref="C179">_xlfn.IFS(LEFT(B179,2)="39","3S",LEFT(B179,2)="49","4S",LEFT(B179,2)="59","5S",LEFT(B179,2)="69","6S",LEFT(B179,2)="79","7S",LEFT(B179,2)="21","2G",LEFT(B179,2)="31","3G",LEFT(B179,2)="41","4G",LEFT(B179,2)="33","3W",LEFT(B179,2)="58","5W",LEFT(B179,2)="57","5W")</f>
        <v>3G</v>
      </c>
      <c r="D179" s="2" t="str">
        <f t="shared" si="12"/>
        <v>3G</v>
      </c>
      <c r="E179" s="13">
        <v>0.70763888888888893</v>
      </c>
      <c r="F179" s="13">
        <v>0.72499999999999998</v>
      </c>
      <c r="G179" s="2" t="s">
        <v>27</v>
      </c>
      <c r="H179" s="3">
        <f t="shared" si="15"/>
        <v>1019</v>
      </c>
      <c r="I179" s="3">
        <f t="shared" si="16"/>
        <v>1044</v>
      </c>
      <c r="J17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25</v>
      </c>
      <c r="K179" s="9">
        <f>Table1[[#This Row],[Time Off Tele (Total Minutes)2]]/720</f>
        <v>3.4722222222222224E-2</v>
      </c>
      <c r="L179" s="9">
        <f>Table1[[#This Row],[Time Off Tele (Total Minutes)2]]/((12*60)-Table1[[#This Row],[Time Off Tele (Total Minutes)2]])</f>
        <v>3.5971223021582732E-2</v>
      </c>
      <c r="M179" s="9">
        <f>Table1[[#This Row],[PMD Standard Time Minutes]]/720</f>
        <v>4.1666666666666664E-2</v>
      </c>
      <c r="N179" s="3">
        <f>IF(Table1[[#This Row],[Time Off Tele (Total Minutes)2]]&lt;=30,1,0)</f>
        <v>1</v>
      </c>
      <c r="O179" s="3">
        <f>IF(Table1[[#This Row],[Time Off Tele (Total Minutes)2]]&gt; 30,1,0)</f>
        <v>0</v>
      </c>
      <c r="P179" s="3">
        <f>IF(Table1[[#This Row],[Date]]=Table1[[#This Row],[Date]],1,0)</f>
        <v>1</v>
      </c>
      <c r="Q179" s="3">
        <f>IF(Table1[[#This Row],[Date]]=Table1[[#This Row],[Date]],30,0)</f>
        <v>30</v>
      </c>
      <c r="R179" s="3">
        <f>COUNT(Table1[[#This Row],[Room]])</f>
        <v>1</v>
      </c>
      <c r="S179" s="3"/>
    </row>
    <row r="180" spans="1:19" x14ac:dyDescent="0.25">
      <c r="A180" s="1">
        <v>45020</v>
      </c>
      <c r="B180" s="5">
        <v>3105</v>
      </c>
      <c r="C180" s="20" t="str" cm="1">
        <f t="array" ref="C180">_xlfn.IFS(LEFT(B180,2)="39","3S",LEFT(B180,2)="49","4S",LEFT(B180,2)="59","5S",LEFT(B180,2)="69","6S",LEFT(B180,2)="79","7S",LEFT(B180,2)="21","2G",LEFT(B180,2)="31","3G",LEFT(B180,2)="41","4G",LEFT(B180,2)="33","3W",LEFT(B180,2)="58","5W",LEFT(B180,2)="57","5W")</f>
        <v>3G</v>
      </c>
      <c r="D180" s="2" t="str">
        <f t="shared" si="12"/>
        <v>3G</v>
      </c>
      <c r="E180" s="13">
        <v>0.60069444444444442</v>
      </c>
      <c r="F180" s="13">
        <v>0.66041666666666665</v>
      </c>
      <c r="G180" s="2" t="s">
        <v>27</v>
      </c>
      <c r="H180" s="3">
        <f t="shared" si="15"/>
        <v>865</v>
      </c>
      <c r="I180" s="3">
        <f t="shared" si="16"/>
        <v>951</v>
      </c>
      <c r="J18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86</v>
      </c>
      <c r="K180" s="9">
        <f>Table1[[#This Row],[Time Off Tele (Total Minutes)2]]/720</f>
        <v>0.11944444444444445</v>
      </c>
      <c r="L180" s="9">
        <f>Table1[[#This Row],[Time Off Tele (Total Minutes)2]]/((12*60)-Table1[[#This Row],[Time Off Tele (Total Minutes)2]])</f>
        <v>0.13564668769716087</v>
      </c>
      <c r="M180" s="9">
        <f>Table1[[#This Row],[PMD Standard Time Minutes]]/720</f>
        <v>4.1666666666666664E-2</v>
      </c>
      <c r="N180" s="3">
        <f>IF(Table1[[#This Row],[Time Off Tele (Total Minutes)2]]&lt;=30,1,0)</f>
        <v>0</v>
      </c>
      <c r="O180" s="3">
        <f>IF(Table1[[#This Row],[Time Off Tele (Total Minutes)2]]&gt; 30,1,0)</f>
        <v>1</v>
      </c>
      <c r="P180" s="3">
        <f>IF(Table1[[#This Row],[Date]]=Table1[[#This Row],[Date]],1,0)</f>
        <v>1</v>
      </c>
      <c r="Q180" s="3">
        <f>IF(Table1[[#This Row],[Date]]=Table1[[#This Row],[Date]],30,0)</f>
        <v>30</v>
      </c>
      <c r="R180" s="3">
        <f>COUNT(Table1[[#This Row],[Room]])</f>
        <v>1</v>
      </c>
      <c r="S180" s="3"/>
    </row>
    <row r="181" spans="1:19" x14ac:dyDescent="0.25">
      <c r="A181" s="1">
        <v>45020</v>
      </c>
      <c r="B181" s="5">
        <v>4106</v>
      </c>
      <c r="C181" s="20" t="str" cm="1">
        <f t="array" ref="C181">_xlfn.IFS(LEFT(B181,2)="39","3S",LEFT(B181,2)="49","4S",LEFT(B181,2)="59","5S",LEFT(B181,2)="69","6S",LEFT(B181,2)="79","7S",LEFT(B181,2)="21","2G",LEFT(B181,2)="31","3G",LEFT(B181,2)="41","4G",LEFT(B181,2)="33","3W",LEFT(B181,2)="58","5W",LEFT(B181,2)="57","5W")</f>
        <v>4G</v>
      </c>
      <c r="D181" s="2" t="str">
        <f t="shared" si="12"/>
        <v>4G</v>
      </c>
      <c r="E181" s="13">
        <v>0.7368055555555556</v>
      </c>
      <c r="F181" s="13">
        <v>0.99583333333333324</v>
      </c>
      <c r="G181" s="2" t="s">
        <v>27</v>
      </c>
      <c r="H181" s="3">
        <f t="shared" si="15"/>
        <v>1061</v>
      </c>
      <c r="I181" s="3">
        <f t="shared" si="16"/>
        <v>1434</v>
      </c>
      <c r="J18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373</v>
      </c>
      <c r="K181" s="9">
        <f>Table1[[#This Row],[Time Off Tele (Total Minutes)2]]/720</f>
        <v>0.5180555555555556</v>
      </c>
      <c r="L181" s="9">
        <f>Table1[[#This Row],[Time Off Tele (Total Minutes)2]]/((12*60)-Table1[[#This Row],[Time Off Tele (Total Minutes)2]])</f>
        <v>1.0749279538904899</v>
      </c>
      <c r="M181" s="9">
        <f>Table1[[#This Row],[PMD Standard Time Minutes]]/720</f>
        <v>4.1666666666666664E-2</v>
      </c>
      <c r="N181" s="3">
        <f>IF(Table1[[#This Row],[Time Off Tele (Total Minutes)2]]&lt;=30,1,0)</f>
        <v>0</v>
      </c>
      <c r="O181" s="3">
        <f>IF(Table1[[#This Row],[Time Off Tele (Total Minutes)2]]&gt; 30,1,0)</f>
        <v>1</v>
      </c>
      <c r="P181" s="3">
        <f>IF(Table1[[#This Row],[Date]]=Table1[[#This Row],[Date]],1,0)</f>
        <v>1</v>
      </c>
      <c r="Q181" s="3">
        <f>IF(Table1[[#This Row],[Date]]=Table1[[#This Row],[Date]],30,0)</f>
        <v>30</v>
      </c>
      <c r="R181" s="3">
        <f>COUNT(Table1[[#This Row],[Room]])</f>
        <v>1</v>
      </c>
      <c r="S181" s="3"/>
    </row>
    <row r="182" spans="1:19" x14ac:dyDescent="0.25">
      <c r="A182" s="1">
        <v>45020</v>
      </c>
      <c r="B182" s="5">
        <v>3130</v>
      </c>
      <c r="C182" s="20" t="str" cm="1">
        <f t="array" ref="C182">_xlfn.IFS(LEFT(B182,2)="39","3S",LEFT(B182,2)="49","4S",LEFT(B182,2)="59","5S",LEFT(B182,2)="69","6S",LEFT(B182,2)="79","7S",LEFT(B182,2)="21","2G",LEFT(B182,2)="31","3G",LEFT(B182,2)="41","4G",LEFT(B182,2)="33","3W",LEFT(B182,2)="58","5W",LEFT(B182,2)="57","5W")</f>
        <v>3G</v>
      </c>
      <c r="D182" s="2" t="str">
        <f t="shared" si="12"/>
        <v>3G</v>
      </c>
      <c r="E182" s="13">
        <v>0.76458333333333339</v>
      </c>
      <c r="F182" s="13">
        <v>0.78125</v>
      </c>
      <c r="G182" s="2" t="s">
        <v>27</v>
      </c>
      <c r="H182" s="3">
        <f t="shared" si="15"/>
        <v>1101</v>
      </c>
      <c r="I182" s="3">
        <f t="shared" si="16"/>
        <v>1125</v>
      </c>
      <c r="J18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24</v>
      </c>
      <c r="K182" s="9">
        <f>Table1[[#This Row],[Time Off Tele (Total Minutes)2]]/720</f>
        <v>3.3333333333333333E-2</v>
      </c>
      <c r="L182" s="9">
        <f>Table1[[#This Row],[Time Off Tele (Total Minutes)2]]/((12*60)-Table1[[#This Row],[Time Off Tele (Total Minutes)2]])</f>
        <v>3.4482758620689655E-2</v>
      </c>
      <c r="M182" s="9">
        <f>Table1[[#This Row],[PMD Standard Time Minutes]]/720</f>
        <v>4.1666666666666664E-2</v>
      </c>
      <c r="N182" s="3">
        <f>IF(Table1[[#This Row],[Time Off Tele (Total Minutes)2]]&lt;=30,1,0)</f>
        <v>1</v>
      </c>
      <c r="O182" s="3">
        <f>IF(Table1[[#This Row],[Time Off Tele (Total Minutes)2]]&gt; 30,1,0)</f>
        <v>0</v>
      </c>
      <c r="P182" s="3">
        <f>IF(Table1[[#This Row],[Date]]=Table1[[#This Row],[Date]],1,0)</f>
        <v>1</v>
      </c>
      <c r="Q182" s="3">
        <f>IF(Table1[[#This Row],[Date]]=Table1[[#This Row],[Date]],30,0)</f>
        <v>30</v>
      </c>
      <c r="R182" s="3">
        <f>COUNT(Table1[[#This Row],[Room]])</f>
        <v>1</v>
      </c>
      <c r="S182" s="3"/>
    </row>
    <row r="183" spans="1:19" x14ac:dyDescent="0.25">
      <c r="A183" s="1">
        <v>45020</v>
      </c>
      <c r="B183" s="5">
        <v>3111</v>
      </c>
      <c r="C183" s="20" t="str" cm="1">
        <f t="array" ref="C183">_xlfn.IFS(LEFT(B183,2)="39","3S",LEFT(B183,2)="49","4S",LEFT(B183,2)="59","5S",LEFT(B183,2)="69","6S",LEFT(B183,2)="79","7S",LEFT(B183,2)="21","2G",LEFT(B183,2)="31","3G",LEFT(B183,2)="41","4G",LEFT(B183,2)="33","3W",LEFT(B183,2)="58","5W",LEFT(B183,2)="57","5W")</f>
        <v>3G</v>
      </c>
      <c r="D183" s="2" t="str">
        <f t="shared" si="12"/>
        <v>3G</v>
      </c>
      <c r="E183" s="13">
        <v>0.78333333333333333</v>
      </c>
      <c r="F183" s="13">
        <v>0.85763888888888884</v>
      </c>
      <c r="G183" s="2" t="s">
        <v>27</v>
      </c>
      <c r="H183" s="3">
        <f t="shared" si="15"/>
        <v>1128</v>
      </c>
      <c r="I183" s="3">
        <f t="shared" si="16"/>
        <v>1235</v>
      </c>
      <c r="J18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107</v>
      </c>
      <c r="K183" s="9">
        <f>Table1[[#This Row],[Time Off Tele (Total Minutes)2]]/720</f>
        <v>0.14861111111111111</v>
      </c>
      <c r="L183" s="9">
        <f>Table1[[#This Row],[Time Off Tele (Total Minutes)2]]/((12*60)-Table1[[#This Row],[Time Off Tele (Total Minutes)2]])</f>
        <v>0.17455138662316477</v>
      </c>
      <c r="M183" s="9">
        <f>Table1[[#This Row],[PMD Standard Time Minutes]]/720</f>
        <v>4.1666666666666664E-2</v>
      </c>
      <c r="N183" s="3">
        <f>IF(Table1[[#This Row],[Time Off Tele (Total Minutes)2]]&lt;=30,1,0)</f>
        <v>0</v>
      </c>
      <c r="O183" s="3">
        <f>IF(Table1[[#This Row],[Time Off Tele (Total Minutes)2]]&gt; 30,1,0)</f>
        <v>1</v>
      </c>
      <c r="P183" s="3">
        <f>IF(Table1[[#This Row],[Date]]=Table1[[#This Row],[Date]],1,0)</f>
        <v>1</v>
      </c>
      <c r="Q183" s="3">
        <f>IF(Table1[[#This Row],[Date]]=Table1[[#This Row],[Date]],30,0)</f>
        <v>30</v>
      </c>
      <c r="R183" s="3">
        <f>COUNT(Table1[[#This Row],[Room]])</f>
        <v>1</v>
      </c>
      <c r="S183" s="3"/>
    </row>
    <row r="184" spans="1:19" x14ac:dyDescent="0.25">
      <c r="A184" s="1">
        <v>45021</v>
      </c>
      <c r="B184" s="5">
        <v>6935</v>
      </c>
      <c r="C184" s="20" t="str" cm="1">
        <f t="array" ref="C184">_xlfn.IFS(LEFT(B184,2)="39","3S",LEFT(B184,2)="49","4S",LEFT(B184,2)="59","5S",LEFT(B184,2)="69","6S",LEFT(B184,2)="79","7S",LEFT(B184,2)="21","2G",LEFT(B184,2)="31","3G",LEFT(B184,2)="41","4G",LEFT(B184,2)="33","3W",LEFT(B184,2)="58","5W",LEFT(B184,2)="57","5W")</f>
        <v>6S</v>
      </c>
      <c r="D184" s="2" t="str">
        <f t="shared" si="12"/>
        <v>6S</v>
      </c>
      <c r="E184" s="13">
        <v>0.43263888888888885</v>
      </c>
      <c r="F184" s="13">
        <v>0.53055555555555556</v>
      </c>
      <c r="G184" s="2" t="s">
        <v>27</v>
      </c>
      <c r="H184" s="3">
        <f t="shared" ref="H184" si="17">((HOUR(E184)*60)+MINUTE(E184)+(SECOND(E184)/60))</f>
        <v>623</v>
      </c>
      <c r="I184" s="3">
        <f t="shared" ref="I184" si="18">((HOUR(F184)*60)+MINUTE(F184)+(SECOND(F184)/60))</f>
        <v>764</v>
      </c>
      <c r="J18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141</v>
      </c>
      <c r="K184" s="9">
        <f>Table1[[#This Row],[Time Off Tele (Total Minutes)2]]/720</f>
        <v>0.19583333333333333</v>
      </c>
      <c r="L184" s="9">
        <f>Table1[[#This Row],[Time Off Tele (Total Minutes)2]]/((12*60)-Table1[[#This Row],[Time Off Tele (Total Minutes)2]])</f>
        <v>0.24352331606217617</v>
      </c>
      <c r="M184" s="9">
        <f>Table1[[#This Row],[PMD Standard Time Minutes]]/720</f>
        <v>4.1666666666666664E-2</v>
      </c>
      <c r="N184" s="3">
        <f>IF(Table1[[#This Row],[Time Off Tele (Total Minutes)2]]&lt;=30,1,0)</f>
        <v>0</v>
      </c>
      <c r="O184" s="3">
        <f>IF(Table1[[#This Row],[Time Off Tele (Total Minutes)2]]&gt; 30,1,0)</f>
        <v>1</v>
      </c>
      <c r="P184" s="3">
        <f>IF(Table1[[#This Row],[Date]]=Table1[[#This Row],[Date]],1,0)</f>
        <v>1</v>
      </c>
      <c r="Q184" s="3">
        <f>IF(Table1[[#This Row],[Date]]=Table1[[#This Row],[Date]],30,0)</f>
        <v>30</v>
      </c>
      <c r="R184" s="3">
        <f>COUNT(Table1[[#This Row],[Room]])</f>
        <v>1</v>
      </c>
      <c r="S184" s="3"/>
    </row>
    <row r="185" spans="1:19" x14ac:dyDescent="0.25">
      <c r="A185" s="1">
        <v>45022</v>
      </c>
      <c r="B185" s="5">
        <v>3112</v>
      </c>
      <c r="C185" s="20" t="str" cm="1">
        <f t="array" ref="C185">_xlfn.IFS(LEFT(B185,2)="39","3S",LEFT(B185,2)="49","4S",LEFT(B185,2)="59","5S",LEFT(B185,2)="69","6S",LEFT(B185,2)="79","7S",LEFT(B185,2)="21","2G",LEFT(B185,2)="31","3G",LEFT(B185,2)="41","4G",LEFT(B185,2)="33","3W",LEFT(B185,2)="58","5W",LEFT(B185,2)="57","5W")</f>
        <v>3G</v>
      </c>
      <c r="D185" s="2" t="str">
        <f t="shared" si="12"/>
        <v>3G</v>
      </c>
      <c r="E185" s="13">
        <v>0.63611111111111118</v>
      </c>
      <c r="F185" s="13">
        <v>0.73402777777777783</v>
      </c>
      <c r="G185" s="2" t="s">
        <v>27</v>
      </c>
      <c r="H185" s="3">
        <f t="shared" ref="H185:H216" si="19">((HOUR(E185)*60)+MINUTE(E185)+(SECOND(E185)/60))</f>
        <v>916</v>
      </c>
      <c r="I185" s="3">
        <f t="shared" ref="I185:I216" si="20">((HOUR(F185)*60)+MINUTE(F185)+(SECOND(F185)/60))</f>
        <v>1057</v>
      </c>
      <c r="J18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141</v>
      </c>
      <c r="K185" s="9">
        <f>Table1[[#This Row],[Time Off Tele (Total Minutes)2]]/720</f>
        <v>0.19583333333333333</v>
      </c>
      <c r="L185" s="9">
        <f>Table1[[#This Row],[Time Off Tele (Total Minutes)2]]/((12*60)-Table1[[#This Row],[Time Off Tele (Total Minutes)2]])</f>
        <v>0.24352331606217617</v>
      </c>
      <c r="M185" s="9">
        <f>Table1[[#This Row],[PMD Standard Time Minutes]]/720</f>
        <v>4.1666666666666664E-2</v>
      </c>
      <c r="N185" s="3">
        <f>IF(Table1[[#This Row],[Time Off Tele (Total Minutes)2]]&lt;=30,1,0)</f>
        <v>0</v>
      </c>
      <c r="O185" s="3">
        <f>IF(Table1[[#This Row],[Time Off Tele (Total Minutes)2]]&gt; 30,1,0)</f>
        <v>1</v>
      </c>
      <c r="P185" s="3">
        <f>IF(Table1[[#This Row],[Date]]=Table1[[#This Row],[Date]],1,0)</f>
        <v>1</v>
      </c>
      <c r="Q185" s="3">
        <f>IF(Table1[[#This Row],[Date]]=Table1[[#This Row],[Date]],30,0)</f>
        <v>30</v>
      </c>
      <c r="R185" s="3">
        <f>COUNT(Table1[[#This Row],[Room]])</f>
        <v>1</v>
      </c>
      <c r="S185" s="3"/>
    </row>
    <row r="186" spans="1:19" x14ac:dyDescent="0.25">
      <c r="A186" s="1">
        <v>45022</v>
      </c>
      <c r="B186" s="5">
        <v>4130</v>
      </c>
      <c r="C186" s="20" t="str" cm="1">
        <f t="array" ref="C186">_xlfn.IFS(LEFT(B186,2)="39","3S",LEFT(B186,2)="49","4S",LEFT(B186,2)="59","5S",LEFT(B186,2)="69","6S",LEFT(B186,2)="79","7S",LEFT(B186,2)="21","2G",LEFT(B186,2)="31","3G",LEFT(B186,2)="41","4G",LEFT(B186,2)="33","3W",LEFT(B186,2)="58","5W",LEFT(B186,2)="57","5W")</f>
        <v>4G</v>
      </c>
      <c r="D186" s="2" t="str">
        <f t="shared" si="12"/>
        <v>4G</v>
      </c>
      <c r="E186" s="13">
        <v>0.67361111111111116</v>
      </c>
      <c r="F186" s="13">
        <v>0.69097222222222221</v>
      </c>
      <c r="G186" s="2" t="s">
        <v>27</v>
      </c>
      <c r="H186" s="3">
        <f t="shared" si="19"/>
        <v>970</v>
      </c>
      <c r="I186" s="3">
        <f t="shared" si="20"/>
        <v>995</v>
      </c>
      <c r="J18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25</v>
      </c>
      <c r="K186" s="9">
        <f>Table1[[#This Row],[Time Off Tele (Total Minutes)2]]/720</f>
        <v>3.4722222222222224E-2</v>
      </c>
      <c r="L186" s="9">
        <f>Table1[[#This Row],[Time Off Tele (Total Minutes)2]]/((12*60)-Table1[[#This Row],[Time Off Tele (Total Minutes)2]])</f>
        <v>3.5971223021582732E-2</v>
      </c>
      <c r="M186" s="9">
        <f>Table1[[#This Row],[PMD Standard Time Minutes]]/720</f>
        <v>4.1666666666666664E-2</v>
      </c>
      <c r="N186" s="3">
        <f>IF(Table1[[#This Row],[Time Off Tele (Total Minutes)2]]&lt;=30,1,0)</f>
        <v>1</v>
      </c>
      <c r="O186" s="3">
        <f>IF(Table1[[#This Row],[Time Off Tele (Total Minutes)2]]&gt; 30,1,0)</f>
        <v>0</v>
      </c>
      <c r="P186" s="3">
        <f>IF(Table1[[#This Row],[Date]]=Table1[[#This Row],[Date]],1,0)</f>
        <v>1</v>
      </c>
      <c r="Q186" s="3">
        <f>IF(Table1[[#This Row],[Date]]=Table1[[#This Row],[Date]],30,0)</f>
        <v>30</v>
      </c>
      <c r="R186" s="3">
        <f>COUNT(Table1[[#This Row],[Room]])</f>
        <v>1</v>
      </c>
      <c r="S186" s="3"/>
    </row>
    <row r="187" spans="1:19" x14ac:dyDescent="0.25">
      <c r="A187" s="1">
        <v>45022</v>
      </c>
      <c r="B187" s="5">
        <v>3106</v>
      </c>
      <c r="C187" s="20" t="str" cm="1">
        <f t="array" ref="C187">_xlfn.IFS(LEFT(B187,2)="39","3S",LEFT(B187,2)="49","4S",LEFT(B187,2)="59","5S",LEFT(B187,2)="69","6S",LEFT(B187,2)="79","7S",LEFT(B187,2)="21","2G",LEFT(B187,2)="31","3G",LEFT(B187,2)="41","4G",LEFT(B187,2)="33","3W",LEFT(B187,2)="58","5W",LEFT(B187,2)="57","5W")</f>
        <v>3G</v>
      </c>
      <c r="D187" s="2" t="str">
        <f t="shared" si="12"/>
        <v>3G</v>
      </c>
      <c r="E187" s="13">
        <v>0.6958333333333333</v>
      </c>
      <c r="F187" s="13">
        <v>0.7402777777777777</v>
      </c>
      <c r="G187" s="2" t="s">
        <v>27</v>
      </c>
      <c r="H187" s="3">
        <f t="shared" si="19"/>
        <v>1002</v>
      </c>
      <c r="I187" s="3">
        <f t="shared" si="20"/>
        <v>1066</v>
      </c>
      <c r="J18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64</v>
      </c>
      <c r="K187" s="9">
        <f>Table1[[#This Row],[Time Off Tele (Total Minutes)2]]/720</f>
        <v>8.8888888888888892E-2</v>
      </c>
      <c r="L187" s="9">
        <f>Table1[[#This Row],[Time Off Tele (Total Minutes)2]]/((12*60)-Table1[[#This Row],[Time Off Tele (Total Minutes)2]])</f>
        <v>9.7560975609756101E-2</v>
      </c>
      <c r="M187" s="9">
        <f>Table1[[#This Row],[PMD Standard Time Minutes]]/720</f>
        <v>4.1666666666666664E-2</v>
      </c>
      <c r="N187" s="3">
        <f>IF(Table1[[#This Row],[Time Off Tele (Total Minutes)2]]&lt;=30,1,0)</f>
        <v>0</v>
      </c>
      <c r="O187" s="3">
        <f>IF(Table1[[#This Row],[Time Off Tele (Total Minutes)2]]&gt; 30,1,0)</f>
        <v>1</v>
      </c>
      <c r="P187" s="3">
        <f>IF(Table1[[#This Row],[Date]]=Table1[[#This Row],[Date]],1,0)</f>
        <v>1</v>
      </c>
      <c r="Q187" s="3">
        <f>IF(Table1[[#This Row],[Date]]=Table1[[#This Row],[Date]],30,0)</f>
        <v>30</v>
      </c>
      <c r="R187" s="3">
        <f>COUNT(Table1[[#This Row],[Room]])</f>
        <v>1</v>
      </c>
      <c r="S187" s="3"/>
    </row>
    <row r="188" spans="1:19" x14ac:dyDescent="0.25">
      <c r="A188" s="1">
        <v>45022</v>
      </c>
      <c r="B188" s="5">
        <v>3120</v>
      </c>
      <c r="C188" s="20" t="str" cm="1">
        <f t="array" ref="C188">_xlfn.IFS(LEFT(B188,2)="39","3S",LEFT(B188,2)="49","4S",LEFT(B188,2)="59","5S",LEFT(B188,2)="69","6S",LEFT(B188,2)="79","7S",LEFT(B188,2)="21","2G",LEFT(B188,2)="31","3G",LEFT(B188,2)="41","4G",LEFT(B188,2)="33","3W",LEFT(B188,2)="58","5W",LEFT(B188,2)="57","5W")</f>
        <v>3G</v>
      </c>
      <c r="D188" s="2" t="str">
        <f t="shared" si="12"/>
        <v>3G</v>
      </c>
      <c r="E188" s="13">
        <v>0.6958333333333333</v>
      </c>
      <c r="F188" s="13">
        <v>0.73055555555555562</v>
      </c>
      <c r="G188" s="2" t="s">
        <v>27</v>
      </c>
      <c r="H188" s="3">
        <f t="shared" si="19"/>
        <v>1002</v>
      </c>
      <c r="I188" s="3">
        <f t="shared" si="20"/>
        <v>1052</v>
      </c>
      <c r="J18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50</v>
      </c>
      <c r="K188" s="9">
        <f>Table1[[#This Row],[Time Off Tele (Total Minutes)2]]/720</f>
        <v>6.9444444444444448E-2</v>
      </c>
      <c r="L188" s="9">
        <f>Table1[[#This Row],[Time Off Tele (Total Minutes)2]]/((12*60)-Table1[[#This Row],[Time Off Tele (Total Minutes)2]])</f>
        <v>7.4626865671641784E-2</v>
      </c>
      <c r="M188" s="9">
        <f>Table1[[#This Row],[PMD Standard Time Minutes]]/720</f>
        <v>4.1666666666666664E-2</v>
      </c>
      <c r="N188" s="3">
        <f>IF(Table1[[#This Row],[Time Off Tele (Total Minutes)2]]&lt;=30,1,0)</f>
        <v>0</v>
      </c>
      <c r="O188" s="3">
        <f>IF(Table1[[#This Row],[Time Off Tele (Total Minutes)2]]&gt; 30,1,0)</f>
        <v>1</v>
      </c>
      <c r="P188" s="3">
        <f>IF(Table1[[#This Row],[Date]]=Table1[[#This Row],[Date]],1,0)</f>
        <v>1</v>
      </c>
      <c r="Q188" s="3">
        <f>IF(Table1[[#This Row],[Date]]=Table1[[#This Row],[Date]],30,0)</f>
        <v>30</v>
      </c>
      <c r="R188" s="3">
        <f>COUNT(Table1[[#This Row],[Room]])</f>
        <v>1</v>
      </c>
      <c r="S188" s="3"/>
    </row>
    <row r="189" spans="1:19" x14ac:dyDescent="0.25">
      <c r="A189" s="1">
        <v>45023</v>
      </c>
      <c r="B189" s="5">
        <v>6934</v>
      </c>
      <c r="C189" s="20" t="str" cm="1">
        <f t="array" ref="C189">_xlfn.IFS(LEFT(B189,2)="39","3S",LEFT(B189,2)="49","4S",LEFT(B189,2)="59","5S",LEFT(B189,2)="69","6S",LEFT(B189,2)="79","7S",LEFT(B189,2)="21","2G",LEFT(B189,2)="31","3G",LEFT(B189,2)="41","4G",LEFT(B189,2)="33","3W",LEFT(B189,2)="58","5W",LEFT(B189,2)="57","5W")</f>
        <v>6S</v>
      </c>
      <c r="D189" s="2" t="str">
        <f t="shared" si="12"/>
        <v>6S</v>
      </c>
      <c r="E189" s="13">
        <v>0.4375</v>
      </c>
      <c r="F189" s="13">
        <v>0.4548611111111111</v>
      </c>
      <c r="G189" s="2" t="s">
        <v>27</v>
      </c>
      <c r="H189" s="3">
        <f t="shared" si="19"/>
        <v>630</v>
      </c>
      <c r="I189" s="3">
        <f t="shared" si="20"/>
        <v>655</v>
      </c>
      <c r="J18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25</v>
      </c>
      <c r="K189" s="9">
        <f>Table1[[#This Row],[Time Off Tele (Total Minutes)2]]/720</f>
        <v>3.4722222222222224E-2</v>
      </c>
      <c r="L189" s="9">
        <f>Table1[[#This Row],[Time Off Tele (Total Minutes)2]]/((12*60)-Table1[[#This Row],[Time Off Tele (Total Minutes)2]])</f>
        <v>3.5971223021582732E-2</v>
      </c>
      <c r="M189" s="9">
        <f>Table1[[#This Row],[PMD Standard Time Minutes]]/720</f>
        <v>4.1666666666666664E-2</v>
      </c>
      <c r="N189" s="3">
        <f>IF(Table1[[#This Row],[Time Off Tele (Total Minutes)2]]&lt;=30,1,0)</f>
        <v>1</v>
      </c>
      <c r="O189" s="3">
        <f>IF(Table1[[#This Row],[Time Off Tele (Total Minutes)2]]&gt; 30,1,0)</f>
        <v>0</v>
      </c>
      <c r="P189" s="3">
        <f>IF(Table1[[#This Row],[Date]]=Table1[[#This Row],[Date]],1,0)</f>
        <v>1</v>
      </c>
      <c r="Q189" s="3">
        <f>IF(Table1[[#This Row],[Date]]=Table1[[#This Row],[Date]],30,0)</f>
        <v>30</v>
      </c>
      <c r="R189" s="3">
        <f>COUNT(Table1[[#This Row],[Room]])</f>
        <v>1</v>
      </c>
      <c r="S189" s="3"/>
    </row>
    <row r="190" spans="1:19" x14ac:dyDescent="0.25">
      <c r="A190" s="1">
        <v>45024</v>
      </c>
      <c r="B190" s="5">
        <v>3120</v>
      </c>
      <c r="C190" s="20" t="str" cm="1">
        <f t="array" ref="C190">_xlfn.IFS(LEFT(B190,2)="39","3S",LEFT(B190,2)="49","4S",LEFT(B190,2)="59","5S",LEFT(B190,2)="69","6S",LEFT(B190,2)="79","7S",LEFT(B190,2)="21","2G",LEFT(B190,2)="31","3G",LEFT(B190,2)="41","4G",LEFT(B190,2)="33","3W",LEFT(B190,2)="58","5W",LEFT(B190,2)="57","5W")</f>
        <v>3G</v>
      </c>
      <c r="D190" s="2" t="str">
        <f t="shared" si="12"/>
        <v>3G</v>
      </c>
      <c r="E190" s="13">
        <v>0.21527777777777779</v>
      </c>
      <c r="F190" s="13">
        <v>0.34166666666666662</v>
      </c>
      <c r="G190" s="2" t="s">
        <v>27</v>
      </c>
      <c r="H190" s="3">
        <f t="shared" si="19"/>
        <v>310</v>
      </c>
      <c r="I190" s="3">
        <f t="shared" si="20"/>
        <v>492</v>
      </c>
      <c r="J19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182</v>
      </c>
      <c r="K190" s="9">
        <f>Table1[[#This Row],[Time Off Tele (Total Minutes)2]]/720</f>
        <v>0.25277777777777777</v>
      </c>
      <c r="L190" s="9">
        <f>Table1[[#This Row],[Time Off Tele (Total Minutes)2]]/((12*60)-Table1[[#This Row],[Time Off Tele (Total Minutes)2]])</f>
        <v>0.33828996282527879</v>
      </c>
      <c r="M190" s="9">
        <f>Table1[[#This Row],[PMD Standard Time Minutes]]/720</f>
        <v>4.1666666666666664E-2</v>
      </c>
      <c r="N190" s="3">
        <f>IF(Table1[[#This Row],[Time Off Tele (Total Minutes)2]]&lt;=30,1,0)</f>
        <v>0</v>
      </c>
      <c r="O190" s="3">
        <f>IF(Table1[[#This Row],[Time Off Tele (Total Minutes)2]]&gt; 30,1,0)</f>
        <v>1</v>
      </c>
      <c r="P190" s="3">
        <f>IF(Table1[[#This Row],[Date]]=Table1[[#This Row],[Date]],1,0)</f>
        <v>1</v>
      </c>
      <c r="Q190" s="3">
        <f>IF(Table1[[#This Row],[Date]]=Table1[[#This Row],[Date]],30,0)</f>
        <v>30</v>
      </c>
      <c r="R190" s="3">
        <f>COUNT(Table1[[#This Row],[Room]])</f>
        <v>1</v>
      </c>
      <c r="S190" s="3"/>
    </row>
    <row r="191" spans="1:19" x14ac:dyDescent="0.25">
      <c r="A191" s="1">
        <v>45024</v>
      </c>
      <c r="B191" s="5">
        <v>3114</v>
      </c>
      <c r="C191" s="20" t="str" cm="1">
        <f t="array" ref="C191">_xlfn.IFS(LEFT(B191,2)="39","3S",LEFT(B191,2)="49","4S",LEFT(B191,2)="59","5S",LEFT(B191,2)="69","6S",LEFT(B191,2)="79","7S",LEFT(B191,2)="21","2G",LEFT(B191,2)="31","3G",LEFT(B191,2)="41","4G",LEFT(B191,2)="33","3W",LEFT(B191,2)="58","5W",LEFT(B191,2)="57","5W")</f>
        <v>3G</v>
      </c>
      <c r="D191" s="2" t="str">
        <f t="shared" si="12"/>
        <v>3G</v>
      </c>
      <c r="E191" s="13">
        <v>0.38611111111111113</v>
      </c>
      <c r="F191" s="13">
        <v>0.46458333333333335</v>
      </c>
      <c r="G191" s="2" t="s">
        <v>27</v>
      </c>
      <c r="H191" s="3">
        <f t="shared" si="19"/>
        <v>556</v>
      </c>
      <c r="I191" s="3">
        <f t="shared" si="20"/>
        <v>669</v>
      </c>
      <c r="J19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113</v>
      </c>
      <c r="K191" s="9">
        <f>Table1[[#This Row],[Time Off Tele (Total Minutes)2]]/720</f>
        <v>0.15694444444444444</v>
      </c>
      <c r="L191" s="9">
        <f>Table1[[#This Row],[Time Off Tele (Total Minutes)2]]/((12*60)-Table1[[#This Row],[Time Off Tele (Total Minutes)2]])</f>
        <v>0.18616144975288304</v>
      </c>
      <c r="M191" s="9">
        <f>Table1[[#This Row],[PMD Standard Time Minutes]]/720</f>
        <v>4.1666666666666664E-2</v>
      </c>
      <c r="N191" s="3">
        <f>IF(Table1[[#This Row],[Time Off Tele (Total Minutes)2]]&lt;=30,1,0)</f>
        <v>0</v>
      </c>
      <c r="O191" s="3">
        <f>IF(Table1[[#This Row],[Time Off Tele (Total Minutes)2]]&gt; 30,1,0)</f>
        <v>1</v>
      </c>
      <c r="P191" s="3">
        <f>IF(Table1[[#This Row],[Date]]=Table1[[#This Row],[Date]],1,0)</f>
        <v>1</v>
      </c>
      <c r="Q191" s="3">
        <f>IF(Table1[[#This Row],[Date]]=Table1[[#This Row],[Date]],30,0)</f>
        <v>30</v>
      </c>
      <c r="R191" s="3">
        <f>COUNT(Table1[[#This Row],[Room]])</f>
        <v>1</v>
      </c>
      <c r="S191" s="3"/>
    </row>
    <row r="192" spans="1:19" x14ac:dyDescent="0.25">
      <c r="A192" s="1">
        <v>45024</v>
      </c>
      <c r="B192" s="5">
        <v>4121</v>
      </c>
      <c r="C192" s="20" t="str" cm="1">
        <f t="array" ref="C192">_xlfn.IFS(LEFT(B192,2)="39","3S",LEFT(B192,2)="49","4S",LEFT(B192,2)="59","5S",LEFT(B192,2)="69","6S",LEFT(B192,2)="79","7S",LEFT(B192,2)="21","2G",LEFT(B192,2)="31","3G",LEFT(B192,2)="41","4G",LEFT(B192,2)="33","3W",LEFT(B192,2)="58","5W",LEFT(B192,2)="57","5W")</f>
        <v>4G</v>
      </c>
      <c r="D192" s="2" t="str">
        <f t="shared" si="12"/>
        <v>4G</v>
      </c>
      <c r="E192" s="13">
        <v>0.40138888888888885</v>
      </c>
      <c r="F192" s="13">
        <v>0.40972222222222227</v>
      </c>
      <c r="G192" s="2" t="s">
        <v>27</v>
      </c>
      <c r="H192" s="3">
        <f t="shared" si="19"/>
        <v>578</v>
      </c>
      <c r="I192" s="3">
        <f t="shared" si="20"/>
        <v>590</v>
      </c>
      <c r="J19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12</v>
      </c>
      <c r="K192" s="9">
        <f>Table1[[#This Row],[Time Off Tele (Total Minutes)2]]/720</f>
        <v>1.6666666666666666E-2</v>
      </c>
      <c r="L192" s="9">
        <f>Table1[[#This Row],[Time Off Tele (Total Minutes)2]]/((12*60)-Table1[[#This Row],[Time Off Tele (Total Minutes)2]])</f>
        <v>1.6949152542372881E-2</v>
      </c>
      <c r="M192" s="9">
        <f>Table1[[#This Row],[PMD Standard Time Minutes]]/720</f>
        <v>4.1666666666666664E-2</v>
      </c>
      <c r="N192" s="3">
        <f>IF(Table1[[#This Row],[Time Off Tele (Total Minutes)2]]&lt;=30,1,0)</f>
        <v>1</v>
      </c>
      <c r="O192" s="3">
        <f>IF(Table1[[#This Row],[Time Off Tele (Total Minutes)2]]&gt; 30,1,0)</f>
        <v>0</v>
      </c>
      <c r="P192" s="3">
        <f>IF(Table1[[#This Row],[Date]]=Table1[[#This Row],[Date]],1,0)</f>
        <v>1</v>
      </c>
      <c r="Q192" s="3">
        <f>IF(Table1[[#This Row],[Date]]=Table1[[#This Row],[Date]],30,0)</f>
        <v>30</v>
      </c>
      <c r="R192" s="3">
        <f>COUNT(Table1[[#This Row],[Room]])</f>
        <v>1</v>
      </c>
      <c r="S192" s="3"/>
    </row>
    <row r="193" spans="1:19" x14ac:dyDescent="0.25">
      <c r="A193" s="1">
        <v>45025</v>
      </c>
      <c r="B193" s="5">
        <v>3119</v>
      </c>
      <c r="C193" s="20" t="str" cm="1">
        <f t="array" ref="C193">_xlfn.IFS(LEFT(B193,2)="39","3S",LEFT(B193,2)="49","4S",LEFT(B193,2)="59","5S",LEFT(B193,2)="69","6S",LEFT(B193,2)="79","7S",LEFT(B193,2)="21","2G",LEFT(B193,2)="31","3G",LEFT(B193,2)="41","4G",LEFT(B193,2)="33","3W",LEFT(B193,2)="58","5W",LEFT(B193,2)="57","5W")</f>
        <v>3G</v>
      </c>
      <c r="D193" s="2" t="str">
        <f t="shared" si="12"/>
        <v>3G</v>
      </c>
      <c r="E193" s="13">
        <v>0.33958333333333335</v>
      </c>
      <c r="F193" s="13">
        <v>0.36805555555555558</v>
      </c>
      <c r="G193" s="2" t="s">
        <v>27</v>
      </c>
      <c r="H193" s="3">
        <f t="shared" si="19"/>
        <v>489</v>
      </c>
      <c r="I193" s="3">
        <f t="shared" si="20"/>
        <v>530</v>
      </c>
      <c r="J19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41</v>
      </c>
      <c r="K193" s="9">
        <f>Table1[[#This Row],[Time Off Tele (Total Minutes)2]]/720</f>
        <v>5.6944444444444443E-2</v>
      </c>
      <c r="L193" s="9">
        <f>Table1[[#This Row],[Time Off Tele (Total Minutes)2]]/((12*60)-Table1[[#This Row],[Time Off Tele (Total Minutes)2]])</f>
        <v>6.0382916053019146E-2</v>
      </c>
      <c r="M193" s="9">
        <f>Table1[[#This Row],[PMD Standard Time Minutes]]/720</f>
        <v>4.1666666666666664E-2</v>
      </c>
      <c r="N193" s="3">
        <f>IF(Table1[[#This Row],[Time Off Tele (Total Minutes)2]]&lt;=30,1,0)</f>
        <v>0</v>
      </c>
      <c r="O193" s="3">
        <f>IF(Table1[[#This Row],[Time Off Tele (Total Minutes)2]]&gt; 30,1,0)</f>
        <v>1</v>
      </c>
      <c r="P193" s="3">
        <f>IF(Table1[[#This Row],[Date]]=Table1[[#This Row],[Date]],1,0)</f>
        <v>1</v>
      </c>
      <c r="Q193" s="3">
        <f>IF(Table1[[#This Row],[Date]]=Table1[[#This Row],[Date]],30,0)</f>
        <v>30</v>
      </c>
      <c r="R193" s="3">
        <f>COUNT(Table1[[#This Row],[Room]])</f>
        <v>1</v>
      </c>
      <c r="S193" s="3"/>
    </row>
    <row r="194" spans="1:19" x14ac:dyDescent="0.25">
      <c r="A194" s="1">
        <v>45025</v>
      </c>
      <c r="B194" s="5">
        <v>4124</v>
      </c>
      <c r="C194" s="20" t="str" cm="1">
        <f t="array" ref="C194">_xlfn.IFS(LEFT(B194,2)="39","3S",LEFT(B194,2)="49","4S",LEFT(B194,2)="59","5S",LEFT(B194,2)="69","6S",LEFT(B194,2)="79","7S",LEFT(B194,2)="21","2G",LEFT(B194,2)="31","3G",LEFT(B194,2)="41","4G",LEFT(B194,2)="33","3W",LEFT(B194,2)="58","5W",LEFT(B194,2)="57","5W")</f>
        <v>4G</v>
      </c>
      <c r="D194" s="2" t="str">
        <f t="shared" si="12"/>
        <v>4G</v>
      </c>
      <c r="E194" s="13">
        <v>0.46527777777777773</v>
      </c>
      <c r="F194" s="13">
        <v>0.47430555555555554</v>
      </c>
      <c r="G194" s="2" t="s">
        <v>27</v>
      </c>
      <c r="H194" s="3">
        <f t="shared" si="19"/>
        <v>670</v>
      </c>
      <c r="I194" s="3">
        <f t="shared" si="20"/>
        <v>683</v>
      </c>
      <c r="J19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13</v>
      </c>
      <c r="K194" s="9">
        <f>Table1[[#This Row],[Time Off Tele (Total Minutes)2]]/720</f>
        <v>1.8055555555555554E-2</v>
      </c>
      <c r="L194" s="9">
        <f>Table1[[#This Row],[Time Off Tele (Total Minutes)2]]/((12*60)-Table1[[#This Row],[Time Off Tele (Total Minutes)2]])</f>
        <v>1.8387553041018388E-2</v>
      </c>
      <c r="M194" s="9">
        <f>Table1[[#This Row],[PMD Standard Time Minutes]]/720</f>
        <v>4.1666666666666664E-2</v>
      </c>
      <c r="N194" s="3">
        <f>IF(Table1[[#This Row],[Time Off Tele (Total Minutes)2]]&lt;=30,1,0)</f>
        <v>1</v>
      </c>
      <c r="O194" s="3">
        <f>IF(Table1[[#This Row],[Time Off Tele (Total Minutes)2]]&gt; 30,1,0)</f>
        <v>0</v>
      </c>
      <c r="P194" s="3">
        <f>IF(Table1[[#This Row],[Date]]=Table1[[#This Row],[Date]],1,0)</f>
        <v>1</v>
      </c>
      <c r="Q194" s="3">
        <f>IF(Table1[[#This Row],[Date]]=Table1[[#This Row],[Date]],30,0)</f>
        <v>30</v>
      </c>
      <c r="R194" s="3">
        <f>COUNT(Table1[[#This Row],[Room]])</f>
        <v>1</v>
      </c>
      <c r="S194" s="3"/>
    </row>
    <row r="195" spans="1:19" x14ac:dyDescent="0.25">
      <c r="A195" s="1">
        <v>45025</v>
      </c>
      <c r="B195" s="5">
        <v>4118</v>
      </c>
      <c r="C195" s="20" t="str" cm="1">
        <f t="array" ref="C195">_xlfn.IFS(LEFT(B195,2)="39","3S",LEFT(B195,2)="49","4S",LEFT(B195,2)="59","5S",LEFT(B195,2)="69","6S",LEFT(B195,2)="79","7S",LEFT(B195,2)="21","2G",LEFT(B195,2)="31","3G",LEFT(B195,2)="41","4G",LEFT(B195,2)="33","3W",LEFT(B195,2)="58","5W",LEFT(B195,2)="57","5W")</f>
        <v>4G</v>
      </c>
      <c r="D195" s="2" t="str">
        <f t="shared" si="12"/>
        <v>4G</v>
      </c>
      <c r="E195" s="13">
        <v>0.65347222222222223</v>
      </c>
      <c r="F195" s="13">
        <v>0.69236111111111109</v>
      </c>
      <c r="G195" s="2" t="s">
        <v>27</v>
      </c>
      <c r="H195" s="3">
        <f t="shared" si="19"/>
        <v>941</v>
      </c>
      <c r="I195" s="3">
        <f t="shared" si="20"/>
        <v>997</v>
      </c>
      <c r="J19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56</v>
      </c>
      <c r="K195" s="9">
        <f>Table1[[#This Row],[Time Off Tele (Total Minutes)2]]/720</f>
        <v>7.7777777777777779E-2</v>
      </c>
      <c r="L195" s="9">
        <f>Table1[[#This Row],[Time Off Tele (Total Minutes)2]]/((12*60)-Table1[[#This Row],[Time Off Tele (Total Minutes)2]])</f>
        <v>8.4337349397590355E-2</v>
      </c>
      <c r="M195" s="9">
        <f>Table1[[#This Row],[PMD Standard Time Minutes]]/720</f>
        <v>4.1666666666666664E-2</v>
      </c>
      <c r="N195" s="3">
        <f>IF(Table1[[#This Row],[Time Off Tele (Total Minutes)2]]&lt;=30,1,0)</f>
        <v>0</v>
      </c>
      <c r="O195" s="3">
        <f>IF(Table1[[#This Row],[Time Off Tele (Total Minutes)2]]&gt; 30,1,0)</f>
        <v>1</v>
      </c>
      <c r="P195" s="3">
        <f>IF(Table1[[#This Row],[Date]]=Table1[[#This Row],[Date]],1,0)</f>
        <v>1</v>
      </c>
      <c r="Q195" s="3">
        <f>IF(Table1[[#This Row],[Date]]=Table1[[#This Row],[Date]],30,0)</f>
        <v>30</v>
      </c>
      <c r="R195" s="3">
        <f>COUNT(Table1[[#This Row],[Room]])</f>
        <v>1</v>
      </c>
      <c r="S195" s="3"/>
    </row>
    <row r="196" spans="1:19" x14ac:dyDescent="0.25">
      <c r="A196" s="1">
        <v>45026</v>
      </c>
      <c r="B196" s="5">
        <v>3118</v>
      </c>
      <c r="C196" s="20" t="str" cm="1">
        <f t="array" ref="C196">_xlfn.IFS(LEFT(B196,2)="39","3S",LEFT(B196,2)="49","4S",LEFT(B196,2)="59","5S",LEFT(B196,2)="69","6S",LEFT(B196,2)="79","7S",LEFT(B196,2)="21","2G",LEFT(B196,2)="31","3G",LEFT(B196,2)="41","4G",LEFT(B196,2)="33","3W",LEFT(B196,2)="58","5W",LEFT(B196,2)="57","5W")</f>
        <v>3G</v>
      </c>
      <c r="D196" s="2" t="str">
        <f t="shared" ref="D196:D244" si="21">_xlfn.VALUETOTEXT(C196)</f>
        <v>3G</v>
      </c>
      <c r="E196" s="13">
        <v>0.62222222222222223</v>
      </c>
      <c r="F196" s="13">
        <v>0.69027777777777777</v>
      </c>
      <c r="G196" s="2" t="s">
        <v>27</v>
      </c>
      <c r="H196" s="3">
        <f t="shared" si="19"/>
        <v>896</v>
      </c>
      <c r="I196" s="3">
        <f t="shared" si="20"/>
        <v>994</v>
      </c>
      <c r="J19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98</v>
      </c>
      <c r="K196" s="9">
        <f>Table1[[#This Row],[Time Off Tele (Total Minutes)2]]/720</f>
        <v>0.1361111111111111</v>
      </c>
      <c r="L196" s="9">
        <f>Table1[[#This Row],[Time Off Tele (Total Minutes)2]]/((12*60)-Table1[[#This Row],[Time Off Tele (Total Minutes)2]])</f>
        <v>0.15755627009646303</v>
      </c>
      <c r="M196" s="9">
        <f>Table1[[#This Row],[PMD Standard Time Minutes]]/720</f>
        <v>4.1666666666666664E-2</v>
      </c>
      <c r="N196" s="3">
        <f>IF(Table1[[#This Row],[Time Off Tele (Total Minutes)2]]&lt;=30,1,0)</f>
        <v>0</v>
      </c>
      <c r="O196" s="3">
        <f>IF(Table1[[#This Row],[Time Off Tele (Total Minutes)2]]&gt; 30,1,0)</f>
        <v>1</v>
      </c>
      <c r="P196" s="3">
        <f>IF(Table1[[#This Row],[Date]]=Table1[[#This Row],[Date]],1,0)</f>
        <v>1</v>
      </c>
      <c r="Q196" s="3">
        <f>IF(Table1[[#This Row],[Date]]=Table1[[#This Row],[Date]],30,0)</f>
        <v>30</v>
      </c>
      <c r="R196" s="3">
        <f>COUNT(Table1[[#This Row],[Room]])</f>
        <v>1</v>
      </c>
      <c r="S196" s="3"/>
    </row>
    <row r="197" spans="1:19" x14ac:dyDescent="0.25">
      <c r="A197" s="1">
        <v>45027</v>
      </c>
      <c r="B197" s="5">
        <v>6907</v>
      </c>
      <c r="C197" s="20" t="str" cm="1">
        <f t="array" ref="C197">_xlfn.IFS(LEFT(B197,2)="39","3S",LEFT(B197,2)="49","4S",LEFT(B197,2)="59","5S",LEFT(B197,2)="69","6S",LEFT(B197,2)="79","7S",LEFT(B197,2)="21","2G",LEFT(B197,2)="31","3G",LEFT(B197,2)="41","4G",LEFT(B197,2)="33","3W",LEFT(B197,2)="58","5W",LEFT(B197,2)="57","5W")</f>
        <v>6S</v>
      </c>
      <c r="D197" s="2" t="str">
        <f t="shared" si="21"/>
        <v>6S</v>
      </c>
      <c r="E197" s="13">
        <v>0.3298611111111111</v>
      </c>
      <c r="F197" s="13">
        <v>0.3611111111111111</v>
      </c>
      <c r="G197" s="2" t="s">
        <v>27</v>
      </c>
      <c r="H197" s="3">
        <f t="shared" si="19"/>
        <v>475</v>
      </c>
      <c r="I197" s="3">
        <f t="shared" si="20"/>
        <v>520</v>
      </c>
      <c r="J19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45</v>
      </c>
      <c r="K197" s="9">
        <f>Table1[[#This Row],[Time Off Tele (Total Minutes)2]]/720</f>
        <v>6.25E-2</v>
      </c>
      <c r="L197" s="9">
        <f>Table1[[#This Row],[Time Off Tele (Total Minutes)2]]/((12*60)-Table1[[#This Row],[Time Off Tele (Total Minutes)2]])</f>
        <v>6.6666666666666666E-2</v>
      </c>
      <c r="M197" s="9">
        <f>Table1[[#This Row],[PMD Standard Time Minutes]]/720</f>
        <v>4.1666666666666664E-2</v>
      </c>
      <c r="N197" s="3">
        <f>IF(Table1[[#This Row],[Time Off Tele (Total Minutes)2]]&lt;=30,1,0)</f>
        <v>0</v>
      </c>
      <c r="O197" s="3">
        <f>IF(Table1[[#This Row],[Time Off Tele (Total Minutes)2]]&gt; 30,1,0)</f>
        <v>1</v>
      </c>
      <c r="P197" s="3">
        <f>IF(Table1[[#This Row],[Date]]=Table1[[#This Row],[Date]],1,0)</f>
        <v>1</v>
      </c>
      <c r="Q197" s="3">
        <f>IF(Table1[[#This Row],[Date]]=Table1[[#This Row],[Date]],30,0)</f>
        <v>30</v>
      </c>
      <c r="R197" s="3">
        <f>COUNT(Table1[[#This Row],[Room]])</f>
        <v>1</v>
      </c>
      <c r="S197" s="3"/>
    </row>
    <row r="198" spans="1:19" x14ac:dyDescent="0.25">
      <c r="A198" s="1">
        <v>45027</v>
      </c>
      <c r="B198" s="5">
        <v>6902</v>
      </c>
      <c r="C198" s="20" t="str" cm="1">
        <f t="array" ref="C198">_xlfn.IFS(LEFT(B198,2)="39","3S",LEFT(B198,2)="49","4S",LEFT(B198,2)="59","5S",LEFT(B198,2)="69","6S",LEFT(B198,2)="79","7S",LEFT(B198,2)="21","2G",LEFT(B198,2)="31","3G",LEFT(B198,2)="41","4G",LEFT(B198,2)="33","3W",LEFT(B198,2)="58","5W",LEFT(B198,2)="57","5W")</f>
        <v>6S</v>
      </c>
      <c r="D198" s="2" t="str">
        <f t="shared" si="21"/>
        <v>6S</v>
      </c>
      <c r="E198" s="13">
        <v>0.41388888888888892</v>
      </c>
      <c r="F198" s="13">
        <v>0.57500000000000007</v>
      </c>
      <c r="G198" s="2" t="s">
        <v>27</v>
      </c>
      <c r="H198" s="3">
        <f t="shared" si="19"/>
        <v>596</v>
      </c>
      <c r="I198" s="3">
        <f t="shared" si="20"/>
        <v>828</v>
      </c>
      <c r="J19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232</v>
      </c>
      <c r="K198" s="9">
        <f>Table1[[#This Row],[Time Off Tele (Total Minutes)2]]/720</f>
        <v>0.32222222222222224</v>
      </c>
      <c r="L198" s="9">
        <f>Table1[[#This Row],[Time Off Tele (Total Minutes)2]]/((12*60)-Table1[[#This Row],[Time Off Tele (Total Minutes)2]])</f>
        <v>0.47540983606557374</v>
      </c>
      <c r="M198" s="9">
        <f>Table1[[#This Row],[PMD Standard Time Minutes]]/720</f>
        <v>4.1666666666666664E-2</v>
      </c>
      <c r="N198" s="3">
        <f>IF(Table1[[#This Row],[Time Off Tele (Total Minutes)2]]&lt;=30,1,0)</f>
        <v>0</v>
      </c>
      <c r="O198" s="3">
        <f>IF(Table1[[#This Row],[Time Off Tele (Total Minutes)2]]&gt; 30,1,0)</f>
        <v>1</v>
      </c>
      <c r="P198" s="3">
        <f>IF(Table1[[#This Row],[Date]]=Table1[[#This Row],[Date]],1,0)</f>
        <v>1</v>
      </c>
      <c r="Q198" s="3">
        <f>IF(Table1[[#This Row],[Date]]=Table1[[#This Row],[Date]],30,0)</f>
        <v>30</v>
      </c>
      <c r="R198" s="3">
        <f>COUNT(Table1[[#This Row],[Room]])</f>
        <v>1</v>
      </c>
      <c r="S198" s="3"/>
    </row>
    <row r="199" spans="1:19" x14ac:dyDescent="0.25">
      <c r="A199" s="1">
        <v>45029</v>
      </c>
      <c r="B199" s="5">
        <v>7921</v>
      </c>
      <c r="C199" s="20" t="str" cm="1">
        <f t="array" ref="C199">_xlfn.IFS(LEFT(B199,2)="39","3S",LEFT(B199,2)="49","4S",LEFT(B199,2)="59","5S",LEFT(B199,2)="69","6S",LEFT(B199,2)="79","7S",LEFT(B199,2)="21","2G",LEFT(B199,2)="31","3G",LEFT(B199,2)="41","4G",LEFT(B199,2)="33","3W",LEFT(B199,2)="58","5W",LEFT(B199,2)="57","5W")</f>
        <v>7S</v>
      </c>
      <c r="D199" s="2" t="str">
        <f t="shared" si="21"/>
        <v>7S</v>
      </c>
      <c r="E199" s="13">
        <v>0.56388888888888888</v>
      </c>
      <c r="F199" s="13">
        <v>0.62847222222222221</v>
      </c>
      <c r="G199" s="2" t="s">
        <v>27</v>
      </c>
      <c r="H199" s="3">
        <f t="shared" si="19"/>
        <v>812</v>
      </c>
      <c r="I199" s="3">
        <f t="shared" si="20"/>
        <v>905</v>
      </c>
      <c r="J19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93</v>
      </c>
      <c r="K199" s="9">
        <f>Table1[[#This Row],[Time Off Tele (Total Minutes)2]]/720</f>
        <v>0.12916666666666668</v>
      </c>
      <c r="L199" s="9">
        <f>Table1[[#This Row],[Time Off Tele (Total Minutes)2]]/((12*60)-Table1[[#This Row],[Time Off Tele (Total Minutes)2]])</f>
        <v>0.14832535885167464</v>
      </c>
      <c r="M199" s="9">
        <f>Table1[[#This Row],[PMD Standard Time Minutes]]/720</f>
        <v>4.1666666666666664E-2</v>
      </c>
      <c r="N199" s="3">
        <f>IF(Table1[[#This Row],[Time Off Tele (Total Minutes)2]]&lt;=30,1,0)</f>
        <v>0</v>
      </c>
      <c r="O199" s="3">
        <f>IF(Table1[[#This Row],[Time Off Tele (Total Minutes)2]]&gt; 30,1,0)</f>
        <v>1</v>
      </c>
      <c r="P199" s="3">
        <f>IF(Table1[[#This Row],[Date]]=Table1[[#This Row],[Date]],1,0)</f>
        <v>1</v>
      </c>
      <c r="Q199" s="3">
        <f>IF(Table1[[#This Row],[Date]]=Table1[[#This Row],[Date]],30,0)</f>
        <v>30</v>
      </c>
      <c r="R199" s="3">
        <f>COUNT(Table1[[#This Row],[Room]])</f>
        <v>1</v>
      </c>
      <c r="S199" s="3"/>
    </row>
    <row r="200" spans="1:19" x14ac:dyDescent="0.25">
      <c r="A200" s="1">
        <v>45030</v>
      </c>
      <c r="B200" s="5">
        <v>3915</v>
      </c>
      <c r="C200" s="20" t="str" cm="1">
        <f t="array" ref="C200">_xlfn.IFS(LEFT(B200,2)="39","3S",LEFT(B200,2)="49","4S",LEFT(B200,2)="59","5S",LEFT(B200,2)="69","6S",LEFT(B200,2)="79","7S",LEFT(B200,2)="21","2G",LEFT(B200,2)="31","3G",LEFT(B200,2)="41","4G",LEFT(B200,2)="33","3W",LEFT(B200,2)="58","5W",LEFT(B200,2)="57","5W")</f>
        <v>3S</v>
      </c>
      <c r="D200" s="2" t="str">
        <f t="shared" si="21"/>
        <v>3S</v>
      </c>
      <c r="E200" s="13">
        <v>0.66736111111111107</v>
      </c>
      <c r="F200" s="13">
        <v>0.70486111111111116</v>
      </c>
      <c r="G200" s="2" t="s">
        <v>27</v>
      </c>
      <c r="H200" s="3">
        <f t="shared" si="19"/>
        <v>961</v>
      </c>
      <c r="I200" s="3">
        <f t="shared" si="20"/>
        <v>1015</v>
      </c>
      <c r="J20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54</v>
      </c>
      <c r="K200" s="9">
        <f>Table1[[#This Row],[Time Off Tele (Total Minutes)2]]/720</f>
        <v>7.4999999999999997E-2</v>
      </c>
      <c r="L200" s="9">
        <f>Table1[[#This Row],[Time Off Tele (Total Minutes)2]]/((12*60)-Table1[[#This Row],[Time Off Tele (Total Minutes)2]])</f>
        <v>8.1081081081081086E-2</v>
      </c>
      <c r="M200" s="9">
        <f>Table1[[#This Row],[PMD Standard Time Minutes]]/720</f>
        <v>4.1666666666666664E-2</v>
      </c>
      <c r="N200" s="3">
        <f>IF(Table1[[#This Row],[Time Off Tele (Total Minutes)2]]&lt;=30,1,0)</f>
        <v>0</v>
      </c>
      <c r="O200" s="3">
        <f>IF(Table1[[#This Row],[Time Off Tele (Total Minutes)2]]&gt; 30,1,0)</f>
        <v>1</v>
      </c>
      <c r="P200" s="3">
        <f>IF(Table1[[#This Row],[Date]]=Table1[[#This Row],[Date]],1,0)</f>
        <v>1</v>
      </c>
      <c r="Q200" s="3">
        <f>IF(Table1[[#This Row],[Date]]=Table1[[#This Row],[Date]],30,0)</f>
        <v>30</v>
      </c>
      <c r="R200" s="3">
        <f>COUNT(Table1[[#This Row],[Room]])</f>
        <v>1</v>
      </c>
      <c r="S200" s="3"/>
    </row>
    <row r="201" spans="1:19" x14ac:dyDescent="0.25">
      <c r="A201" s="1">
        <v>45033</v>
      </c>
      <c r="B201" s="5">
        <v>3129</v>
      </c>
      <c r="C201" s="20" t="str" cm="1">
        <f t="array" ref="C201">_xlfn.IFS(LEFT(B201,2)="39","3S",LEFT(B201,2)="49","4S",LEFT(B201,2)="59","5S",LEFT(B201,2)="69","6S",LEFT(B201,2)="79","7S",LEFT(B201,2)="21","2G",LEFT(B201,2)="31","3G",LEFT(B201,2)="41","4G",LEFT(B201,2)="33","3W",LEFT(B201,2)="58","5W",LEFT(B201,2)="57","5W")</f>
        <v>3G</v>
      </c>
      <c r="D201" s="2" t="str">
        <f t="shared" si="21"/>
        <v>3G</v>
      </c>
      <c r="E201" s="13">
        <v>0.30972222222222223</v>
      </c>
      <c r="F201" s="13">
        <v>0.34861111111111115</v>
      </c>
      <c r="G201" s="2" t="s">
        <v>27</v>
      </c>
      <c r="H201" s="3">
        <f t="shared" si="19"/>
        <v>446</v>
      </c>
      <c r="I201" s="3">
        <f t="shared" si="20"/>
        <v>502</v>
      </c>
      <c r="J20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56</v>
      </c>
      <c r="K201" s="9">
        <f>Table1[[#This Row],[Time Off Tele (Total Minutes)2]]/720</f>
        <v>7.7777777777777779E-2</v>
      </c>
      <c r="L201" s="9">
        <f>Table1[[#This Row],[Time Off Tele (Total Minutes)2]]/((12*60)-Table1[[#This Row],[Time Off Tele (Total Minutes)2]])</f>
        <v>8.4337349397590355E-2</v>
      </c>
      <c r="M201" s="9">
        <f>Table1[[#This Row],[PMD Standard Time Minutes]]/720</f>
        <v>4.1666666666666664E-2</v>
      </c>
      <c r="N201" s="3">
        <f>IF(Table1[[#This Row],[Time Off Tele (Total Minutes)2]]&lt;=30,1,0)</f>
        <v>0</v>
      </c>
      <c r="O201" s="3">
        <f>IF(Table1[[#This Row],[Time Off Tele (Total Minutes)2]]&gt; 30,1,0)</f>
        <v>1</v>
      </c>
      <c r="P201" s="3">
        <f>IF(Table1[[#This Row],[Date]]=Table1[[#This Row],[Date]],1,0)</f>
        <v>1</v>
      </c>
      <c r="Q201" s="3">
        <f>IF(Table1[[#This Row],[Date]]=Table1[[#This Row],[Date]],30,0)</f>
        <v>30</v>
      </c>
      <c r="R201" s="3">
        <f>COUNT(Table1[[#This Row],[Room]])</f>
        <v>1</v>
      </c>
      <c r="S201" s="3"/>
    </row>
    <row r="202" spans="1:19" x14ac:dyDescent="0.25">
      <c r="A202" s="1">
        <v>45033</v>
      </c>
      <c r="B202" s="5">
        <v>3122</v>
      </c>
      <c r="C202" s="20" t="str" cm="1">
        <f t="array" ref="C202">_xlfn.IFS(LEFT(B202,2)="39","3S",LEFT(B202,2)="49","4S",LEFT(B202,2)="59","5S",LEFT(B202,2)="69","6S",LEFT(B202,2)="79","7S",LEFT(B202,2)="21","2G",LEFT(B202,2)="31","3G",LEFT(B202,2)="41","4G",LEFT(B202,2)="33","3W",LEFT(B202,2)="58","5W",LEFT(B202,2)="57","5W")</f>
        <v>3G</v>
      </c>
      <c r="D202" s="2" t="str">
        <f t="shared" si="21"/>
        <v>3G</v>
      </c>
      <c r="E202" s="13">
        <v>0.41944444444444445</v>
      </c>
      <c r="F202" s="13">
        <v>0.46597222222222223</v>
      </c>
      <c r="G202" s="2" t="s">
        <v>27</v>
      </c>
      <c r="H202" s="3">
        <f t="shared" si="19"/>
        <v>604</v>
      </c>
      <c r="I202" s="3">
        <f t="shared" si="20"/>
        <v>671</v>
      </c>
      <c r="J20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67</v>
      </c>
      <c r="K202" s="9">
        <f>Table1[[#This Row],[Time Off Tele (Total Minutes)2]]/720</f>
        <v>9.3055555555555558E-2</v>
      </c>
      <c r="L202" s="9">
        <f>Table1[[#This Row],[Time Off Tele (Total Minutes)2]]/((12*60)-Table1[[#This Row],[Time Off Tele (Total Minutes)2]])</f>
        <v>0.10260336906584992</v>
      </c>
      <c r="M202" s="9">
        <f>Table1[[#This Row],[PMD Standard Time Minutes]]/720</f>
        <v>4.1666666666666664E-2</v>
      </c>
      <c r="N202" s="3">
        <f>IF(Table1[[#This Row],[Time Off Tele (Total Minutes)2]]&lt;=30,1,0)</f>
        <v>0</v>
      </c>
      <c r="O202" s="3">
        <f>IF(Table1[[#This Row],[Time Off Tele (Total Minutes)2]]&gt; 30,1,0)</f>
        <v>1</v>
      </c>
      <c r="P202" s="3">
        <f>IF(Table1[[#This Row],[Date]]=Table1[[#This Row],[Date]],1,0)</f>
        <v>1</v>
      </c>
      <c r="Q202" s="3">
        <f>IF(Table1[[#This Row],[Date]]=Table1[[#This Row],[Date]],30,0)</f>
        <v>30</v>
      </c>
      <c r="R202" s="3">
        <f>COUNT(Table1[[#This Row],[Room]])</f>
        <v>1</v>
      </c>
      <c r="S202" s="3"/>
    </row>
    <row r="203" spans="1:19" x14ac:dyDescent="0.25">
      <c r="A203" s="1">
        <v>45033</v>
      </c>
      <c r="B203" s="5">
        <v>3118</v>
      </c>
      <c r="C203" s="20" t="str" cm="1">
        <f t="array" ref="C203">_xlfn.IFS(LEFT(B203,2)="39","3S",LEFT(B203,2)="49","4S",LEFT(B203,2)="59","5S",LEFT(B203,2)="69","6S",LEFT(B203,2)="79","7S",LEFT(B203,2)="21","2G",LEFT(B203,2)="31","3G",LEFT(B203,2)="41","4G",LEFT(B203,2)="33","3W",LEFT(B203,2)="58","5W",LEFT(B203,2)="57","5W")</f>
        <v>3G</v>
      </c>
      <c r="D203" s="2" t="str">
        <f t="shared" si="21"/>
        <v>3G</v>
      </c>
      <c r="E203" s="13">
        <v>0.42499999999999999</v>
      </c>
      <c r="F203" s="13">
        <v>0.46319444444444446</v>
      </c>
      <c r="G203" s="2" t="s">
        <v>27</v>
      </c>
      <c r="H203" s="3">
        <f t="shared" si="19"/>
        <v>612</v>
      </c>
      <c r="I203" s="3">
        <f t="shared" si="20"/>
        <v>667</v>
      </c>
      <c r="J20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55</v>
      </c>
      <c r="K203" s="9">
        <f>Table1[[#This Row],[Time Off Tele (Total Minutes)2]]/720</f>
        <v>7.6388888888888895E-2</v>
      </c>
      <c r="L203" s="9">
        <f>Table1[[#This Row],[Time Off Tele (Total Minutes)2]]/((12*60)-Table1[[#This Row],[Time Off Tele (Total Minutes)2]])</f>
        <v>8.2706766917293228E-2</v>
      </c>
      <c r="M203" s="9">
        <f>Table1[[#This Row],[PMD Standard Time Minutes]]/720</f>
        <v>4.1666666666666664E-2</v>
      </c>
      <c r="N203" s="3">
        <f>IF(Table1[[#This Row],[Time Off Tele (Total Minutes)2]]&lt;=30,1,0)</f>
        <v>0</v>
      </c>
      <c r="O203" s="3">
        <f>IF(Table1[[#This Row],[Time Off Tele (Total Minutes)2]]&gt; 30,1,0)</f>
        <v>1</v>
      </c>
      <c r="P203" s="3">
        <f>IF(Table1[[#This Row],[Date]]=Table1[[#This Row],[Date]],1,0)</f>
        <v>1</v>
      </c>
      <c r="Q203" s="3">
        <f>IF(Table1[[#This Row],[Date]]=Table1[[#This Row],[Date]],30,0)</f>
        <v>30</v>
      </c>
      <c r="R203" s="3">
        <f>COUNT(Table1[[#This Row],[Room]])</f>
        <v>1</v>
      </c>
      <c r="S203" s="3"/>
    </row>
    <row r="204" spans="1:19" x14ac:dyDescent="0.25">
      <c r="A204" s="1">
        <v>45033</v>
      </c>
      <c r="B204" s="5">
        <v>3102</v>
      </c>
      <c r="C204" s="20" t="str" cm="1">
        <f t="array" ref="C204">_xlfn.IFS(LEFT(B204,2)="39","3S",LEFT(B204,2)="49","4S",LEFT(B204,2)="59","5S",LEFT(B204,2)="69","6S",LEFT(B204,2)="79","7S",LEFT(B204,2)="21","2G",LEFT(B204,2)="31","3G",LEFT(B204,2)="41","4G",LEFT(B204,2)="33","3W",LEFT(B204,2)="58","5W",LEFT(B204,2)="57","5W")</f>
        <v>3G</v>
      </c>
      <c r="D204" s="2" t="str">
        <f t="shared" si="21"/>
        <v>3G</v>
      </c>
      <c r="E204" s="13">
        <v>0.68402777777777779</v>
      </c>
      <c r="F204" s="13">
        <v>0.70972222222222225</v>
      </c>
      <c r="G204" s="2" t="s">
        <v>27</v>
      </c>
      <c r="H204" s="3">
        <f t="shared" si="19"/>
        <v>985</v>
      </c>
      <c r="I204" s="3">
        <f t="shared" si="20"/>
        <v>1022</v>
      </c>
      <c r="J20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37</v>
      </c>
      <c r="K204" s="9">
        <f>Table1[[#This Row],[Time Off Tele (Total Minutes)2]]/720</f>
        <v>5.1388888888888887E-2</v>
      </c>
      <c r="L204" s="9">
        <f>Table1[[#This Row],[Time Off Tele (Total Minutes)2]]/((12*60)-Table1[[#This Row],[Time Off Tele (Total Minutes)2]])</f>
        <v>5.4172767203513911E-2</v>
      </c>
      <c r="M204" s="9">
        <f>Table1[[#This Row],[PMD Standard Time Minutes]]/720</f>
        <v>4.1666666666666664E-2</v>
      </c>
      <c r="N204" s="3">
        <f>IF(Table1[[#This Row],[Time Off Tele (Total Minutes)2]]&lt;=30,1,0)</f>
        <v>0</v>
      </c>
      <c r="O204" s="3">
        <f>IF(Table1[[#This Row],[Time Off Tele (Total Minutes)2]]&gt; 30,1,0)</f>
        <v>1</v>
      </c>
      <c r="P204" s="3">
        <f>IF(Table1[[#This Row],[Date]]=Table1[[#This Row],[Date]],1,0)</f>
        <v>1</v>
      </c>
      <c r="Q204" s="3">
        <f>IF(Table1[[#This Row],[Date]]=Table1[[#This Row],[Date]],30,0)</f>
        <v>30</v>
      </c>
      <c r="R204" s="3">
        <f>COUNT(Table1[[#This Row],[Room]])</f>
        <v>1</v>
      </c>
      <c r="S204" s="3"/>
    </row>
    <row r="205" spans="1:19" x14ac:dyDescent="0.25">
      <c r="A205" s="1">
        <v>45033</v>
      </c>
      <c r="B205" s="5">
        <v>4108</v>
      </c>
      <c r="C205" s="20" t="str" cm="1">
        <f t="array" ref="C205">_xlfn.IFS(LEFT(B205,2)="39","3S",LEFT(B205,2)="49","4S",LEFT(B205,2)="59","5S",LEFT(B205,2)="69","6S",LEFT(B205,2)="79","7S",LEFT(B205,2)="21","2G",LEFT(B205,2)="31","3G",LEFT(B205,2)="41","4G",LEFT(B205,2)="33","3W",LEFT(B205,2)="58","5W",LEFT(B205,2)="57","5W")</f>
        <v>4G</v>
      </c>
      <c r="D205" s="2" t="str">
        <f t="shared" si="21"/>
        <v>4G</v>
      </c>
      <c r="E205" s="13">
        <v>0.69652777777777775</v>
      </c>
      <c r="F205" s="13">
        <v>0.72361111111111109</v>
      </c>
      <c r="G205" s="2" t="s">
        <v>27</v>
      </c>
      <c r="H205" s="3">
        <f t="shared" si="19"/>
        <v>1003</v>
      </c>
      <c r="I205" s="3">
        <f t="shared" si="20"/>
        <v>1042</v>
      </c>
      <c r="J20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39</v>
      </c>
      <c r="K205" s="9">
        <f>Table1[[#This Row],[Time Off Tele (Total Minutes)2]]/720</f>
        <v>5.4166666666666669E-2</v>
      </c>
      <c r="L205" s="9">
        <f>Table1[[#This Row],[Time Off Tele (Total Minutes)2]]/((12*60)-Table1[[#This Row],[Time Off Tele (Total Minutes)2]])</f>
        <v>5.7268722466960353E-2</v>
      </c>
      <c r="M205" s="9">
        <f>Table1[[#This Row],[PMD Standard Time Minutes]]/720</f>
        <v>4.1666666666666664E-2</v>
      </c>
      <c r="N205" s="3">
        <f>IF(Table1[[#This Row],[Time Off Tele (Total Minutes)2]]&lt;=30,1,0)</f>
        <v>0</v>
      </c>
      <c r="O205" s="3">
        <f>IF(Table1[[#This Row],[Time Off Tele (Total Minutes)2]]&gt; 30,1,0)</f>
        <v>1</v>
      </c>
      <c r="P205" s="3">
        <f>IF(Table1[[#This Row],[Date]]=Table1[[#This Row],[Date]],1,0)</f>
        <v>1</v>
      </c>
      <c r="Q205" s="3">
        <f>IF(Table1[[#This Row],[Date]]=Table1[[#This Row],[Date]],30,0)</f>
        <v>30</v>
      </c>
      <c r="R205" s="3">
        <f>COUNT(Table1[[#This Row],[Room]])</f>
        <v>1</v>
      </c>
      <c r="S205" s="3"/>
    </row>
    <row r="206" spans="1:19" x14ac:dyDescent="0.25">
      <c r="A206" s="1">
        <v>45033</v>
      </c>
      <c r="B206" s="5">
        <v>3127</v>
      </c>
      <c r="C206" s="20" t="str" cm="1">
        <f t="array" ref="C206">_xlfn.IFS(LEFT(B206,2)="39","3S",LEFT(B206,2)="49","4S",LEFT(B206,2)="59","5S",LEFT(B206,2)="69","6S",LEFT(B206,2)="79","7S",LEFT(B206,2)="21","2G",LEFT(B206,2)="31","3G",LEFT(B206,2)="41","4G",LEFT(B206,2)="33","3W",LEFT(B206,2)="58","5W",LEFT(B206,2)="57","5W")</f>
        <v>3G</v>
      </c>
      <c r="D206" s="2" t="str">
        <f t="shared" si="21"/>
        <v>3G</v>
      </c>
      <c r="E206" s="13">
        <v>0.7090277777777777</v>
      </c>
      <c r="F206" s="13">
        <v>0.73819444444444438</v>
      </c>
      <c r="G206" s="2" t="s">
        <v>27</v>
      </c>
      <c r="H206" s="3">
        <f t="shared" si="19"/>
        <v>1021</v>
      </c>
      <c r="I206" s="3">
        <f t="shared" si="20"/>
        <v>1063</v>
      </c>
      <c r="J20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42</v>
      </c>
      <c r="K206" s="9">
        <f>Table1[[#This Row],[Time Off Tele (Total Minutes)2]]/720</f>
        <v>5.8333333333333334E-2</v>
      </c>
      <c r="L206" s="9">
        <f>Table1[[#This Row],[Time Off Tele (Total Minutes)2]]/((12*60)-Table1[[#This Row],[Time Off Tele (Total Minutes)2]])</f>
        <v>6.1946902654867256E-2</v>
      </c>
      <c r="M206" s="9">
        <f>Table1[[#This Row],[PMD Standard Time Minutes]]/720</f>
        <v>4.1666666666666664E-2</v>
      </c>
      <c r="N206" s="3">
        <f>IF(Table1[[#This Row],[Time Off Tele (Total Minutes)2]]&lt;=30,1,0)</f>
        <v>0</v>
      </c>
      <c r="O206" s="3">
        <f>IF(Table1[[#This Row],[Time Off Tele (Total Minutes)2]]&gt; 30,1,0)</f>
        <v>1</v>
      </c>
      <c r="P206" s="3">
        <f>IF(Table1[[#This Row],[Date]]=Table1[[#This Row],[Date]],1,0)</f>
        <v>1</v>
      </c>
      <c r="Q206" s="3">
        <f>IF(Table1[[#This Row],[Date]]=Table1[[#This Row],[Date]],30,0)</f>
        <v>30</v>
      </c>
      <c r="R206" s="3">
        <f>COUNT(Table1[[#This Row],[Room]])</f>
        <v>1</v>
      </c>
      <c r="S206" s="3"/>
    </row>
    <row r="207" spans="1:19" x14ac:dyDescent="0.25">
      <c r="A207" s="1">
        <v>45034</v>
      </c>
      <c r="B207" s="5">
        <v>6912</v>
      </c>
      <c r="C207" s="20" t="str" cm="1">
        <f t="array" ref="C207">_xlfn.IFS(LEFT(B207,2)="39","3S",LEFT(B207,2)="49","4S",LEFT(B207,2)="59","5S",LEFT(B207,2)="69","6S",LEFT(B207,2)="79","7S",LEFT(B207,2)="21","2G",LEFT(B207,2)="31","3G",LEFT(B207,2)="41","4G",LEFT(B207,2)="33","3W",LEFT(B207,2)="58","5W",LEFT(B207,2)="57","5W")</f>
        <v>6S</v>
      </c>
      <c r="D207" s="2" t="str">
        <f t="shared" si="21"/>
        <v>6S</v>
      </c>
      <c r="E207" s="13">
        <v>0.40902777777777777</v>
      </c>
      <c r="F207" s="13">
        <v>0.47986111111111113</v>
      </c>
      <c r="G207" s="2" t="s">
        <v>27</v>
      </c>
      <c r="H207" s="3">
        <f t="shared" si="19"/>
        <v>589</v>
      </c>
      <c r="I207" s="3">
        <f t="shared" si="20"/>
        <v>691</v>
      </c>
      <c r="J20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102</v>
      </c>
      <c r="K207" s="9">
        <f>Table1[[#This Row],[Time Off Tele (Total Minutes)2]]/720</f>
        <v>0.14166666666666666</v>
      </c>
      <c r="L207" s="9">
        <f>Table1[[#This Row],[Time Off Tele (Total Minutes)2]]/((12*60)-Table1[[#This Row],[Time Off Tele (Total Minutes)2]])</f>
        <v>0.1650485436893204</v>
      </c>
      <c r="M207" s="9">
        <f>Table1[[#This Row],[PMD Standard Time Minutes]]/720</f>
        <v>4.1666666666666664E-2</v>
      </c>
      <c r="N207" s="3">
        <f>IF(Table1[[#This Row],[Time Off Tele (Total Minutes)2]]&lt;=30,1,0)</f>
        <v>0</v>
      </c>
      <c r="O207" s="3">
        <f>IF(Table1[[#This Row],[Time Off Tele (Total Minutes)2]]&gt; 30,1,0)</f>
        <v>1</v>
      </c>
      <c r="P207" s="3">
        <f>IF(Table1[[#This Row],[Date]]=Table1[[#This Row],[Date]],1,0)</f>
        <v>1</v>
      </c>
      <c r="Q207" s="3">
        <f>IF(Table1[[#This Row],[Date]]=Table1[[#This Row],[Date]],30,0)</f>
        <v>30</v>
      </c>
      <c r="R207" s="3">
        <f>COUNT(Table1[[#This Row],[Room]])</f>
        <v>1</v>
      </c>
      <c r="S207" s="3"/>
    </row>
    <row r="208" spans="1:19" x14ac:dyDescent="0.25">
      <c r="A208" s="1">
        <v>45034</v>
      </c>
      <c r="B208" s="5">
        <v>6922</v>
      </c>
      <c r="C208" s="20" t="str" cm="1">
        <f t="array" ref="C208">_xlfn.IFS(LEFT(B208,2)="39","3S",LEFT(B208,2)="49","4S",LEFT(B208,2)="59","5S",LEFT(B208,2)="69","6S",LEFT(B208,2)="79","7S",LEFT(B208,2)="21","2G",LEFT(B208,2)="31","3G",LEFT(B208,2)="41","4G",LEFT(B208,2)="33","3W",LEFT(B208,2)="58","5W",LEFT(B208,2)="57","5W")</f>
        <v>6S</v>
      </c>
      <c r="D208" s="2" t="str">
        <f t="shared" si="21"/>
        <v>6S</v>
      </c>
      <c r="E208" s="13">
        <v>0.48194444444444445</v>
      </c>
      <c r="F208" s="13">
        <v>0.52569444444444446</v>
      </c>
      <c r="G208" s="2" t="s">
        <v>27</v>
      </c>
      <c r="H208" s="3">
        <f t="shared" si="19"/>
        <v>694</v>
      </c>
      <c r="I208" s="3">
        <f t="shared" si="20"/>
        <v>757</v>
      </c>
      <c r="J20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63</v>
      </c>
      <c r="K208" s="9">
        <f>Table1[[#This Row],[Time Off Tele (Total Minutes)2]]/720</f>
        <v>8.7499999999999994E-2</v>
      </c>
      <c r="L208" s="9">
        <f>Table1[[#This Row],[Time Off Tele (Total Minutes)2]]/((12*60)-Table1[[#This Row],[Time Off Tele (Total Minutes)2]])</f>
        <v>9.5890410958904104E-2</v>
      </c>
      <c r="M208" s="9">
        <f>Table1[[#This Row],[PMD Standard Time Minutes]]/720</f>
        <v>4.1666666666666664E-2</v>
      </c>
      <c r="N208" s="3">
        <f>IF(Table1[[#This Row],[Time Off Tele (Total Minutes)2]]&lt;=30,1,0)</f>
        <v>0</v>
      </c>
      <c r="O208" s="3">
        <f>IF(Table1[[#This Row],[Time Off Tele (Total Minutes)2]]&gt; 30,1,0)</f>
        <v>1</v>
      </c>
      <c r="P208" s="3">
        <f>IF(Table1[[#This Row],[Date]]=Table1[[#This Row],[Date]],1,0)</f>
        <v>1</v>
      </c>
      <c r="Q208" s="3">
        <f>IF(Table1[[#This Row],[Date]]=Table1[[#This Row],[Date]],30,0)</f>
        <v>30</v>
      </c>
      <c r="R208" s="3">
        <f>COUNT(Table1[[#This Row],[Room]])</f>
        <v>1</v>
      </c>
      <c r="S208" s="3"/>
    </row>
    <row r="209" spans="1:19" x14ac:dyDescent="0.25">
      <c r="A209" s="1">
        <v>45034</v>
      </c>
      <c r="B209" s="5">
        <v>7912</v>
      </c>
      <c r="C209" s="20" t="str" cm="1">
        <f t="array" ref="C209">_xlfn.IFS(LEFT(B209,2)="39","3S",LEFT(B209,2)="49","4S",LEFT(B209,2)="59","5S",LEFT(B209,2)="69","6S",LEFT(B209,2)="79","7S",LEFT(B209,2)="21","2G",LEFT(B209,2)="31","3G",LEFT(B209,2)="41","4G",LEFT(B209,2)="33","3W",LEFT(B209,2)="58","5W",LEFT(B209,2)="57","5W")</f>
        <v>7S</v>
      </c>
      <c r="D209" s="2" t="str">
        <f t="shared" si="21"/>
        <v>7S</v>
      </c>
      <c r="E209" s="13">
        <v>0.55833333333333335</v>
      </c>
      <c r="F209" s="13">
        <v>0.5805555555555556</v>
      </c>
      <c r="G209" s="2" t="s">
        <v>27</v>
      </c>
      <c r="H209" s="3">
        <f t="shared" si="19"/>
        <v>804</v>
      </c>
      <c r="I209" s="3">
        <f t="shared" si="20"/>
        <v>836</v>
      </c>
      <c r="J20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32</v>
      </c>
      <c r="K209" s="9">
        <f>Table1[[#This Row],[Time Off Tele (Total Minutes)2]]/720</f>
        <v>4.4444444444444446E-2</v>
      </c>
      <c r="L209" s="9">
        <f>Table1[[#This Row],[Time Off Tele (Total Minutes)2]]/((12*60)-Table1[[#This Row],[Time Off Tele (Total Minutes)2]])</f>
        <v>4.6511627906976744E-2</v>
      </c>
      <c r="M209" s="9">
        <f>Table1[[#This Row],[PMD Standard Time Minutes]]/720</f>
        <v>4.1666666666666664E-2</v>
      </c>
      <c r="N209" s="3">
        <f>IF(Table1[[#This Row],[Time Off Tele (Total Minutes)2]]&lt;=30,1,0)</f>
        <v>0</v>
      </c>
      <c r="O209" s="3">
        <f>IF(Table1[[#This Row],[Time Off Tele (Total Minutes)2]]&gt; 30,1,0)</f>
        <v>1</v>
      </c>
      <c r="P209" s="3">
        <f>IF(Table1[[#This Row],[Date]]=Table1[[#This Row],[Date]],1,0)</f>
        <v>1</v>
      </c>
      <c r="Q209" s="3">
        <f>IF(Table1[[#This Row],[Date]]=Table1[[#This Row],[Date]],30,0)</f>
        <v>30</v>
      </c>
      <c r="R209" s="3">
        <f>COUNT(Table1[[#This Row],[Room]])</f>
        <v>1</v>
      </c>
      <c r="S209" s="3"/>
    </row>
    <row r="210" spans="1:19" x14ac:dyDescent="0.25">
      <c r="A210" s="1">
        <v>45034</v>
      </c>
      <c r="B210" s="5">
        <v>6902</v>
      </c>
      <c r="C210" s="20" t="str" cm="1">
        <f t="array" ref="C210">_xlfn.IFS(LEFT(B210,2)="39","3S",LEFT(B210,2)="49","4S",LEFT(B210,2)="59","5S",LEFT(B210,2)="69","6S",LEFT(B210,2)="79","7S",LEFT(B210,2)="21","2G",LEFT(B210,2)="31","3G",LEFT(B210,2)="41","4G",LEFT(B210,2)="33","3W",LEFT(B210,2)="58","5W",LEFT(B210,2)="57","5W")</f>
        <v>6S</v>
      </c>
      <c r="D210" s="2" t="str">
        <f t="shared" si="21"/>
        <v>6S</v>
      </c>
      <c r="E210" s="13">
        <v>0.74444444444444446</v>
      </c>
      <c r="F210" s="13">
        <v>0.77222222222222225</v>
      </c>
      <c r="G210" s="2" t="s">
        <v>27</v>
      </c>
      <c r="H210" s="3">
        <f t="shared" si="19"/>
        <v>1072</v>
      </c>
      <c r="I210" s="3">
        <f t="shared" si="20"/>
        <v>1112</v>
      </c>
      <c r="J21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40</v>
      </c>
      <c r="K210" s="9">
        <f>Table1[[#This Row],[Time Off Tele (Total Minutes)2]]/720</f>
        <v>5.5555555555555552E-2</v>
      </c>
      <c r="L210" s="9">
        <f>Table1[[#This Row],[Time Off Tele (Total Minutes)2]]/((12*60)-Table1[[#This Row],[Time Off Tele (Total Minutes)2]])</f>
        <v>5.8823529411764705E-2</v>
      </c>
      <c r="M210" s="9">
        <f>Table1[[#This Row],[PMD Standard Time Minutes]]/720</f>
        <v>4.1666666666666664E-2</v>
      </c>
      <c r="N210" s="3">
        <f>IF(Table1[[#This Row],[Time Off Tele (Total Minutes)2]]&lt;=30,1,0)</f>
        <v>0</v>
      </c>
      <c r="O210" s="3">
        <f>IF(Table1[[#This Row],[Time Off Tele (Total Minutes)2]]&gt; 30,1,0)</f>
        <v>1</v>
      </c>
      <c r="P210" s="3">
        <f>IF(Table1[[#This Row],[Date]]=Table1[[#This Row],[Date]],1,0)</f>
        <v>1</v>
      </c>
      <c r="Q210" s="3">
        <f>IF(Table1[[#This Row],[Date]]=Table1[[#This Row],[Date]],30,0)</f>
        <v>30</v>
      </c>
      <c r="R210" s="3">
        <f>COUNT(Table1[[#This Row],[Room]])</f>
        <v>1</v>
      </c>
      <c r="S210" s="3"/>
    </row>
    <row r="211" spans="1:19" x14ac:dyDescent="0.25">
      <c r="A211" s="1">
        <v>45036</v>
      </c>
      <c r="B211" s="5">
        <v>6916</v>
      </c>
      <c r="C211" s="20" t="str" cm="1">
        <f t="array" ref="C211">_xlfn.IFS(LEFT(B211,2)="39","3S",LEFT(B211,2)="49","4S",LEFT(B211,2)="59","5S",LEFT(B211,2)="69","6S",LEFT(B211,2)="79","7S",LEFT(B211,2)="21","2G",LEFT(B211,2)="31","3G",LEFT(B211,2)="41","4G",LEFT(B211,2)="33","3W",LEFT(B211,2)="58","5W",LEFT(B211,2)="57","5W")</f>
        <v>6S</v>
      </c>
      <c r="D211" s="2" t="str">
        <f t="shared" si="21"/>
        <v>6S</v>
      </c>
      <c r="E211" s="13">
        <v>0.66875000000000007</v>
      </c>
      <c r="F211" s="13">
        <v>0.68194444444444446</v>
      </c>
      <c r="G211" s="2" t="s">
        <v>27</v>
      </c>
      <c r="H211" s="3">
        <f t="shared" si="19"/>
        <v>963</v>
      </c>
      <c r="I211" s="3">
        <f t="shared" si="20"/>
        <v>982</v>
      </c>
      <c r="J21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19</v>
      </c>
      <c r="K211" s="9">
        <f>Table1[[#This Row],[Time Off Tele (Total Minutes)2]]/720</f>
        <v>2.6388888888888889E-2</v>
      </c>
      <c r="L211" s="9">
        <f>Table1[[#This Row],[Time Off Tele (Total Minutes)2]]/((12*60)-Table1[[#This Row],[Time Off Tele (Total Minutes)2]])</f>
        <v>2.710413694721826E-2</v>
      </c>
      <c r="M211" s="9">
        <f>Table1[[#This Row],[PMD Standard Time Minutes]]/720</f>
        <v>4.1666666666666664E-2</v>
      </c>
      <c r="N211" s="3">
        <f>IF(Table1[[#This Row],[Time Off Tele (Total Minutes)2]]&lt;=30,1,0)</f>
        <v>1</v>
      </c>
      <c r="O211" s="3">
        <f>IF(Table1[[#This Row],[Time Off Tele (Total Minutes)2]]&gt; 30,1,0)</f>
        <v>0</v>
      </c>
      <c r="P211" s="3">
        <f>IF(Table1[[#This Row],[Date]]=Table1[[#This Row],[Date]],1,0)</f>
        <v>1</v>
      </c>
      <c r="Q211" s="3">
        <f>IF(Table1[[#This Row],[Date]]=Table1[[#This Row],[Date]],30,0)</f>
        <v>30</v>
      </c>
      <c r="R211" s="3">
        <f>COUNT(Table1[[#This Row],[Room]])</f>
        <v>1</v>
      </c>
      <c r="S211" s="3"/>
    </row>
    <row r="212" spans="1:19" x14ac:dyDescent="0.25">
      <c r="A212" s="1">
        <v>45036</v>
      </c>
      <c r="B212" s="5">
        <v>7918</v>
      </c>
      <c r="C212" s="20" t="str" cm="1">
        <f t="array" ref="C212">_xlfn.IFS(LEFT(B212,2)="39","3S",LEFT(B212,2)="49","4S",LEFT(B212,2)="59","5S",LEFT(B212,2)="69","6S",LEFT(B212,2)="79","7S",LEFT(B212,2)="21","2G",LEFT(B212,2)="31","3G",LEFT(B212,2)="41","4G",LEFT(B212,2)="33","3W",LEFT(B212,2)="58","5W",LEFT(B212,2)="57","5W")</f>
        <v>7S</v>
      </c>
      <c r="D212" s="2" t="str">
        <f t="shared" si="21"/>
        <v>7S</v>
      </c>
      <c r="E212" s="13">
        <v>0.69652777777777775</v>
      </c>
      <c r="F212" s="13">
        <v>0.72499999999999998</v>
      </c>
      <c r="G212" s="2" t="s">
        <v>27</v>
      </c>
      <c r="H212" s="3">
        <f t="shared" si="19"/>
        <v>1003</v>
      </c>
      <c r="I212" s="3">
        <f t="shared" si="20"/>
        <v>1044</v>
      </c>
      <c r="J21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41</v>
      </c>
      <c r="K212" s="9">
        <f>Table1[[#This Row],[Time Off Tele (Total Minutes)2]]/720</f>
        <v>5.6944444444444443E-2</v>
      </c>
      <c r="L212" s="9">
        <f>Table1[[#This Row],[Time Off Tele (Total Minutes)2]]/((12*60)-Table1[[#This Row],[Time Off Tele (Total Minutes)2]])</f>
        <v>6.0382916053019146E-2</v>
      </c>
      <c r="M212" s="9">
        <f>Table1[[#This Row],[PMD Standard Time Minutes]]/720</f>
        <v>4.1666666666666664E-2</v>
      </c>
      <c r="N212" s="3">
        <f>IF(Table1[[#This Row],[Time Off Tele (Total Minutes)2]]&lt;=30,1,0)</f>
        <v>0</v>
      </c>
      <c r="O212" s="3">
        <f>IF(Table1[[#This Row],[Time Off Tele (Total Minutes)2]]&gt; 30,1,0)</f>
        <v>1</v>
      </c>
      <c r="P212" s="3">
        <f>IF(Table1[[#This Row],[Date]]=Table1[[#This Row],[Date]],1,0)</f>
        <v>1</v>
      </c>
      <c r="Q212" s="3">
        <f>IF(Table1[[#This Row],[Date]]=Table1[[#This Row],[Date]],30,0)</f>
        <v>30</v>
      </c>
      <c r="R212" s="3">
        <f>COUNT(Table1[[#This Row],[Room]])</f>
        <v>1</v>
      </c>
      <c r="S212" s="3"/>
    </row>
    <row r="213" spans="1:19" x14ac:dyDescent="0.25">
      <c r="A213" s="1">
        <v>45036</v>
      </c>
      <c r="B213" s="5">
        <v>6934</v>
      </c>
      <c r="C213" s="20" t="str" cm="1">
        <f t="array" ref="C213">_xlfn.IFS(LEFT(B213,2)="39","3S",LEFT(B213,2)="49","4S",LEFT(B213,2)="59","5S",LEFT(B213,2)="69","6S",LEFT(B213,2)="79","7S",LEFT(B213,2)="21","2G",LEFT(B213,2)="31","3G",LEFT(B213,2)="41","4G",LEFT(B213,2)="33","3W",LEFT(B213,2)="58","5W",LEFT(B213,2)="57","5W")</f>
        <v>6S</v>
      </c>
      <c r="D213" s="2" t="str">
        <f t="shared" si="21"/>
        <v>6S</v>
      </c>
      <c r="E213" s="13">
        <v>0.74791666666666667</v>
      </c>
      <c r="F213" s="13">
        <v>0.84722222222222221</v>
      </c>
      <c r="G213" s="2" t="s">
        <v>27</v>
      </c>
      <c r="H213" s="3">
        <f t="shared" si="19"/>
        <v>1077</v>
      </c>
      <c r="I213" s="3">
        <f t="shared" si="20"/>
        <v>1220</v>
      </c>
      <c r="J21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143</v>
      </c>
      <c r="K213" s="9">
        <f>Table1[[#This Row],[Time Off Tele (Total Minutes)2]]/720</f>
        <v>0.1986111111111111</v>
      </c>
      <c r="L213" s="9">
        <f>Table1[[#This Row],[Time Off Tele (Total Minutes)2]]/((12*60)-Table1[[#This Row],[Time Off Tele (Total Minutes)2]])</f>
        <v>0.24783362218370883</v>
      </c>
      <c r="M213" s="9">
        <f>Table1[[#This Row],[PMD Standard Time Minutes]]/720</f>
        <v>4.1666666666666664E-2</v>
      </c>
      <c r="N213" s="3">
        <f>IF(Table1[[#This Row],[Time Off Tele (Total Minutes)2]]&lt;=30,1,0)</f>
        <v>0</v>
      </c>
      <c r="O213" s="3">
        <f>IF(Table1[[#This Row],[Time Off Tele (Total Minutes)2]]&gt; 30,1,0)</f>
        <v>1</v>
      </c>
      <c r="P213" s="3">
        <f>IF(Table1[[#This Row],[Date]]=Table1[[#This Row],[Date]],1,0)</f>
        <v>1</v>
      </c>
      <c r="Q213" s="3">
        <f>IF(Table1[[#This Row],[Date]]=Table1[[#This Row],[Date]],30,0)</f>
        <v>30</v>
      </c>
      <c r="R213" s="3">
        <f>COUNT(Table1[[#This Row],[Room]])</f>
        <v>1</v>
      </c>
      <c r="S213" s="3"/>
    </row>
    <row r="214" spans="1:19" x14ac:dyDescent="0.25">
      <c r="A214" s="1">
        <v>45036</v>
      </c>
      <c r="B214" s="5">
        <v>6914</v>
      </c>
      <c r="C214" s="20" t="str" cm="1">
        <f t="array" ref="C214">_xlfn.IFS(LEFT(B214,2)="39","3S",LEFT(B214,2)="49","4S",LEFT(B214,2)="59","5S",LEFT(B214,2)="69","6S",LEFT(B214,2)="79","7S",LEFT(B214,2)="21","2G",LEFT(B214,2)="31","3G",LEFT(B214,2)="41","4G",LEFT(B214,2)="33","3W",LEFT(B214,2)="58","5W",LEFT(B214,2)="57","5W")</f>
        <v>6S</v>
      </c>
      <c r="D214" s="2" t="str">
        <f t="shared" si="21"/>
        <v>6S</v>
      </c>
      <c r="E214" s="13">
        <v>0.76944444444444438</v>
      </c>
      <c r="F214" s="13">
        <v>0.87986111111111109</v>
      </c>
      <c r="G214" s="2" t="s">
        <v>27</v>
      </c>
      <c r="H214" s="3">
        <f t="shared" si="19"/>
        <v>1108</v>
      </c>
      <c r="I214" s="3">
        <f t="shared" si="20"/>
        <v>1267</v>
      </c>
      <c r="J21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159</v>
      </c>
      <c r="K214" s="9">
        <f>Table1[[#This Row],[Time Off Tele (Total Minutes)2]]/720</f>
        <v>0.22083333333333333</v>
      </c>
      <c r="L214" s="9">
        <f>Table1[[#This Row],[Time Off Tele (Total Minutes)2]]/((12*60)-Table1[[#This Row],[Time Off Tele (Total Minutes)2]])</f>
        <v>0.28342245989304815</v>
      </c>
      <c r="M214" s="9">
        <f>Table1[[#This Row],[PMD Standard Time Minutes]]/720</f>
        <v>4.1666666666666664E-2</v>
      </c>
      <c r="N214" s="3">
        <f>IF(Table1[[#This Row],[Time Off Tele (Total Minutes)2]]&lt;=30,1,0)</f>
        <v>0</v>
      </c>
      <c r="O214" s="3">
        <f>IF(Table1[[#This Row],[Time Off Tele (Total Minutes)2]]&gt; 30,1,0)</f>
        <v>1</v>
      </c>
      <c r="P214" s="3">
        <f>IF(Table1[[#This Row],[Date]]=Table1[[#This Row],[Date]],1,0)</f>
        <v>1</v>
      </c>
      <c r="Q214" s="3">
        <f>IF(Table1[[#This Row],[Date]]=Table1[[#This Row],[Date]],30,0)</f>
        <v>30</v>
      </c>
      <c r="R214" s="3">
        <f>COUNT(Table1[[#This Row],[Room]])</f>
        <v>1</v>
      </c>
      <c r="S214" s="3"/>
    </row>
    <row r="215" spans="1:19" x14ac:dyDescent="0.25">
      <c r="A215" s="1">
        <v>45036</v>
      </c>
      <c r="B215" s="5">
        <v>6903</v>
      </c>
      <c r="C215" s="20" t="str" cm="1">
        <f t="array" ref="C215">_xlfn.IFS(LEFT(B215,2)="39","3S",LEFT(B215,2)="49","4S",LEFT(B215,2)="59","5S",LEFT(B215,2)="69","6S",LEFT(B215,2)="79","7S",LEFT(B215,2)="21","2G",LEFT(B215,2)="31","3G",LEFT(B215,2)="41","4G",LEFT(B215,2)="33","3W",LEFT(B215,2)="58","5W",LEFT(B215,2)="57","5W")</f>
        <v>6S</v>
      </c>
      <c r="D215" s="2" t="str">
        <f t="shared" si="21"/>
        <v>6S</v>
      </c>
      <c r="E215" s="13">
        <v>0.78402777777777777</v>
      </c>
      <c r="F215" s="13">
        <v>0.8881944444444444</v>
      </c>
      <c r="G215" s="2" t="s">
        <v>27</v>
      </c>
      <c r="H215" s="3">
        <f t="shared" si="19"/>
        <v>1129</v>
      </c>
      <c r="I215" s="3">
        <f t="shared" si="20"/>
        <v>1279</v>
      </c>
      <c r="J21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150</v>
      </c>
      <c r="K215" s="9">
        <f>Table1[[#This Row],[Time Off Tele (Total Minutes)2]]/720</f>
        <v>0.20833333333333334</v>
      </c>
      <c r="L215" s="9">
        <f>Table1[[#This Row],[Time Off Tele (Total Minutes)2]]/((12*60)-Table1[[#This Row],[Time Off Tele (Total Minutes)2]])</f>
        <v>0.26315789473684209</v>
      </c>
      <c r="M215" s="9">
        <f>Table1[[#This Row],[PMD Standard Time Minutes]]/720</f>
        <v>4.1666666666666664E-2</v>
      </c>
      <c r="N215" s="3">
        <f>IF(Table1[[#This Row],[Time Off Tele (Total Minutes)2]]&lt;=30,1,0)</f>
        <v>0</v>
      </c>
      <c r="O215" s="3">
        <f>IF(Table1[[#This Row],[Time Off Tele (Total Minutes)2]]&gt; 30,1,0)</f>
        <v>1</v>
      </c>
      <c r="P215" s="3">
        <f>IF(Table1[[#This Row],[Date]]=Table1[[#This Row],[Date]],1,0)</f>
        <v>1</v>
      </c>
      <c r="Q215" s="3">
        <f>IF(Table1[[#This Row],[Date]]=Table1[[#This Row],[Date]],30,0)</f>
        <v>30</v>
      </c>
      <c r="R215" s="3">
        <f>COUNT(Table1[[#This Row],[Room]])</f>
        <v>1</v>
      </c>
      <c r="S215" s="3"/>
    </row>
    <row r="216" spans="1:19" x14ac:dyDescent="0.25">
      <c r="A216" s="1">
        <v>45037</v>
      </c>
      <c r="B216" s="5">
        <v>6915</v>
      </c>
      <c r="C216" s="20" t="str" cm="1">
        <f t="array" ref="C216">_xlfn.IFS(LEFT(B216,2)="39","3S",LEFT(B216,2)="49","4S",LEFT(B216,2)="59","5S",LEFT(B216,2)="69","6S",LEFT(B216,2)="79","7S",LEFT(B216,2)="21","2G",LEFT(B216,2)="31","3G",LEFT(B216,2)="41","4G",LEFT(B216,2)="33","3W",LEFT(B216,2)="58","5W",LEFT(B216,2)="57","5W")</f>
        <v>6S</v>
      </c>
      <c r="D216" s="2" t="str">
        <f t="shared" si="21"/>
        <v>6S</v>
      </c>
      <c r="E216" s="13">
        <v>0.70972222222222225</v>
      </c>
      <c r="F216" s="13">
        <v>0.74513888888888891</v>
      </c>
      <c r="G216" s="2" t="s">
        <v>27</v>
      </c>
      <c r="H216" s="3">
        <f t="shared" si="19"/>
        <v>1022</v>
      </c>
      <c r="I216" s="3">
        <f t="shared" si="20"/>
        <v>1073</v>
      </c>
      <c r="J21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51</v>
      </c>
      <c r="K216" s="9">
        <f>Table1[[#This Row],[Time Off Tele (Total Minutes)2]]/720</f>
        <v>7.0833333333333331E-2</v>
      </c>
      <c r="L216" s="9">
        <f>Table1[[#This Row],[Time Off Tele (Total Minutes)2]]/((12*60)-Table1[[#This Row],[Time Off Tele (Total Minutes)2]])</f>
        <v>7.623318385650224E-2</v>
      </c>
      <c r="M216" s="9">
        <f>Table1[[#This Row],[PMD Standard Time Minutes]]/720</f>
        <v>4.1666666666666664E-2</v>
      </c>
      <c r="N216" s="3">
        <f>IF(Table1[[#This Row],[Time Off Tele (Total Minutes)2]]&lt;=30,1,0)</f>
        <v>0</v>
      </c>
      <c r="O216" s="3">
        <f>IF(Table1[[#This Row],[Time Off Tele (Total Minutes)2]]&gt; 30,1,0)</f>
        <v>1</v>
      </c>
      <c r="P216" s="3">
        <f>IF(Table1[[#This Row],[Date]]=Table1[[#This Row],[Date]],1,0)</f>
        <v>1</v>
      </c>
      <c r="Q216" s="3">
        <f>IF(Table1[[#This Row],[Date]]=Table1[[#This Row],[Date]],30,0)</f>
        <v>30</v>
      </c>
      <c r="R216" s="3">
        <f>COUNT(Table1[[#This Row],[Room]])</f>
        <v>1</v>
      </c>
      <c r="S216" s="3"/>
    </row>
    <row r="217" spans="1:19" x14ac:dyDescent="0.25">
      <c r="A217" s="1">
        <v>45037</v>
      </c>
      <c r="B217" s="5">
        <v>6933</v>
      </c>
      <c r="C217" s="20" t="str" cm="1">
        <f t="array" ref="C217">_xlfn.IFS(LEFT(B217,2)="39","3S",LEFT(B217,2)="49","4S",LEFT(B217,2)="59","5S",LEFT(B217,2)="69","6S",LEFT(B217,2)="79","7S",LEFT(B217,2)="21","2G",LEFT(B217,2)="31","3G",LEFT(B217,2)="41","4G",LEFT(B217,2)="33","3W",LEFT(B217,2)="58","5W",LEFT(B217,2)="57","5W")</f>
        <v>6S</v>
      </c>
      <c r="D217" s="2" t="str">
        <f t="shared" si="21"/>
        <v>6S</v>
      </c>
      <c r="E217" s="13">
        <v>0.74791666666666667</v>
      </c>
      <c r="F217" s="13">
        <v>0.77638888888888891</v>
      </c>
      <c r="G217" s="2" t="s">
        <v>27</v>
      </c>
      <c r="H217" s="3">
        <f t="shared" ref="H217:H244" si="22">((HOUR(E217)*60)+MINUTE(E217)+(SECOND(E217)/60))</f>
        <v>1077</v>
      </c>
      <c r="I217" s="3">
        <f t="shared" ref="I217:I244" si="23">((HOUR(F217)*60)+MINUTE(F217)+(SECOND(F217)/60))</f>
        <v>1118</v>
      </c>
      <c r="J21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41</v>
      </c>
      <c r="K217" s="9">
        <f>Table1[[#This Row],[Time Off Tele (Total Minutes)2]]/720</f>
        <v>5.6944444444444443E-2</v>
      </c>
      <c r="L217" s="9">
        <f>Table1[[#This Row],[Time Off Tele (Total Minutes)2]]/((12*60)-Table1[[#This Row],[Time Off Tele (Total Minutes)2]])</f>
        <v>6.0382916053019146E-2</v>
      </c>
      <c r="M217" s="9">
        <f>Table1[[#This Row],[PMD Standard Time Minutes]]/720</f>
        <v>4.1666666666666664E-2</v>
      </c>
      <c r="N217" s="3">
        <f>IF(Table1[[#This Row],[Time Off Tele (Total Minutes)2]]&lt;=30,1,0)</f>
        <v>0</v>
      </c>
      <c r="O217" s="3">
        <f>IF(Table1[[#This Row],[Time Off Tele (Total Minutes)2]]&gt; 30,1,0)</f>
        <v>1</v>
      </c>
      <c r="P217" s="3">
        <f>IF(Table1[[#This Row],[Date]]=Table1[[#This Row],[Date]],1,0)</f>
        <v>1</v>
      </c>
      <c r="Q217" s="3">
        <f>IF(Table1[[#This Row],[Date]]=Table1[[#This Row],[Date]],30,0)</f>
        <v>30</v>
      </c>
      <c r="R217" s="3">
        <f>COUNT(Table1[[#This Row],[Room]])</f>
        <v>1</v>
      </c>
      <c r="S217" s="3"/>
    </row>
    <row r="218" spans="1:19" x14ac:dyDescent="0.25">
      <c r="A218" s="1">
        <v>45037</v>
      </c>
      <c r="B218" s="5">
        <v>7929</v>
      </c>
      <c r="C218" s="20" t="str" cm="1">
        <f t="array" ref="C218">_xlfn.IFS(LEFT(B218,2)="39","3S",LEFT(B218,2)="49","4S",LEFT(B218,2)="59","5S",LEFT(B218,2)="69","6S",LEFT(B218,2)="79","7S",LEFT(B218,2)="21","2G",LEFT(B218,2)="31","3G",LEFT(B218,2)="41","4G",LEFT(B218,2)="33","3W",LEFT(B218,2)="58","5W",LEFT(B218,2)="57","5W")</f>
        <v>7S</v>
      </c>
      <c r="D218" s="2" t="str">
        <f t="shared" si="21"/>
        <v>7S</v>
      </c>
      <c r="E218" s="13">
        <v>0.74791666666666667</v>
      </c>
      <c r="F218" s="13">
        <v>0.78333333333333333</v>
      </c>
      <c r="G218" s="2" t="s">
        <v>27</v>
      </c>
      <c r="H218" s="3">
        <f t="shared" si="22"/>
        <v>1077</v>
      </c>
      <c r="I218" s="3">
        <f t="shared" si="23"/>
        <v>1128</v>
      </c>
      <c r="J21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51</v>
      </c>
      <c r="K218" s="9">
        <f>Table1[[#This Row],[Time Off Tele (Total Minutes)2]]/720</f>
        <v>7.0833333333333331E-2</v>
      </c>
      <c r="L218" s="9">
        <f>Table1[[#This Row],[Time Off Tele (Total Minutes)2]]/((12*60)-Table1[[#This Row],[Time Off Tele (Total Minutes)2]])</f>
        <v>7.623318385650224E-2</v>
      </c>
      <c r="M218" s="9">
        <f>Table1[[#This Row],[PMD Standard Time Minutes]]/720</f>
        <v>4.1666666666666664E-2</v>
      </c>
      <c r="N218" s="3">
        <f>IF(Table1[[#This Row],[Time Off Tele (Total Minutes)2]]&lt;=30,1,0)</f>
        <v>0</v>
      </c>
      <c r="O218" s="3">
        <f>IF(Table1[[#This Row],[Time Off Tele (Total Minutes)2]]&gt; 30,1,0)</f>
        <v>1</v>
      </c>
      <c r="P218" s="3">
        <f>IF(Table1[[#This Row],[Date]]=Table1[[#This Row],[Date]],1,0)</f>
        <v>1</v>
      </c>
      <c r="Q218" s="3">
        <f>IF(Table1[[#This Row],[Date]]=Table1[[#This Row],[Date]],30,0)</f>
        <v>30</v>
      </c>
      <c r="R218" s="3">
        <f>COUNT(Table1[[#This Row],[Room]])</f>
        <v>1</v>
      </c>
      <c r="S218" s="3"/>
    </row>
    <row r="219" spans="1:19" x14ac:dyDescent="0.25">
      <c r="A219" s="1">
        <v>45037</v>
      </c>
      <c r="B219" s="5">
        <v>6931</v>
      </c>
      <c r="C219" s="20" t="str" cm="1">
        <f t="array" ref="C219">_xlfn.IFS(LEFT(B219,2)="39","3S",LEFT(B219,2)="49","4S",LEFT(B219,2)="59","5S",LEFT(B219,2)="69","6S",LEFT(B219,2)="79","7S",LEFT(B219,2)="21","2G",LEFT(B219,2)="31","3G",LEFT(B219,2)="41","4G",LEFT(B219,2)="33","3W",LEFT(B219,2)="58","5W",LEFT(B219,2)="57","5W")</f>
        <v>6S</v>
      </c>
      <c r="D219" s="2" t="str">
        <f t="shared" si="21"/>
        <v>6S</v>
      </c>
      <c r="E219" s="13">
        <v>0.76111111111111107</v>
      </c>
      <c r="F219" s="13">
        <v>0.78680555555555554</v>
      </c>
      <c r="G219" s="2" t="s">
        <v>27</v>
      </c>
      <c r="H219" s="3">
        <f t="shared" si="22"/>
        <v>1096</v>
      </c>
      <c r="I219" s="3">
        <f t="shared" si="23"/>
        <v>1133</v>
      </c>
      <c r="J21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37</v>
      </c>
      <c r="K219" s="9">
        <f>Table1[[#This Row],[Time Off Tele (Total Minutes)2]]/720</f>
        <v>5.1388888888888887E-2</v>
      </c>
      <c r="L219" s="9">
        <f>Table1[[#This Row],[Time Off Tele (Total Minutes)2]]/((12*60)-Table1[[#This Row],[Time Off Tele (Total Minutes)2]])</f>
        <v>5.4172767203513911E-2</v>
      </c>
      <c r="M219" s="9">
        <f>Table1[[#This Row],[PMD Standard Time Minutes]]/720</f>
        <v>4.1666666666666664E-2</v>
      </c>
      <c r="N219" s="3">
        <f>IF(Table1[[#This Row],[Time Off Tele (Total Minutes)2]]&lt;=30,1,0)</f>
        <v>0</v>
      </c>
      <c r="O219" s="3">
        <f>IF(Table1[[#This Row],[Time Off Tele (Total Minutes)2]]&gt; 30,1,0)</f>
        <v>1</v>
      </c>
      <c r="P219" s="3">
        <f>IF(Table1[[#This Row],[Date]]=Table1[[#This Row],[Date]],1,0)</f>
        <v>1</v>
      </c>
      <c r="Q219" s="3">
        <f>IF(Table1[[#This Row],[Date]]=Table1[[#This Row],[Date]],30,0)</f>
        <v>30</v>
      </c>
      <c r="R219" s="3">
        <f>COUNT(Table1[[#This Row],[Room]])</f>
        <v>1</v>
      </c>
      <c r="S219" s="3"/>
    </row>
    <row r="220" spans="1:19" x14ac:dyDescent="0.25">
      <c r="A220" s="1">
        <v>45038</v>
      </c>
      <c r="B220" s="5">
        <v>6902</v>
      </c>
      <c r="C220" s="20" t="str" cm="1">
        <f t="array" ref="C220">_xlfn.IFS(LEFT(B220,2)="39","3S",LEFT(B220,2)="49","4S",LEFT(B220,2)="59","5S",LEFT(B220,2)="69","6S",LEFT(B220,2)="79","7S",LEFT(B220,2)="21","2G",LEFT(B220,2)="31","3G",LEFT(B220,2)="41","4G",LEFT(B220,2)="33","3W",LEFT(B220,2)="58","5W",LEFT(B220,2)="57","5W")</f>
        <v>6S</v>
      </c>
      <c r="D220" s="2" t="str">
        <f t="shared" si="21"/>
        <v>6S</v>
      </c>
      <c r="E220" s="13">
        <v>0.39652777777777781</v>
      </c>
      <c r="F220" s="13">
        <v>0.45763888888888887</v>
      </c>
      <c r="G220" s="2" t="s">
        <v>27</v>
      </c>
      <c r="H220" s="3">
        <f t="shared" si="22"/>
        <v>571</v>
      </c>
      <c r="I220" s="3">
        <f t="shared" si="23"/>
        <v>659</v>
      </c>
      <c r="J22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88</v>
      </c>
      <c r="K220" s="9">
        <f>Table1[[#This Row],[Time Off Tele (Total Minutes)2]]/720</f>
        <v>0.12222222222222222</v>
      </c>
      <c r="L220" s="9">
        <f>Table1[[#This Row],[Time Off Tele (Total Minutes)2]]/((12*60)-Table1[[#This Row],[Time Off Tele (Total Minutes)2]])</f>
        <v>0.13924050632911392</v>
      </c>
      <c r="M220" s="9">
        <f>Table1[[#This Row],[PMD Standard Time Minutes]]/720</f>
        <v>4.1666666666666664E-2</v>
      </c>
      <c r="N220" s="3">
        <f>IF(Table1[[#This Row],[Time Off Tele (Total Minutes)2]]&lt;=30,1,0)</f>
        <v>0</v>
      </c>
      <c r="O220" s="3">
        <f>IF(Table1[[#This Row],[Time Off Tele (Total Minutes)2]]&gt; 30,1,0)</f>
        <v>1</v>
      </c>
      <c r="P220" s="3">
        <f>IF(Table1[[#This Row],[Date]]=Table1[[#This Row],[Date]],1,0)</f>
        <v>1</v>
      </c>
      <c r="Q220" s="3">
        <f>IF(Table1[[#This Row],[Date]]=Table1[[#This Row],[Date]],30,0)</f>
        <v>30</v>
      </c>
      <c r="R220" s="3">
        <f>COUNT(Table1[[#This Row],[Room]])</f>
        <v>1</v>
      </c>
      <c r="S220" s="3"/>
    </row>
    <row r="221" spans="1:19" x14ac:dyDescent="0.25">
      <c r="A221" s="1">
        <v>45038</v>
      </c>
      <c r="B221" s="5">
        <v>6910</v>
      </c>
      <c r="C221" s="20" t="str" cm="1">
        <f t="array" ref="C221">_xlfn.IFS(LEFT(B221,2)="39","3S",LEFT(B221,2)="49","4S",LEFT(B221,2)="59","5S",LEFT(B221,2)="69","6S",LEFT(B221,2)="79","7S",LEFT(B221,2)="21","2G",LEFT(B221,2)="31","3G",LEFT(B221,2)="41","4G",LEFT(B221,2)="33","3W",LEFT(B221,2)="58","5W",LEFT(B221,2)="57","5W")</f>
        <v>6S</v>
      </c>
      <c r="D221" s="2" t="str">
        <f t="shared" si="21"/>
        <v>6S</v>
      </c>
      <c r="E221" s="13">
        <v>0.4604166666666667</v>
      </c>
      <c r="F221" s="13">
        <v>0.47291666666666665</v>
      </c>
      <c r="G221" s="2" t="s">
        <v>27</v>
      </c>
      <c r="H221" s="3">
        <f t="shared" si="22"/>
        <v>663</v>
      </c>
      <c r="I221" s="3">
        <f t="shared" si="23"/>
        <v>681</v>
      </c>
      <c r="J22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18</v>
      </c>
      <c r="K221" s="9">
        <f>Table1[[#This Row],[Time Off Tele (Total Minutes)2]]/720</f>
        <v>2.5000000000000001E-2</v>
      </c>
      <c r="L221" s="9">
        <f>Table1[[#This Row],[Time Off Tele (Total Minutes)2]]/((12*60)-Table1[[#This Row],[Time Off Tele (Total Minutes)2]])</f>
        <v>2.564102564102564E-2</v>
      </c>
      <c r="M221" s="9">
        <f>Table1[[#This Row],[PMD Standard Time Minutes]]/720</f>
        <v>4.1666666666666664E-2</v>
      </c>
      <c r="N221" s="3">
        <f>IF(Table1[[#This Row],[Time Off Tele (Total Minutes)2]]&lt;=30,1,0)</f>
        <v>1</v>
      </c>
      <c r="O221" s="3">
        <f>IF(Table1[[#This Row],[Time Off Tele (Total Minutes)2]]&gt; 30,1,0)</f>
        <v>0</v>
      </c>
      <c r="P221" s="3">
        <f>IF(Table1[[#This Row],[Date]]=Table1[[#This Row],[Date]],1,0)</f>
        <v>1</v>
      </c>
      <c r="Q221" s="3">
        <f>IF(Table1[[#This Row],[Date]]=Table1[[#This Row],[Date]],30,0)</f>
        <v>30</v>
      </c>
      <c r="R221" s="3">
        <f>COUNT(Table1[[#This Row],[Room]])</f>
        <v>1</v>
      </c>
      <c r="S221" s="3"/>
    </row>
    <row r="222" spans="1:19" x14ac:dyDescent="0.25">
      <c r="A222" s="1">
        <v>45039</v>
      </c>
      <c r="B222" s="5">
        <v>3107</v>
      </c>
      <c r="C222" s="20" t="str" cm="1">
        <f t="array" ref="C222">_xlfn.IFS(LEFT(B222,2)="39","3S",LEFT(B222,2)="49","4S",LEFT(B222,2)="59","5S",LEFT(B222,2)="69","6S",LEFT(B222,2)="79","7S",LEFT(B222,2)="21","2G",LEFT(B222,2)="31","3G",LEFT(B222,2)="41","4G",LEFT(B222,2)="33","3W",LEFT(B222,2)="58","5W",LEFT(B222,2)="57","5W")</f>
        <v>3G</v>
      </c>
      <c r="D222" s="2" t="str">
        <f t="shared" si="21"/>
        <v>3G</v>
      </c>
      <c r="E222" s="13">
        <v>0.44444444444444442</v>
      </c>
      <c r="F222" s="13">
        <v>0.45833333333333331</v>
      </c>
      <c r="G222" s="2" t="s">
        <v>27</v>
      </c>
      <c r="H222" s="3">
        <f t="shared" si="22"/>
        <v>640</v>
      </c>
      <c r="I222" s="3">
        <f t="shared" si="23"/>
        <v>660</v>
      </c>
      <c r="J22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20</v>
      </c>
      <c r="K222" s="9">
        <f>Table1[[#This Row],[Time Off Tele (Total Minutes)2]]/720</f>
        <v>2.7777777777777776E-2</v>
      </c>
      <c r="L222" s="9">
        <f>Table1[[#This Row],[Time Off Tele (Total Minutes)2]]/((12*60)-Table1[[#This Row],[Time Off Tele (Total Minutes)2]])</f>
        <v>2.8571428571428571E-2</v>
      </c>
      <c r="M222" s="9">
        <f>Table1[[#This Row],[PMD Standard Time Minutes]]/720</f>
        <v>4.1666666666666664E-2</v>
      </c>
      <c r="N222" s="3">
        <f>IF(Table1[[#This Row],[Time Off Tele (Total Minutes)2]]&lt;=30,1,0)</f>
        <v>1</v>
      </c>
      <c r="O222" s="3">
        <f>IF(Table1[[#This Row],[Time Off Tele (Total Minutes)2]]&gt; 30,1,0)</f>
        <v>0</v>
      </c>
      <c r="P222" s="3">
        <f>IF(Table1[[#This Row],[Date]]=Table1[[#This Row],[Date]],1,0)</f>
        <v>1</v>
      </c>
      <c r="Q222" s="3">
        <f>IF(Table1[[#This Row],[Date]]=Table1[[#This Row],[Date]],30,0)</f>
        <v>30</v>
      </c>
      <c r="R222" s="3">
        <f>COUNT(Table1[[#This Row],[Room]])</f>
        <v>1</v>
      </c>
      <c r="S222" s="3"/>
    </row>
    <row r="223" spans="1:19" x14ac:dyDescent="0.25">
      <c r="A223" s="1">
        <v>45039</v>
      </c>
      <c r="B223" s="5">
        <v>2130</v>
      </c>
      <c r="C223" s="20" t="str" cm="1">
        <f t="array" ref="C223">_xlfn.IFS(LEFT(B223,2)="39","3S",LEFT(B223,2)="49","4S",LEFT(B223,2)="59","5S",LEFT(B223,2)="69","6S",LEFT(B223,2)="79","7S",LEFT(B223,2)="21","2G",LEFT(B223,2)="31","3G",LEFT(B223,2)="41","4G",LEFT(B223,2)="33","3W",LEFT(B223,2)="58","5W",LEFT(B223,2)="57","5W")</f>
        <v>2G</v>
      </c>
      <c r="D223" s="2" t="str">
        <f t="shared" si="21"/>
        <v>2G</v>
      </c>
      <c r="E223" s="13">
        <v>0.40277777777777773</v>
      </c>
      <c r="F223" s="13">
        <v>0.44791666666666669</v>
      </c>
      <c r="G223" s="2" t="s">
        <v>27</v>
      </c>
      <c r="H223" s="3">
        <f t="shared" si="22"/>
        <v>580</v>
      </c>
      <c r="I223" s="3">
        <f t="shared" si="23"/>
        <v>645</v>
      </c>
      <c r="J22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65</v>
      </c>
      <c r="K223" s="9">
        <f>Table1[[#This Row],[Time Off Tele (Total Minutes)2]]/720</f>
        <v>9.0277777777777776E-2</v>
      </c>
      <c r="L223" s="9">
        <f>Table1[[#This Row],[Time Off Tele (Total Minutes)2]]/((12*60)-Table1[[#This Row],[Time Off Tele (Total Minutes)2]])</f>
        <v>9.9236641221374045E-2</v>
      </c>
      <c r="M223" s="9">
        <f>Table1[[#This Row],[PMD Standard Time Minutes]]/720</f>
        <v>4.1666666666666664E-2</v>
      </c>
      <c r="N223" s="3">
        <f>IF(Table1[[#This Row],[Time Off Tele (Total Minutes)2]]&lt;=30,1,0)</f>
        <v>0</v>
      </c>
      <c r="O223" s="3">
        <f>IF(Table1[[#This Row],[Time Off Tele (Total Minutes)2]]&gt; 30,1,0)</f>
        <v>1</v>
      </c>
      <c r="P223" s="3">
        <f>IF(Table1[[#This Row],[Date]]=Table1[[#This Row],[Date]],1,0)</f>
        <v>1</v>
      </c>
      <c r="Q223" s="3">
        <f>IF(Table1[[#This Row],[Date]]=Table1[[#This Row],[Date]],30,0)</f>
        <v>30</v>
      </c>
      <c r="R223" s="3">
        <f>COUNT(Table1[[#This Row],[Room]])</f>
        <v>1</v>
      </c>
      <c r="S223" s="3"/>
    </row>
    <row r="224" spans="1:19" x14ac:dyDescent="0.25">
      <c r="A224" s="1">
        <v>45039</v>
      </c>
      <c r="B224" s="5">
        <v>3113</v>
      </c>
      <c r="C224" s="20" t="str" cm="1">
        <f t="array" ref="C224">_xlfn.IFS(LEFT(B224,2)="39","3S",LEFT(B224,2)="49","4S",LEFT(B224,2)="59","5S",LEFT(B224,2)="69","6S",LEFT(B224,2)="79","7S",LEFT(B224,2)="21","2G",LEFT(B224,2)="31","3G",LEFT(B224,2)="41","4G",LEFT(B224,2)="33","3W",LEFT(B224,2)="58","5W",LEFT(B224,2)="57","5W")</f>
        <v>3G</v>
      </c>
      <c r="D224" s="2" t="str">
        <f t="shared" si="21"/>
        <v>3G</v>
      </c>
      <c r="E224" s="13">
        <v>0.70833333333333337</v>
      </c>
      <c r="F224" s="13">
        <v>0.77083333333333337</v>
      </c>
      <c r="G224" s="2" t="s">
        <v>27</v>
      </c>
      <c r="H224" s="3">
        <f t="shared" si="22"/>
        <v>1020</v>
      </c>
      <c r="I224" s="3">
        <f t="shared" si="23"/>
        <v>1110</v>
      </c>
      <c r="J22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90</v>
      </c>
      <c r="K224" s="9">
        <f>Table1[[#This Row],[Time Off Tele (Total Minutes)2]]/720</f>
        <v>0.125</v>
      </c>
      <c r="L224" s="9">
        <f>Table1[[#This Row],[Time Off Tele (Total Minutes)2]]/((12*60)-Table1[[#This Row],[Time Off Tele (Total Minutes)2]])</f>
        <v>0.14285714285714285</v>
      </c>
      <c r="M224" s="9">
        <f>Table1[[#This Row],[PMD Standard Time Minutes]]/720</f>
        <v>4.1666666666666664E-2</v>
      </c>
      <c r="N224" s="3">
        <f>IF(Table1[[#This Row],[Time Off Tele (Total Minutes)2]]&lt;=30,1,0)</f>
        <v>0</v>
      </c>
      <c r="O224" s="3">
        <f>IF(Table1[[#This Row],[Time Off Tele (Total Minutes)2]]&gt; 30,1,0)</f>
        <v>1</v>
      </c>
      <c r="P224" s="3">
        <f>IF(Table1[[#This Row],[Date]]=Table1[[#This Row],[Date]],1,0)</f>
        <v>1</v>
      </c>
      <c r="Q224" s="3">
        <f>IF(Table1[[#This Row],[Date]]=Table1[[#This Row],[Date]],30,0)</f>
        <v>30</v>
      </c>
      <c r="R224" s="3">
        <f>COUNT(Table1[[#This Row],[Room]])</f>
        <v>1</v>
      </c>
      <c r="S224" s="3"/>
    </row>
    <row r="225" spans="1:19" x14ac:dyDescent="0.25">
      <c r="A225" s="1">
        <v>45039</v>
      </c>
      <c r="B225" s="5">
        <v>3115</v>
      </c>
      <c r="C225" s="20" t="str" cm="1">
        <f t="array" ref="C225">_xlfn.IFS(LEFT(B225,2)="39","3S",LEFT(B225,2)="49","4S",LEFT(B225,2)="59","5S",LEFT(B225,2)="69","6S",LEFT(B225,2)="79","7S",LEFT(B225,2)="21","2G",LEFT(B225,2)="31","3G",LEFT(B225,2)="41","4G",LEFT(B225,2)="33","3W",LEFT(B225,2)="58","5W",LEFT(B225,2)="57","5W")</f>
        <v>3G</v>
      </c>
      <c r="D225" s="2" t="str">
        <f t="shared" si="21"/>
        <v>3G</v>
      </c>
      <c r="E225" s="13">
        <v>0.74652777777777779</v>
      </c>
      <c r="F225" s="13">
        <v>0.78472222222222221</v>
      </c>
      <c r="G225" s="2" t="s">
        <v>27</v>
      </c>
      <c r="H225" s="3">
        <f t="shared" si="22"/>
        <v>1075</v>
      </c>
      <c r="I225" s="3">
        <f t="shared" si="23"/>
        <v>1130</v>
      </c>
      <c r="J22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55</v>
      </c>
      <c r="K225" s="9">
        <f>Table1[[#This Row],[Time Off Tele (Total Minutes)2]]/720</f>
        <v>7.6388888888888895E-2</v>
      </c>
      <c r="L225" s="9">
        <f>Table1[[#This Row],[Time Off Tele (Total Minutes)2]]/((12*60)-Table1[[#This Row],[Time Off Tele (Total Minutes)2]])</f>
        <v>8.2706766917293228E-2</v>
      </c>
      <c r="M225" s="9">
        <f>Table1[[#This Row],[PMD Standard Time Minutes]]/720</f>
        <v>4.1666666666666664E-2</v>
      </c>
      <c r="N225" s="3">
        <f>IF(Table1[[#This Row],[Time Off Tele (Total Minutes)2]]&lt;=30,1,0)</f>
        <v>0</v>
      </c>
      <c r="O225" s="3">
        <f>IF(Table1[[#This Row],[Time Off Tele (Total Minutes)2]]&gt; 30,1,0)</f>
        <v>1</v>
      </c>
      <c r="P225" s="3">
        <f>IF(Table1[[#This Row],[Date]]=Table1[[#This Row],[Date]],1,0)</f>
        <v>1</v>
      </c>
      <c r="Q225" s="3">
        <f>IF(Table1[[#This Row],[Date]]=Table1[[#This Row],[Date]],30,0)</f>
        <v>30</v>
      </c>
      <c r="R225" s="3">
        <f>COUNT(Table1[[#This Row],[Room]])</f>
        <v>1</v>
      </c>
      <c r="S225" s="3"/>
    </row>
    <row r="226" spans="1:19" x14ac:dyDescent="0.25">
      <c r="A226" s="1">
        <v>45040</v>
      </c>
      <c r="B226" s="5">
        <v>6917</v>
      </c>
      <c r="C226" s="20" t="str" cm="1">
        <f t="array" ref="C226">_xlfn.IFS(LEFT(B226,2)="39","3S",LEFT(B226,2)="49","4S",LEFT(B226,2)="59","5S",LEFT(B226,2)="69","6S",LEFT(B226,2)="79","7S",LEFT(B226,2)="21","2G",LEFT(B226,2)="31","3G",LEFT(B226,2)="41","4G",LEFT(B226,2)="33","3W",LEFT(B226,2)="58","5W",LEFT(B226,2)="57","5W")</f>
        <v>6S</v>
      </c>
      <c r="D226" s="2" t="str">
        <f t="shared" si="21"/>
        <v>6S</v>
      </c>
      <c r="E226" s="13">
        <v>0.37638888888888888</v>
      </c>
      <c r="F226" s="13">
        <v>0.3923611111111111</v>
      </c>
      <c r="G226" s="2" t="s">
        <v>27</v>
      </c>
      <c r="H226" s="3">
        <f t="shared" si="22"/>
        <v>542</v>
      </c>
      <c r="I226" s="3">
        <f t="shared" si="23"/>
        <v>565</v>
      </c>
      <c r="J22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23</v>
      </c>
      <c r="K226" s="9">
        <f>Table1[[#This Row],[Time Off Tele (Total Minutes)2]]/720</f>
        <v>3.1944444444444442E-2</v>
      </c>
      <c r="L226" s="9">
        <f>Table1[[#This Row],[Time Off Tele (Total Minutes)2]]/((12*60)-Table1[[#This Row],[Time Off Tele (Total Minutes)2]])</f>
        <v>3.2998565279770443E-2</v>
      </c>
      <c r="M226" s="9">
        <f>Table1[[#This Row],[PMD Standard Time Minutes]]/720</f>
        <v>4.1666666666666664E-2</v>
      </c>
      <c r="N226" s="3">
        <f>IF(Table1[[#This Row],[Time Off Tele (Total Minutes)2]]&lt;=30,1,0)</f>
        <v>1</v>
      </c>
      <c r="O226" s="3">
        <f>IF(Table1[[#This Row],[Time Off Tele (Total Minutes)2]]&gt; 30,1,0)</f>
        <v>0</v>
      </c>
      <c r="P226" s="3">
        <f>IF(Table1[[#This Row],[Date]]=Table1[[#This Row],[Date]],1,0)</f>
        <v>1</v>
      </c>
      <c r="Q226" s="3">
        <f>IF(Table1[[#This Row],[Date]]=Table1[[#This Row],[Date]],30,0)</f>
        <v>30</v>
      </c>
      <c r="R226" s="3">
        <f>COUNT(Table1[[#This Row],[Room]])</f>
        <v>1</v>
      </c>
      <c r="S226" s="3"/>
    </row>
    <row r="227" spans="1:19" x14ac:dyDescent="0.25">
      <c r="A227" s="1">
        <v>45040</v>
      </c>
      <c r="B227" s="5">
        <v>7916</v>
      </c>
      <c r="C227" s="20" t="str" cm="1">
        <f t="array" ref="C227">_xlfn.IFS(LEFT(B227,2)="39","3S",LEFT(B227,2)="49","4S",LEFT(B227,2)="59","5S",LEFT(B227,2)="69","6S",LEFT(B227,2)="79","7S",LEFT(B227,2)="21","2G",LEFT(B227,2)="31","3G",LEFT(B227,2)="41","4G",LEFT(B227,2)="33","3W",LEFT(B227,2)="58","5W",LEFT(B227,2)="57","5W")</f>
        <v>7S</v>
      </c>
      <c r="D227" s="2" t="str">
        <f t="shared" si="21"/>
        <v>7S</v>
      </c>
      <c r="E227" s="13">
        <v>0.39999999999999997</v>
      </c>
      <c r="F227" s="13">
        <v>0.42777777777777781</v>
      </c>
      <c r="G227" s="2" t="s">
        <v>27</v>
      </c>
      <c r="H227" s="3">
        <f t="shared" si="22"/>
        <v>576</v>
      </c>
      <c r="I227" s="3">
        <f t="shared" si="23"/>
        <v>616</v>
      </c>
      <c r="J22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40</v>
      </c>
      <c r="K227" s="9">
        <f>Table1[[#This Row],[Time Off Tele (Total Minutes)2]]/720</f>
        <v>5.5555555555555552E-2</v>
      </c>
      <c r="L227" s="9">
        <f>Table1[[#This Row],[Time Off Tele (Total Minutes)2]]/((12*60)-Table1[[#This Row],[Time Off Tele (Total Minutes)2]])</f>
        <v>5.8823529411764705E-2</v>
      </c>
      <c r="M227" s="9">
        <f>Table1[[#This Row],[PMD Standard Time Minutes]]/720</f>
        <v>4.1666666666666664E-2</v>
      </c>
      <c r="N227" s="3">
        <f>IF(Table1[[#This Row],[Time Off Tele (Total Minutes)2]]&lt;=30,1,0)</f>
        <v>0</v>
      </c>
      <c r="O227" s="3">
        <f>IF(Table1[[#This Row],[Time Off Tele (Total Minutes)2]]&gt; 30,1,0)</f>
        <v>1</v>
      </c>
      <c r="P227" s="3">
        <f>IF(Table1[[#This Row],[Date]]=Table1[[#This Row],[Date]],1,0)</f>
        <v>1</v>
      </c>
      <c r="Q227" s="3">
        <f>IF(Table1[[#This Row],[Date]]=Table1[[#This Row],[Date]],30,0)</f>
        <v>30</v>
      </c>
      <c r="R227" s="3">
        <f>COUNT(Table1[[#This Row],[Room]])</f>
        <v>1</v>
      </c>
      <c r="S227" s="3"/>
    </row>
    <row r="228" spans="1:19" x14ac:dyDescent="0.25">
      <c r="A228" s="1">
        <v>45040</v>
      </c>
      <c r="B228" s="5">
        <v>6915</v>
      </c>
      <c r="C228" s="20" t="str" cm="1">
        <f t="array" ref="C228">_xlfn.IFS(LEFT(B228,2)="39","3S",LEFT(B228,2)="49","4S",LEFT(B228,2)="59","5S",LEFT(B228,2)="69","6S",LEFT(B228,2)="79","7S",LEFT(B228,2)="21","2G",LEFT(B228,2)="31","3G",LEFT(B228,2)="41","4G",LEFT(B228,2)="33","3W",LEFT(B228,2)="58","5W",LEFT(B228,2)="57","5W")</f>
        <v>6S</v>
      </c>
      <c r="D228" s="2" t="str">
        <f t="shared" si="21"/>
        <v>6S</v>
      </c>
      <c r="E228" s="13">
        <v>0.40208333333333335</v>
      </c>
      <c r="F228" s="13">
        <v>0.4694444444444445</v>
      </c>
      <c r="G228" s="2" t="s">
        <v>27</v>
      </c>
      <c r="H228" s="3">
        <f t="shared" si="22"/>
        <v>579</v>
      </c>
      <c r="I228" s="3">
        <f t="shared" si="23"/>
        <v>676</v>
      </c>
      <c r="J22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97</v>
      </c>
      <c r="K228" s="9">
        <f>Table1[[#This Row],[Time Off Tele (Total Minutes)2]]/720</f>
        <v>0.13472222222222222</v>
      </c>
      <c r="L228" s="9">
        <f>Table1[[#This Row],[Time Off Tele (Total Minutes)2]]/((12*60)-Table1[[#This Row],[Time Off Tele (Total Minutes)2]])</f>
        <v>0.15569823434991975</v>
      </c>
      <c r="M228" s="9">
        <f>Table1[[#This Row],[PMD Standard Time Minutes]]/720</f>
        <v>4.1666666666666664E-2</v>
      </c>
      <c r="N228" s="3">
        <f>IF(Table1[[#This Row],[Time Off Tele (Total Minutes)2]]&lt;=30,1,0)</f>
        <v>0</v>
      </c>
      <c r="O228" s="3">
        <f>IF(Table1[[#This Row],[Time Off Tele (Total Minutes)2]]&gt; 30,1,0)</f>
        <v>1</v>
      </c>
      <c r="P228" s="3">
        <f>IF(Table1[[#This Row],[Date]]=Table1[[#This Row],[Date]],1,0)</f>
        <v>1</v>
      </c>
      <c r="Q228" s="3">
        <f>IF(Table1[[#This Row],[Date]]=Table1[[#This Row],[Date]],30,0)</f>
        <v>30</v>
      </c>
      <c r="R228" s="3">
        <f>COUNT(Table1[[#This Row],[Room]])</f>
        <v>1</v>
      </c>
      <c r="S228" s="3"/>
    </row>
    <row r="229" spans="1:19" x14ac:dyDescent="0.25">
      <c r="A229" s="1">
        <v>45040</v>
      </c>
      <c r="B229" s="5">
        <v>7917</v>
      </c>
      <c r="C229" s="20" t="str" cm="1">
        <f t="array" ref="C229">_xlfn.IFS(LEFT(B229,2)="39","3S",LEFT(B229,2)="49","4S",LEFT(B229,2)="59","5S",LEFT(B229,2)="69","6S",LEFT(B229,2)="79","7S",LEFT(B229,2)="21","2G",LEFT(B229,2)="31","3G",LEFT(B229,2)="41","4G",LEFT(B229,2)="33","3W",LEFT(B229,2)="58","5W",LEFT(B229,2)="57","5W")</f>
        <v>7S</v>
      </c>
      <c r="D229" s="2" t="str">
        <f t="shared" si="21"/>
        <v>7S</v>
      </c>
      <c r="E229" s="13">
        <v>0.5756944444444444</v>
      </c>
      <c r="F229" s="13">
        <v>0.61111111111111105</v>
      </c>
      <c r="G229" s="2" t="s">
        <v>27</v>
      </c>
      <c r="H229" s="3">
        <f t="shared" si="22"/>
        <v>829</v>
      </c>
      <c r="I229" s="3">
        <f t="shared" si="23"/>
        <v>880</v>
      </c>
      <c r="J22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51</v>
      </c>
      <c r="K229" s="9">
        <f>Table1[[#This Row],[Time Off Tele (Total Minutes)2]]/720</f>
        <v>7.0833333333333331E-2</v>
      </c>
      <c r="L229" s="9">
        <f>Table1[[#This Row],[Time Off Tele (Total Minutes)2]]/((12*60)-Table1[[#This Row],[Time Off Tele (Total Minutes)2]])</f>
        <v>7.623318385650224E-2</v>
      </c>
      <c r="M229" s="9">
        <f>Table1[[#This Row],[PMD Standard Time Minutes]]/720</f>
        <v>4.1666666666666664E-2</v>
      </c>
      <c r="N229" s="3">
        <f>IF(Table1[[#This Row],[Time Off Tele (Total Minutes)2]]&lt;=30,1,0)</f>
        <v>0</v>
      </c>
      <c r="O229" s="3">
        <f>IF(Table1[[#This Row],[Time Off Tele (Total Minutes)2]]&gt; 30,1,0)</f>
        <v>1</v>
      </c>
      <c r="P229" s="3">
        <f>IF(Table1[[#This Row],[Date]]=Table1[[#This Row],[Date]],1,0)</f>
        <v>1</v>
      </c>
      <c r="Q229" s="3">
        <f>IF(Table1[[#This Row],[Date]]=Table1[[#This Row],[Date]],30,0)</f>
        <v>30</v>
      </c>
      <c r="R229" s="3">
        <f>COUNT(Table1[[#This Row],[Room]])</f>
        <v>1</v>
      </c>
      <c r="S229" s="3"/>
    </row>
    <row r="230" spans="1:19" x14ac:dyDescent="0.25">
      <c r="A230" s="1">
        <v>45040</v>
      </c>
      <c r="B230" s="5">
        <v>7937</v>
      </c>
      <c r="C230" s="20" t="str" cm="1">
        <f t="array" ref="C230">_xlfn.IFS(LEFT(B230,2)="39","3S",LEFT(B230,2)="49","4S",LEFT(B230,2)="59","5S",LEFT(B230,2)="69","6S",LEFT(B230,2)="79","7S",LEFT(B230,2)="21","2G",LEFT(B230,2)="31","3G",LEFT(B230,2)="41","4G",LEFT(B230,2)="33","3W",LEFT(B230,2)="58","5W",LEFT(B230,2)="57","5W")</f>
        <v>7S</v>
      </c>
      <c r="D230" s="2" t="str">
        <f t="shared" si="21"/>
        <v>7S</v>
      </c>
      <c r="E230" s="13">
        <v>0.76597222222222217</v>
      </c>
      <c r="F230" s="13">
        <v>0.78333333333333333</v>
      </c>
      <c r="G230" s="2" t="s">
        <v>27</v>
      </c>
      <c r="H230" s="3">
        <f t="shared" si="22"/>
        <v>1103</v>
      </c>
      <c r="I230" s="3">
        <f t="shared" si="23"/>
        <v>1128</v>
      </c>
      <c r="J23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25</v>
      </c>
      <c r="K230" s="9">
        <f>Table1[[#This Row],[Time Off Tele (Total Minutes)2]]/720</f>
        <v>3.4722222222222224E-2</v>
      </c>
      <c r="L230" s="9">
        <f>Table1[[#This Row],[Time Off Tele (Total Minutes)2]]/((12*60)-Table1[[#This Row],[Time Off Tele (Total Minutes)2]])</f>
        <v>3.5971223021582732E-2</v>
      </c>
      <c r="M230" s="9">
        <f>Table1[[#This Row],[PMD Standard Time Minutes]]/720</f>
        <v>4.1666666666666664E-2</v>
      </c>
      <c r="N230" s="3">
        <f>IF(Table1[[#This Row],[Time Off Tele (Total Minutes)2]]&lt;=30,1,0)</f>
        <v>1</v>
      </c>
      <c r="O230" s="3">
        <f>IF(Table1[[#This Row],[Time Off Tele (Total Minutes)2]]&gt; 30,1,0)</f>
        <v>0</v>
      </c>
      <c r="P230" s="3">
        <f>IF(Table1[[#This Row],[Date]]=Table1[[#This Row],[Date]],1,0)</f>
        <v>1</v>
      </c>
      <c r="Q230" s="3">
        <f>IF(Table1[[#This Row],[Date]]=Table1[[#This Row],[Date]],30,0)</f>
        <v>30</v>
      </c>
      <c r="R230" s="3">
        <f>COUNT(Table1[[#This Row],[Room]])</f>
        <v>1</v>
      </c>
      <c r="S230" s="3"/>
    </row>
    <row r="231" spans="1:19" x14ac:dyDescent="0.25">
      <c r="A231" s="1">
        <v>45041</v>
      </c>
      <c r="B231" s="5">
        <v>4125</v>
      </c>
      <c r="C231" s="20" t="str" cm="1">
        <f t="array" ref="C231">_xlfn.IFS(LEFT(B231,2)="39","3S",LEFT(B231,2)="49","4S",LEFT(B231,2)="59","5S",LEFT(B231,2)="69","6S",LEFT(B231,2)="79","7S",LEFT(B231,2)="21","2G",LEFT(B231,2)="31","3G",LEFT(B231,2)="41","4G",LEFT(B231,2)="33","3W",LEFT(B231,2)="58","5W",LEFT(B231,2)="57","5W")</f>
        <v>4G</v>
      </c>
      <c r="D231" s="2" t="str">
        <f t="shared" si="21"/>
        <v>4G</v>
      </c>
      <c r="E231" s="13">
        <v>0.32013888888888892</v>
      </c>
      <c r="F231" s="13">
        <v>0.34652777777777777</v>
      </c>
      <c r="G231" s="2" t="s">
        <v>27</v>
      </c>
      <c r="H231" s="3">
        <f t="shared" si="22"/>
        <v>461</v>
      </c>
      <c r="I231" s="3">
        <f t="shared" si="23"/>
        <v>499</v>
      </c>
      <c r="J23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38</v>
      </c>
      <c r="K231" s="9">
        <f>Table1[[#This Row],[Time Off Tele (Total Minutes)2]]/720</f>
        <v>5.2777777777777778E-2</v>
      </c>
      <c r="L231" s="9">
        <f>Table1[[#This Row],[Time Off Tele (Total Minutes)2]]/((12*60)-Table1[[#This Row],[Time Off Tele (Total Minutes)2]])</f>
        <v>5.5718475073313782E-2</v>
      </c>
      <c r="M231" s="9">
        <f>Table1[[#This Row],[PMD Standard Time Minutes]]/720</f>
        <v>4.1666666666666664E-2</v>
      </c>
      <c r="N231" s="3">
        <f>IF(Table1[[#This Row],[Time Off Tele (Total Minutes)2]]&lt;=30,1,0)</f>
        <v>0</v>
      </c>
      <c r="O231" s="3">
        <f>IF(Table1[[#This Row],[Time Off Tele (Total Minutes)2]]&gt; 30,1,0)</f>
        <v>1</v>
      </c>
      <c r="P231" s="3">
        <f>IF(Table1[[#This Row],[Date]]=Table1[[#This Row],[Date]],1,0)</f>
        <v>1</v>
      </c>
      <c r="Q231" s="3">
        <f>IF(Table1[[#This Row],[Date]]=Table1[[#This Row],[Date]],30,0)</f>
        <v>30</v>
      </c>
      <c r="R231" s="3">
        <f>COUNT(Table1[[#This Row],[Room]])</f>
        <v>1</v>
      </c>
      <c r="S231" s="3"/>
    </row>
    <row r="232" spans="1:19" x14ac:dyDescent="0.25">
      <c r="A232" s="1">
        <v>45041</v>
      </c>
      <c r="B232" s="5">
        <v>3101</v>
      </c>
      <c r="C232" s="20" t="str" cm="1">
        <f t="array" ref="C232">_xlfn.IFS(LEFT(B232,2)="39","3S",LEFT(B232,2)="49","4S",LEFT(B232,2)="59","5S",LEFT(B232,2)="69","6S",LEFT(B232,2)="79","7S",LEFT(B232,2)="21","2G",LEFT(B232,2)="31","3G",LEFT(B232,2)="41","4G",LEFT(B232,2)="33","3W",LEFT(B232,2)="58","5W",LEFT(B232,2)="57","5W")</f>
        <v>3G</v>
      </c>
      <c r="D232" s="2" t="str">
        <f t="shared" si="21"/>
        <v>3G</v>
      </c>
      <c r="E232" s="13">
        <v>0.33124999999999999</v>
      </c>
      <c r="F232" s="13">
        <v>0.44097222222222227</v>
      </c>
      <c r="G232" s="2" t="s">
        <v>27</v>
      </c>
      <c r="H232" s="3">
        <f t="shared" si="22"/>
        <v>477</v>
      </c>
      <c r="I232" s="3">
        <f t="shared" si="23"/>
        <v>635</v>
      </c>
      <c r="J23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158</v>
      </c>
      <c r="K232" s="9">
        <f>Table1[[#This Row],[Time Off Tele (Total Minutes)2]]/720</f>
        <v>0.21944444444444444</v>
      </c>
      <c r="L232" s="9">
        <f>Table1[[#This Row],[Time Off Tele (Total Minutes)2]]/((12*60)-Table1[[#This Row],[Time Off Tele (Total Minutes)2]])</f>
        <v>0.28113879003558717</v>
      </c>
      <c r="M232" s="9">
        <f>Table1[[#This Row],[PMD Standard Time Minutes]]/720</f>
        <v>4.1666666666666664E-2</v>
      </c>
      <c r="N232" s="3">
        <f>IF(Table1[[#This Row],[Time Off Tele (Total Minutes)2]]&lt;=30,1,0)</f>
        <v>0</v>
      </c>
      <c r="O232" s="3">
        <f>IF(Table1[[#This Row],[Time Off Tele (Total Minutes)2]]&gt; 30,1,0)</f>
        <v>1</v>
      </c>
      <c r="P232" s="3">
        <f>IF(Table1[[#This Row],[Date]]=Table1[[#This Row],[Date]],1,0)</f>
        <v>1</v>
      </c>
      <c r="Q232" s="3">
        <f>IF(Table1[[#This Row],[Date]]=Table1[[#This Row],[Date]],30,0)</f>
        <v>30</v>
      </c>
      <c r="R232" s="3">
        <f>COUNT(Table1[[#This Row],[Room]])</f>
        <v>1</v>
      </c>
      <c r="S232" s="3"/>
    </row>
    <row r="233" spans="1:19" x14ac:dyDescent="0.25">
      <c r="A233" s="1">
        <v>45041</v>
      </c>
      <c r="B233" s="5">
        <v>2105</v>
      </c>
      <c r="C233" s="20" t="str" cm="1">
        <f t="array" ref="C233">_xlfn.IFS(LEFT(B233,2)="39","3S",LEFT(B233,2)="49","4S",LEFT(B233,2)="59","5S",LEFT(B233,2)="69","6S",LEFT(B233,2)="79","7S",LEFT(B233,2)="21","2G",LEFT(B233,2)="31","3G",LEFT(B233,2)="41","4G",LEFT(B233,2)="33","3W",LEFT(B233,2)="58","5W",LEFT(B233,2)="57","5W")</f>
        <v>2G</v>
      </c>
      <c r="D233" s="2" t="str">
        <f t="shared" si="21"/>
        <v>2G</v>
      </c>
      <c r="E233" s="13">
        <v>0.44305555555555554</v>
      </c>
      <c r="F233" s="13">
        <v>0.45555555555555555</v>
      </c>
      <c r="G233" s="2" t="s">
        <v>27</v>
      </c>
      <c r="H233" s="3">
        <f t="shared" si="22"/>
        <v>638</v>
      </c>
      <c r="I233" s="3">
        <f t="shared" si="23"/>
        <v>656</v>
      </c>
      <c r="J23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18</v>
      </c>
      <c r="K233" s="9">
        <f>Table1[[#This Row],[Time Off Tele (Total Minutes)2]]/720</f>
        <v>2.5000000000000001E-2</v>
      </c>
      <c r="L233" s="9">
        <f>Table1[[#This Row],[Time Off Tele (Total Minutes)2]]/((12*60)-Table1[[#This Row],[Time Off Tele (Total Minutes)2]])</f>
        <v>2.564102564102564E-2</v>
      </c>
      <c r="M233" s="9">
        <f>Table1[[#This Row],[PMD Standard Time Minutes]]/720</f>
        <v>4.1666666666666664E-2</v>
      </c>
      <c r="N233" s="3">
        <f>IF(Table1[[#This Row],[Time Off Tele (Total Minutes)2]]&lt;=30,1,0)</f>
        <v>1</v>
      </c>
      <c r="O233" s="3">
        <f>IF(Table1[[#This Row],[Time Off Tele (Total Minutes)2]]&gt; 30,1,0)</f>
        <v>0</v>
      </c>
      <c r="P233" s="3">
        <f>IF(Table1[[#This Row],[Date]]=Table1[[#This Row],[Date]],1,0)</f>
        <v>1</v>
      </c>
      <c r="Q233" s="3">
        <f>IF(Table1[[#This Row],[Date]]=Table1[[#This Row],[Date]],30,0)</f>
        <v>30</v>
      </c>
      <c r="R233" s="3">
        <f>COUNT(Table1[[#This Row],[Room]])</f>
        <v>1</v>
      </c>
      <c r="S233" s="3"/>
    </row>
    <row r="234" spans="1:19" x14ac:dyDescent="0.25">
      <c r="A234" s="1">
        <v>45041</v>
      </c>
      <c r="B234" s="5">
        <v>3903</v>
      </c>
      <c r="C234" s="20" t="str" cm="1">
        <f t="array" ref="C234">_xlfn.IFS(LEFT(B234,2)="39","3S",LEFT(B234,2)="49","4S",LEFT(B234,2)="59","5S",LEFT(B234,2)="69","6S",LEFT(B234,2)="79","7S",LEFT(B234,2)="21","2G",LEFT(B234,2)="31","3G",LEFT(B234,2)="41","4G",LEFT(B234,2)="33","3W",LEFT(B234,2)="58","5W",LEFT(B234,2)="57","5W")</f>
        <v>3S</v>
      </c>
      <c r="D234" s="2" t="str">
        <f t="shared" si="21"/>
        <v>3S</v>
      </c>
      <c r="E234" s="13">
        <v>0.50763888888888886</v>
      </c>
      <c r="F234" s="13">
        <v>0.55972222222222223</v>
      </c>
      <c r="G234" s="2" t="s">
        <v>27</v>
      </c>
      <c r="H234" s="3">
        <f t="shared" si="22"/>
        <v>731</v>
      </c>
      <c r="I234" s="3">
        <f t="shared" si="23"/>
        <v>806</v>
      </c>
      <c r="J23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75</v>
      </c>
      <c r="K234" s="9">
        <f>Table1[[#This Row],[Time Off Tele (Total Minutes)2]]/720</f>
        <v>0.10416666666666667</v>
      </c>
      <c r="L234" s="9">
        <f>Table1[[#This Row],[Time Off Tele (Total Minutes)2]]/((12*60)-Table1[[#This Row],[Time Off Tele (Total Minutes)2]])</f>
        <v>0.11627906976744186</v>
      </c>
      <c r="M234" s="9">
        <f>Table1[[#This Row],[PMD Standard Time Minutes]]/720</f>
        <v>4.1666666666666664E-2</v>
      </c>
      <c r="N234" s="3">
        <f>IF(Table1[[#This Row],[Time Off Tele (Total Minutes)2]]&lt;=30,1,0)</f>
        <v>0</v>
      </c>
      <c r="O234" s="3">
        <f>IF(Table1[[#This Row],[Time Off Tele (Total Minutes)2]]&gt; 30,1,0)</f>
        <v>1</v>
      </c>
      <c r="P234" s="3">
        <f>IF(Table1[[#This Row],[Date]]=Table1[[#This Row],[Date]],1,0)</f>
        <v>1</v>
      </c>
      <c r="Q234" s="3">
        <f>IF(Table1[[#This Row],[Date]]=Table1[[#This Row],[Date]],30,0)</f>
        <v>30</v>
      </c>
      <c r="R234" s="3">
        <f>COUNT(Table1[[#This Row],[Room]])</f>
        <v>1</v>
      </c>
      <c r="S234" s="3"/>
    </row>
    <row r="235" spans="1:19" x14ac:dyDescent="0.25">
      <c r="A235" s="1">
        <v>45042</v>
      </c>
      <c r="B235" s="5">
        <v>4921</v>
      </c>
      <c r="C235" s="20" t="str" cm="1">
        <f t="array" ref="C235">_xlfn.IFS(LEFT(B235,2)="39","3S",LEFT(B235,2)="49","4S",LEFT(B235,2)="59","5S",LEFT(B235,2)="69","6S",LEFT(B235,2)="79","7S",LEFT(B235,2)="21","2G",LEFT(B235,2)="31","3G",LEFT(B235,2)="41","4G",LEFT(B235,2)="33","3W",LEFT(B235,2)="58","5W",LEFT(B235,2)="57","5W")</f>
        <v>4S</v>
      </c>
      <c r="D235" s="2" t="str">
        <f t="shared" si="21"/>
        <v>4S</v>
      </c>
      <c r="E235" s="13">
        <v>0.64583333333333337</v>
      </c>
      <c r="F235" s="13">
        <v>0.72916666666666663</v>
      </c>
      <c r="G235" s="2" t="s">
        <v>27</v>
      </c>
      <c r="H235" s="3">
        <f t="shared" si="22"/>
        <v>930</v>
      </c>
      <c r="I235" s="3">
        <f t="shared" si="23"/>
        <v>1050</v>
      </c>
      <c r="J235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120</v>
      </c>
      <c r="K235" s="9">
        <f>Table1[[#This Row],[Time Off Tele (Total Minutes)2]]/720</f>
        <v>0.16666666666666666</v>
      </c>
      <c r="L235" s="9">
        <f>Table1[[#This Row],[Time Off Tele (Total Minutes)2]]/((12*60)-Table1[[#This Row],[Time Off Tele (Total Minutes)2]])</f>
        <v>0.2</v>
      </c>
      <c r="M235" s="9">
        <f>Table1[[#This Row],[PMD Standard Time Minutes]]/720</f>
        <v>4.1666666666666664E-2</v>
      </c>
      <c r="N235" s="3">
        <f>IF(Table1[[#This Row],[Time Off Tele (Total Minutes)2]]&lt;=30,1,0)</f>
        <v>0</v>
      </c>
      <c r="O235" s="3">
        <f>IF(Table1[[#This Row],[Time Off Tele (Total Minutes)2]]&gt; 30,1,0)</f>
        <v>1</v>
      </c>
      <c r="P235" s="3">
        <f>IF(Table1[[#This Row],[Date]]=Table1[[#This Row],[Date]],1,0)</f>
        <v>1</v>
      </c>
      <c r="Q235" s="3">
        <f>IF(Table1[[#This Row],[Date]]=Table1[[#This Row],[Date]],30,0)</f>
        <v>30</v>
      </c>
      <c r="R235" s="3">
        <f>COUNT(Table1[[#This Row],[Room]])</f>
        <v>1</v>
      </c>
      <c r="S235" s="3"/>
    </row>
    <row r="236" spans="1:19" x14ac:dyDescent="0.25">
      <c r="A236" s="1">
        <v>45046</v>
      </c>
      <c r="B236" s="5">
        <v>6926</v>
      </c>
      <c r="C236" s="20" t="str" cm="1">
        <f t="array" ref="C236">_xlfn.IFS(LEFT(B236,2)="39","3S",LEFT(B236,2)="49","4S",LEFT(B236,2)="59","5S",LEFT(B236,2)="69","6S",LEFT(B236,2)="79","7S",LEFT(B236,2)="21","2G",LEFT(B236,2)="31","3G",LEFT(B236,2)="41","4G",LEFT(B236,2)="33","3W",LEFT(B236,2)="58","5W",LEFT(B236,2)="57","5W")</f>
        <v>6S</v>
      </c>
      <c r="D236" s="2" t="str">
        <f t="shared" si="21"/>
        <v>6S</v>
      </c>
      <c r="E236" s="13">
        <v>0.38819444444444445</v>
      </c>
      <c r="F236" s="13">
        <v>0.39999999999999997</v>
      </c>
      <c r="G236" s="2" t="s">
        <v>27</v>
      </c>
      <c r="H236" s="3">
        <f t="shared" si="22"/>
        <v>559</v>
      </c>
      <c r="I236" s="3">
        <f t="shared" si="23"/>
        <v>576</v>
      </c>
      <c r="J236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17</v>
      </c>
      <c r="K236" s="9">
        <f>Table1[[#This Row],[Time Off Tele (Total Minutes)2]]/720</f>
        <v>2.361111111111111E-2</v>
      </c>
      <c r="L236" s="9">
        <f>Table1[[#This Row],[Time Off Tele (Total Minutes)2]]/((12*60)-Table1[[#This Row],[Time Off Tele (Total Minutes)2]])</f>
        <v>2.4182076813655761E-2</v>
      </c>
      <c r="M236" s="9">
        <f>Table1[[#This Row],[PMD Standard Time Minutes]]/720</f>
        <v>4.1666666666666664E-2</v>
      </c>
      <c r="N236" s="3">
        <f>IF(Table1[[#This Row],[Time Off Tele (Total Minutes)2]]&lt;=30,1,0)</f>
        <v>1</v>
      </c>
      <c r="O236" s="3">
        <f>IF(Table1[[#This Row],[Time Off Tele (Total Minutes)2]]&gt; 30,1,0)</f>
        <v>0</v>
      </c>
      <c r="P236" s="3">
        <f>IF(Table1[[#This Row],[Date]]=Table1[[#This Row],[Date]],1,0)</f>
        <v>1</v>
      </c>
      <c r="Q236" s="3">
        <f>IF(Table1[[#This Row],[Date]]=Table1[[#This Row],[Date]],30,0)</f>
        <v>30</v>
      </c>
      <c r="R236" s="3">
        <f>COUNT(Table1[[#This Row],[Room]])</f>
        <v>1</v>
      </c>
      <c r="S236" s="3"/>
    </row>
    <row r="237" spans="1:19" x14ac:dyDescent="0.25">
      <c r="A237" s="1">
        <v>45046</v>
      </c>
      <c r="B237" s="5">
        <v>7912</v>
      </c>
      <c r="C237" s="20" t="str" cm="1">
        <f t="array" ref="C237">_xlfn.IFS(LEFT(B237,2)="39","3S",LEFT(B237,2)="49","4S",LEFT(B237,2)="59","5S",LEFT(B237,2)="69","6S",LEFT(B237,2)="79","7S",LEFT(B237,2)="21","2G",LEFT(B237,2)="31","3G",LEFT(B237,2)="41","4G",LEFT(B237,2)="33","3W",LEFT(B237,2)="58","5W",LEFT(B237,2)="57","5W")</f>
        <v>7S</v>
      </c>
      <c r="D237" s="2" t="str">
        <f t="shared" si="21"/>
        <v>7S</v>
      </c>
      <c r="E237" s="13">
        <v>0.42499999999999999</v>
      </c>
      <c r="F237" s="13">
        <v>0.47361111111111115</v>
      </c>
      <c r="G237" s="2" t="s">
        <v>27</v>
      </c>
      <c r="H237" s="3">
        <f t="shared" si="22"/>
        <v>612</v>
      </c>
      <c r="I237" s="3">
        <f t="shared" si="23"/>
        <v>682</v>
      </c>
      <c r="J237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70</v>
      </c>
      <c r="K237" s="9">
        <f>Table1[[#This Row],[Time Off Tele (Total Minutes)2]]/720</f>
        <v>9.7222222222222224E-2</v>
      </c>
      <c r="L237" s="9">
        <f>Table1[[#This Row],[Time Off Tele (Total Minutes)2]]/((12*60)-Table1[[#This Row],[Time Off Tele (Total Minutes)2]])</f>
        <v>0.1076923076923077</v>
      </c>
      <c r="M237" s="9">
        <f>Table1[[#This Row],[PMD Standard Time Minutes]]/720</f>
        <v>4.1666666666666664E-2</v>
      </c>
      <c r="N237" s="3">
        <f>IF(Table1[[#This Row],[Time Off Tele (Total Minutes)2]]&lt;=30,1,0)</f>
        <v>0</v>
      </c>
      <c r="O237" s="3">
        <f>IF(Table1[[#This Row],[Time Off Tele (Total Minutes)2]]&gt; 30,1,0)</f>
        <v>1</v>
      </c>
      <c r="P237" s="3">
        <f>IF(Table1[[#This Row],[Date]]=Table1[[#This Row],[Date]],1,0)</f>
        <v>1</v>
      </c>
      <c r="Q237" s="3">
        <f>IF(Table1[[#This Row],[Date]]=Table1[[#This Row],[Date]],30,0)</f>
        <v>30</v>
      </c>
      <c r="R237" s="3">
        <f>COUNT(Table1[[#This Row],[Room]])</f>
        <v>1</v>
      </c>
      <c r="S237" s="3"/>
    </row>
    <row r="238" spans="1:19" x14ac:dyDescent="0.25">
      <c r="A238" s="1">
        <v>45047</v>
      </c>
      <c r="B238" s="5">
        <v>7936</v>
      </c>
      <c r="C238" s="20" t="str" cm="1">
        <f t="array" ref="C238">_xlfn.IFS(LEFT(B238,2)="39","3S",LEFT(B238,2)="49","4S",LEFT(B238,2)="59","5S",LEFT(B238,2)="69","6S",LEFT(B238,2)="79","7S",LEFT(B238,2)="21","2G",LEFT(B238,2)="31","3G",LEFT(B238,2)="41","4G",LEFT(B238,2)="33","3W",LEFT(B238,2)="58","5W",LEFT(B238,2)="57","5W")</f>
        <v>7S</v>
      </c>
      <c r="D238" s="2" t="str">
        <f t="shared" si="21"/>
        <v>7S</v>
      </c>
      <c r="E238" s="13">
        <v>4.1666666666666664E-2</v>
      </c>
      <c r="F238" s="13">
        <v>0.40625</v>
      </c>
      <c r="G238" s="2" t="s">
        <v>27</v>
      </c>
      <c r="H238" s="3">
        <f t="shared" si="22"/>
        <v>60</v>
      </c>
      <c r="I238" s="3">
        <f t="shared" si="23"/>
        <v>585</v>
      </c>
      <c r="J238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525</v>
      </c>
      <c r="K238" s="9">
        <f>Table1[[#This Row],[Time Off Tele (Total Minutes)2]]/720</f>
        <v>0.72916666666666663</v>
      </c>
      <c r="L238" s="9">
        <f>Table1[[#This Row],[Time Off Tele (Total Minutes)2]]/((12*60)-Table1[[#This Row],[Time Off Tele (Total Minutes)2]])</f>
        <v>2.6923076923076925</v>
      </c>
      <c r="M238" s="9">
        <f>Table1[[#This Row],[PMD Standard Time Minutes]]/720</f>
        <v>4.1666666666666664E-2</v>
      </c>
      <c r="N238" s="3">
        <f>IF(Table1[[#This Row],[Time Off Tele (Total Minutes)2]]&lt;=30,1,0)</f>
        <v>0</v>
      </c>
      <c r="O238" s="3">
        <f>IF(Table1[[#This Row],[Time Off Tele (Total Minutes)2]]&gt; 30,1,0)</f>
        <v>1</v>
      </c>
      <c r="P238" s="3">
        <f>IF(Table1[[#This Row],[Date]]=Table1[[#This Row],[Date]],1,0)</f>
        <v>1</v>
      </c>
      <c r="Q238" s="3">
        <f>IF(Table1[[#This Row],[Date]]=Table1[[#This Row],[Date]],30,0)</f>
        <v>30</v>
      </c>
      <c r="R238" s="3">
        <f>COUNT(Table1[[#This Row],[Room]])</f>
        <v>1</v>
      </c>
      <c r="S238" s="3"/>
    </row>
    <row r="239" spans="1:19" x14ac:dyDescent="0.25">
      <c r="A239" s="1">
        <v>45048</v>
      </c>
      <c r="B239" s="5">
        <v>7939</v>
      </c>
      <c r="C239" s="20" t="str" cm="1">
        <f t="array" ref="C239">_xlfn.IFS(LEFT(B239,2)="39","3S",LEFT(B239,2)="49","4S",LEFT(B239,2)="59","5S",LEFT(B239,2)="69","6S",LEFT(B239,2)="79","7S",LEFT(B239,2)="21","2G",LEFT(B239,2)="31","3G",LEFT(B239,2)="41","4G",LEFT(B239,2)="33","3W",LEFT(B239,2)="58","5W",LEFT(B239,2)="57","5W")</f>
        <v>7S</v>
      </c>
      <c r="D239" s="2" t="str">
        <f t="shared" si="21"/>
        <v>7S</v>
      </c>
      <c r="E239" s="13">
        <v>0.29583333333333334</v>
      </c>
      <c r="F239" s="13">
        <v>0.48333333333333334</v>
      </c>
      <c r="G239" s="2" t="s">
        <v>27</v>
      </c>
      <c r="H239" s="3">
        <f t="shared" si="22"/>
        <v>426</v>
      </c>
      <c r="I239" s="3">
        <f t="shared" si="23"/>
        <v>696</v>
      </c>
      <c r="J239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270</v>
      </c>
      <c r="K239" s="9">
        <f>Table1[[#This Row],[Time Off Tele (Total Minutes)2]]/720</f>
        <v>0.375</v>
      </c>
      <c r="L239" s="9">
        <f>Table1[[#This Row],[Time Off Tele (Total Minutes)2]]/((12*60)-Table1[[#This Row],[Time Off Tele (Total Minutes)2]])</f>
        <v>0.6</v>
      </c>
      <c r="M239" s="9">
        <f>Table1[[#This Row],[PMD Standard Time Minutes]]/720</f>
        <v>4.1666666666666664E-2</v>
      </c>
      <c r="N239" s="3">
        <f>IF(Table1[[#This Row],[Time Off Tele (Total Minutes)2]]&lt;=30,1,0)</f>
        <v>0</v>
      </c>
      <c r="O239" s="3">
        <f>IF(Table1[[#This Row],[Time Off Tele (Total Minutes)2]]&gt; 30,1,0)</f>
        <v>1</v>
      </c>
      <c r="P239" s="3">
        <f>IF(Table1[[#This Row],[Date]]=Table1[[#This Row],[Date]],1,0)</f>
        <v>1</v>
      </c>
      <c r="Q239" s="3">
        <f>IF(Table1[[#This Row],[Date]]=Table1[[#This Row],[Date]],30,0)</f>
        <v>30</v>
      </c>
      <c r="R239" s="3">
        <f>COUNT(Table1[[#This Row],[Room]])</f>
        <v>1</v>
      </c>
      <c r="S239" s="3"/>
    </row>
    <row r="240" spans="1:19" x14ac:dyDescent="0.25">
      <c r="A240" s="1">
        <v>45048</v>
      </c>
      <c r="B240" s="5">
        <v>6913</v>
      </c>
      <c r="C240" s="20" t="str" cm="1">
        <f t="array" ref="C240">_xlfn.IFS(LEFT(B240,2)="39","3S",LEFT(B240,2)="49","4S",LEFT(B240,2)="59","5S",LEFT(B240,2)="69","6S",LEFT(B240,2)="79","7S",LEFT(B240,2)="21","2G",LEFT(B240,2)="31","3G",LEFT(B240,2)="41","4G",LEFT(B240,2)="33","3W",LEFT(B240,2)="58","5W",LEFT(B240,2)="57","5W")</f>
        <v>6S</v>
      </c>
      <c r="D240" s="2" t="str">
        <f t="shared" si="21"/>
        <v>6S</v>
      </c>
      <c r="E240" s="13">
        <v>0.53194444444444444</v>
      </c>
      <c r="F240" s="13">
        <v>0.68680555555555556</v>
      </c>
      <c r="G240" s="2" t="s">
        <v>27</v>
      </c>
      <c r="H240" s="3">
        <f t="shared" si="22"/>
        <v>766</v>
      </c>
      <c r="I240" s="3">
        <f t="shared" si="23"/>
        <v>989</v>
      </c>
      <c r="J240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223</v>
      </c>
      <c r="K240" s="9">
        <f>Table1[[#This Row],[Time Off Tele (Total Minutes)2]]/720</f>
        <v>0.30972222222222223</v>
      </c>
      <c r="L240" s="9">
        <f>Table1[[#This Row],[Time Off Tele (Total Minutes)2]]/((12*60)-Table1[[#This Row],[Time Off Tele (Total Minutes)2]])</f>
        <v>0.44869215291750503</v>
      </c>
      <c r="M240" s="9">
        <f>Table1[[#This Row],[PMD Standard Time Minutes]]/720</f>
        <v>4.1666666666666664E-2</v>
      </c>
      <c r="N240" s="3">
        <f>IF(Table1[[#This Row],[Time Off Tele (Total Minutes)2]]&lt;=30,1,0)</f>
        <v>0</v>
      </c>
      <c r="O240" s="3">
        <f>IF(Table1[[#This Row],[Time Off Tele (Total Minutes)2]]&gt; 30,1,0)</f>
        <v>1</v>
      </c>
      <c r="P240" s="3">
        <f>IF(Table1[[#This Row],[Date]]=Table1[[#This Row],[Date]],1,0)</f>
        <v>1</v>
      </c>
      <c r="Q240" s="3">
        <f>IF(Table1[[#This Row],[Date]]=Table1[[#This Row],[Date]],30,0)</f>
        <v>30</v>
      </c>
      <c r="R240" s="3">
        <f>COUNT(Table1[[#This Row],[Room]])</f>
        <v>1</v>
      </c>
      <c r="S240" s="3"/>
    </row>
    <row r="241" spans="1:19" x14ac:dyDescent="0.25">
      <c r="A241" s="1">
        <v>45048</v>
      </c>
      <c r="B241" s="5">
        <v>6939</v>
      </c>
      <c r="C241" s="20" t="str" cm="1">
        <f t="array" ref="C241">_xlfn.IFS(LEFT(B241,2)="39","3S",LEFT(B241,2)="49","4S",LEFT(B241,2)="59","5S",LEFT(B241,2)="69","6S",LEFT(B241,2)="79","7S",LEFT(B241,2)="21","2G",LEFT(B241,2)="31","3G",LEFT(B241,2)="41","4G",LEFT(B241,2)="33","3W",LEFT(B241,2)="58","5W",LEFT(B241,2)="57","5W")</f>
        <v>6S</v>
      </c>
      <c r="D241" s="2" t="str">
        <f t="shared" si="21"/>
        <v>6S</v>
      </c>
      <c r="E241" s="13">
        <v>0.56805555555555554</v>
      </c>
      <c r="F241" s="13">
        <v>0.65416666666666667</v>
      </c>
      <c r="G241" s="2" t="s">
        <v>27</v>
      </c>
      <c r="H241" s="3">
        <f t="shared" si="22"/>
        <v>818</v>
      </c>
      <c r="I241" s="3">
        <f t="shared" si="23"/>
        <v>942</v>
      </c>
      <c r="J241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124</v>
      </c>
      <c r="K241" s="9">
        <f>Table1[[#This Row],[Time Off Tele (Total Minutes)2]]/720</f>
        <v>0.17222222222222222</v>
      </c>
      <c r="L241" s="9">
        <f>Table1[[#This Row],[Time Off Tele (Total Minutes)2]]/((12*60)-Table1[[#This Row],[Time Off Tele (Total Minutes)2]])</f>
        <v>0.20805369127516779</v>
      </c>
      <c r="M241" s="9">
        <f>Table1[[#This Row],[PMD Standard Time Minutes]]/720</f>
        <v>4.1666666666666664E-2</v>
      </c>
      <c r="N241" s="3">
        <f>IF(Table1[[#This Row],[Time Off Tele (Total Minutes)2]]&lt;=30,1,0)</f>
        <v>0</v>
      </c>
      <c r="O241" s="3">
        <f>IF(Table1[[#This Row],[Time Off Tele (Total Minutes)2]]&gt; 30,1,0)</f>
        <v>1</v>
      </c>
      <c r="P241" s="3">
        <f>IF(Table1[[#This Row],[Date]]=Table1[[#This Row],[Date]],1,0)</f>
        <v>1</v>
      </c>
      <c r="Q241" s="3">
        <f>IF(Table1[[#This Row],[Date]]=Table1[[#This Row],[Date]],30,0)</f>
        <v>30</v>
      </c>
      <c r="R241" s="3">
        <f>COUNT(Table1[[#This Row],[Room]])</f>
        <v>1</v>
      </c>
      <c r="S241" s="3"/>
    </row>
    <row r="242" spans="1:19" x14ac:dyDescent="0.25">
      <c r="A242" s="1">
        <v>45048</v>
      </c>
      <c r="B242" s="5">
        <v>4126</v>
      </c>
      <c r="C242" s="20" t="str" cm="1">
        <f t="array" ref="C242">_xlfn.IFS(LEFT(B242,2)="39","3S",LEFT(B242,2)="49","4S",LEFT(B242,2)="59","5S",LEFT(B242,2)="69","6S",LEFT(B242,2)="79","7S",LEFT(B242,2)="21","2G",LEFT(B242,2)="31","3G",LEFT(B242,2)="41","4G",LEFT(B242,2)="33","3W",LEFT(B242,2)="58","5W",LEFT(B242,2)="57","5W")</f>
        <v>4G</v>
      </c>
      <c r="D242" s="2" t="str">
        <f t="shared" si="21"/>
        <v>4G</v>
      </c>
      <c r="E242" s="13">
        <v>0.93472222222222223</v>
      </c>
      <c r="F242" s="13">
        <v>0.9590277777777777</v>
      </c>
      <c r="G242" s="2" t="s">
        <v>27</v>
      </c>
      <c r="H242" s="3">
        <f t="shared" si="22"/>
        <v>1346</v>
      </c>
      <c r="I242" s="3">
        <f t="shared" si="23"/>
        <v>1381</v>
      </c>
      <c r="J242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35</v>
      </c>
      <c r="K242" s="9">
        <f>Table1[[#This Row],[Time Off Tele (Total Minutes)2]]/720</f>
        <v>4.8611111111111112E-2</v>
      </c>
      <c r="L242" s="9">
        <f>Table1[[#This Row],[Time Off Tele (Total Minutes)2]]/((12*60)-Table1[[#This Row],[Time Off Tele (Total Minutes)2]])</f>
        <v>5.1094890510948905E-2</v>
      </c>
      <c r="M242" s="9">
        <f>Table1[[#This Row],[PMD Standard Time Minutes]]/720</f>
        <v>4.1666666666666664E-2</v>
      </c>
      <c r="N242" s="3">
        <f>IF(Table1[[#This Row],[Time Off Tele (Total Minutes)2]]&lt;=30,1,0)</f>
        <v>0</v>
      </c>
      <c r="O242" s="3">
        <f>IF(Table1[[#This Row],[Time Off Tele (Total Minutes)2]]&gt; 30,1,0)</f>
        <v>1</v>
      </c>
      <c r="P242" s="3">
        <f>IF(Table1[[#This Row],[Date]]=Table1[[#This Row],[Date]],1,0)</f>
        <v>1</v>
      </c>
      <c r="Q242" s="3">
        <f>IF(Table1[[#This Row],[Date]]=Table1[[#This Row],[Date]],30,0)</f>
        <v>30</v>
      </c>
      <c r="R242" s="3">
        <f>COUNT(Table1[[#This Row],[Room]])</f>
        <v>1</v>
      </c>
      <c r="S242" s="3"/>
    </row>
    <row r="243" spans="1:19" x14ac:dyDescent="0.25">
      <c r="A243" s="1">
        <v>45048</v>
      </c>
      <c r="B243" s="5">
        <v>4108</v>
      </c>
      <c r="C243" s="20" t="str" cm="1">
        <f t="array" ref="C243">_xlfn.IFS(LEFT(B243,2)="39","3S",LEFT(B243,2)="49","4S",LEFT(B243,2)="59","5S",LEFT(B243,2)="69","6S",LEFT(B243,2)="79","7S",LEFT(B243,2)="21","2G",LEFT(B243,2)="31","3G",LEFT(B243,2)="41","4G",LEFT(B243,2)="33","3W",LEFT(B243,2)="58","5W",LEFT(B243,2)="57","5W")</f>
        <v>4G</v>
      </c>
      <c r="D243" s="2" t="str">
        <f t="shared" si="21"/>
        <v>4G</v>
      </c>
      <c r="E243" s="13">
        <v>0.84444444444444444</v>
      </c>
      <c r="F243" s="13">
        <v>0.96388888888888891</v>
      </c>
      <c r="G243" s="2" t="s">
        <v>27</v>
      </c>
      <c r="H243" s="3">
        <f t="shared" si="22"/>
        <v>1216</v>
      </c>
      <c r="I243" s="3">
        <f t="shared" si="23"/>
        <v>1388</v>
      </c>
      <c r="J243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172</v>
      </c>
      <c r="K243" s="9">
        <f>Table1[[#This Row],[Time Off Tele (Total Minutes)2]]/720</f>
        <v>0.2388888888888889</v>
      </c>
      <c r="L243" s="9">
        <f>Table1[[#This Row],[Time Off Tele (Total Minutes)2]]/((12*60)-Table1[[#This Row],[Time Off Tele (Total Minutes)2]])</f>
        <v>0.31386861313868614</v>
      </c>
      <c r="M243" s="9">
        <f>Table1[[#This Row],[PMD Standard Time Minutes]]/720</f>
        <v>4.1666666666666664E-2</v>
      </c>
      <c r="N243" s="3">
        <f>IF(Table1[[#This Row],[Time Off Tele (Total Minutes)2]]&lt;=30,1,0)</f>
        <v>0</v>
      </c>
      <c r="O243" s="3">
        <f>IF(Table1[[#This Row],[Time Off Tele (Total Minutes)2]]&gt; 30,1,0)</f>
        <v>1</v>
      </c>
      <c r="P243" s="3">
        <f>IF(Table1[[#This Row],[Date]]=Table1[[#This Row],[Date]],1,0)</f>
        <v>1</v>
      </c>
      <c r="Q243" s="3">
        <f>IF(Table1[[#This Row],[Date]]=Table1[[#This Row],[Date]],30,0)</f>
        <v>30</v>
      </c>
      <c r="R243" s="3">
        <f>COUNT(Table1[[#This Row],[Room]])</f>
        <v>1</v>
      </c>
      <c r="S243" s="3"/>
    </row>
    <row r="244" spans="1:19" x14ac:dyDescent="0.25">
      <c r="A244" s="1">
        <v>45048</v>
      </c>
      <c r="B244" s="5">
        <v>4115</v>
      </c>
      <c r="C244" s="20" t="str" cm="1">
        <f t="array" ref="C244">_xlfn.IFS(LEFT(B244,2)="39","3S",LEFT(B244,2)="49","4S",LEFT(B244,2)="59","5S",LEFT(B244,2)="69","6S",LEFT(B244,2)="79","7S",LEFT(B244,2)="21","2G",LEFT(B244,2)="31","3G",LEFT(B244,2)="41","4G",LEFT(B244,2)="33","3W",LEFT(B244,2)="58","5W",LEFT(B244,2)="57","5W")</f>
        <v>4G</v>
      </c>
      <c r="D244" s="2" t="str">
        <f t="shared" si="21"/>
        <v>4G</v>
      </c>
      <c r="E244" s="13">
        <v>0.96666666666666667</v>
      </c>
      <c r="F244" s="13">
        <v>0.98611111111111116</v>
      </c>
      <c r="G244" s="2" t="s">
        <v>27</v>
      </c>
      <c r="H244" s="3">
        <f t="shared" si="22"/>
        <v>1392</v>
      </c>
      <c r="I244" s="3">
        <f t="shared" si="23"/>
        <v>1420</v>
      </c>
      <c r="J244" s="3">
        <f>IF((Table1[[#This Row],[Time Put on Tele (Total Minutes in a day)2]]-Table1[[#This Row],[Admission Time (Total Minutes in a Day)2]])&lt;0,(Table1[[#This Row],[Admission Time (Total Minutes in a Day)2]]-Table1[[#This Row],[Time Put on Tele (Total Minutes in a day)2]])-1200,Table1[[#This Row],[Time Put on Tele (Total Minutes in a day)2]]-Table1[[#This Row],[Admission Time (Total Minutes in a Day)2]])</f>
        <v>28</v>
      </c>
      <c r="K244" s="9">
        <f>Table1[[#This Row],[Time Off Tele (Total Minutes)2]]/720</f>
        <v>3.888888888888889E-2</v>
      </c>
      <c r="L244" s="9">
        <f>Table1[[#This Row],[Time Off Tele (Total Minutes)2]]/((12*60)-Table1[[#This Row],[Time Off Tele (Total Minutes)2]])</f>
        <v>4.046242774566474E-2</v>
      </c>
      <c r="M244" s="9">
        <f>Table1[[#This Row],[PMD Standard Time Minutes]]/720</f>
        <v>4.1666666666666664E-2</v>
      </c>
      <c r="N244" s="3">
        <f>IF(Table1[[#This Row],[Time Off Tele (Total Minutes)2]]&lt;=30,1,0)</f>
        <v>1</v>
      </c>
      <c r="O244" s="3">
        <f>IF(Table1[[#This Row],[Time Off Tele (Total Minutes)2]]&gt; 30,1,0)</f>
        <v>0</v>
      </c>
      <c r="P244" s="3">
        <f>IF(Table1[[#This Row],[Date]]=Table1[[#This Row],[Date]],1,0)</f>
        <v>1</v>
      </c>
      <c r="Q244" s="3">
        <f>IF(Table1[[#This Row],[Date]]=Table1[[#This Row],[Date]],30,0)</f>
        <v>30</v>
      </c>
      <c r="R244" s="3">
        <f>COUNT(Table1[[#This Row],[Room]])</f>
        <v>1</v>
      </c>
      <c r="S244" s="3"/>
    </row>
  </sheetData>
  <mergeCells count="1">
    <mergeCell ref="A1:F2"/>
  </mergeCells>
  <phoneticPr fontId="7" type="noConversion"/>
  <printOptions gridLines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Average Time VS PMD</vt:lpstr>
      <vt:lpstr>Count of Robo less than 30 minu</vt:lpstr>
      <vt:lpstr>Average Percent off tele Shift</vt:lpstr>
      <vt:lpstr>Average Count of Robot &lt;30</vt:lpstr>
      <vt:lpstr>Amount + % Off Tele</vt:lpstr>
      <vt:lpstr>Dashboard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</cp:lastModifiedBy>
  <cp:revision/>
  <cp:lastPrinted>2023-05-04T15:18:43Z</cp:lastPrinted>
  <dcterms:created xsi:type="dcterms:W3CDTF">2022-12-14T01:24:02Z</dcterms:created>
  <dcterms:modified xsi:type="dcterms:W3CDTF">2023-05-04T19:57:01Z</dcterms:modified>
  <cp:category/>
  <cp:contentStatus/>
</cp:coreProperties>
</file>