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3.xml" ContentType="application/vnd.openxmlformats-officedocument.drawing+xml"/>
  <Override PartName="/xl/comments9.xml" ContentType="application/vnd.openxmlformats-officedocument.spreadsheetml.comments+xml"/>
  <Override PartName="/xl/threadedComments/threadedComment6.xml" ContentType="application/vnd.ms-excel.threadedcomments+xml"/>
  <Override PartName="/xl/comments10.xml" ContentType="application/vnd.openxmlformats-officedocument.spreadsheetml.comments+xml"/>
  <Override PartName="/xl/threadedComments/threadedComment7.xml" ContentType="application/vnd.ms-excel.threadedcomments+xml"/>
  <Override PartName="/xl/comments11.xml" ContentType="application/vnd.openxmlformats-officedocument.spreadsheetml.comments+xml"/>
  <Override PartName="/xl/threadedComments/threadedComment8.xml" ContentType="application/vnd.ms-excel.threadedcomments+xml"/>
  <Override PartName="/xl/drawings/drawing4.xml" ContentType="application/vnd.openxmlformats-officedocument.drawing+xml"/>
  <Override PartName="/xl/comments12.xml" ContentType="application/vnd.openxmlformats-officedocument.spreadsheetml.comments+xml"/>
  <Override PartName="/xl/threadedComments/threadedComment9.xml" ContentType="application/vnd.ms-excel.threadedcomments+xml"/>
  <Override PartName="/xl/drawings/drawing5.xml" ContentType="application/vnd.openxmlformats-officedocument.drawing+xml"/>
  <Override PartName="/xl/comments1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10"/>
  <workbookPr codeName="ThisWorkbook" defaultThemeVersion="124226"/>
  <mc:AlternateContent xmlns:mc="http://schemas.openxmlformats.org/markup-compatibility/2006">
    <mc:Choice Requires="x15">
      <x15ac:absPath xmlns:x15ac="http://schemas.microsoft.com/office/spreadsheetml/2010/11/ac" url="https://ravenswoodgold.sharepoint.com/sites/EACTeam/Shared Documents/General/NPI_NGERS/2023 - 24 NPI/"/>
    </mc:Choice>
  </mc:AlternateContent>
  <xr:revisionPtr revIDLastSave="0" documentId="8_{F49E5FA2-78F0-49FE-8B30-74EF8AB59135}" xr6:coauthVersionLast="47" xr6:coauthVersionMax="47" xr10:uidLastSave="{00000000-0000-0000-0000-000000000000}"/>
  <bookViews>
    <workbookView xWindow="-120" yWindow="-120" windowWidth="29040" windowHeight="15720" tabRatio="803" firstSheet="15" activeTab="15" xr2:uid="{00000000-000D-0000-FFFF-FFFF00000000}"/>
  </bookViews>
  <sheets>
    <sheet name="Title" sheetId="30" r:id="rId1"/>
    <sheet name="Data Source Tracking" sheetId="83" r:id="rId2"/>
    <sheet name="Site Attributes" sheetId="53" r:id="rId3"/>
    <sheet name="Additional Data Entry" sheetId="80" r:id="rId4"/>
    <sheet name="Cleaner Production" sheetId="46" r:id="rId5"/>
    <sheet name="Feedback" sheetId="45" r:id="rId6"/>
    <sheet name="GC - Production Stats" sheetId="59" r:id="rId7"/>
    <sheet name="CWF - Fuel Tanks" sheetId="5" r:id="rId8"/>
    <sheet name="CWF - Point Source Energy" sheetId="7" r:id="rId9"/>
    <sheet name="CWF-Plant and Equipment-Diesel" sheetId="32" r:id="rId10"/>
    <sheet name="CWF - Plant and Equipment-Other" sheetId="33" r:id="rId11"/>
    <sheet name="ES - Drilling and Explosives" sheetId="34" r:id="rId12"/>
    <sheet name="Geology" sheetId="12" r:id="rId13"/>
    <sheet name="MA - Open Areas" sheetId="84" r:id="rId14"/>
    <sheet name="GC - Material Transfers" sheetId="86" r:id="rId15"/>
    <sheet name="GG - TSF" sheetId="57" r:id="rId16"/>
    <sheet name="GG Leach Tanks &amp; Heap Leach" sheetId="58" r:id="rId17"/>
    <sheet name="CWF - Materials and Chemicals" sheetId="37" r:id="rId18"/>
    <sheet name="GG - Discharge" sheetId="38" r:id="rId19"/>
    <sheet name="JS - Spills" sheetId="22" r:id="rId20"/>
    <sheet name="JS - Waste Transfers" sheetId="39" r:id="rId21"/>
    <sheet name="Fuel Balance" sheetId="77" r:id="rId22"/>
  </sheets>
  <externalReferences>
    <externalReference r:id="rId23"/>
  </externalReferences>
  <definedNames>
    <definedName name="_Fill" hidden="1">#REF!</definedName>
    <definedName name="_xlnm._FilterDatabase" localSheetId="14" hidden="1">'GC - Material Transfers'!$C$9:$I$37</definedName>
    <definedName name="_Order1" hidden="1">0</definedName>
    <definedName name="_Order2" hidden="1">0</definedName>
    <definedName name="Geology" localSheetId="14">#REF!</definedName>
    <definedName name="Geology" localSheetId="13">#REF!</definedName>
    <definedName name="Geology">Geology!$D$12:$D$17</definedName>
    <definedName name="ListedSubstances">#REF!</definedName>
    <definedName name="OpenAreas" localSheetId="14">#REF!</definedName>
    <definedName name="OpenAreas" localSheetId="13">'MA - Open Areas'!$D$13:$D$51</definedName>
    <definedName name="OpenAreas">#REF!</definedName>
    <definedName name="tanks">'CWF - Fuel Tanks'!$D$11:$D$37</definedName>
    <definedName name="VehicleClass" localSheetId="9">'CWF-Plant and Equipment-Diesel'!$C$94:$C$164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59" l="1"/>
  <c r="J15" i="57"/>
  <c r="K15" i="57"/>
  <c r="L15" i="57"/>
  <c r="M15" i="57"/>
  <c r="N15" i="57"/>
  <c r="O15" i="57"/>
  <c r="P15" i="57"/>
  <c r="Q15" i="57"/>
  <c r="R15" i="57"/>
  <c r="S15" i="57"/>
  <c r="T15" i="57"/>
  <c r="I15" i="57"/>
  <c r="F71" i="57"/>
  <c r="G13" i="57"/>
  <c r="G14" i="57"/>
  <c r="G15" i="57"/>
  <c r="G16" i="57"/>
  <c r="G17" i="57"/>
  <c r="G12" i="57"/>
  <c r="T56" i="57"/>
  <c r="S56" i="57"/>
  <c r="R56" i="57"/>
  <c r="Q56" i="57"/>
  <c r="P56" i="57"/>
  <c r="O56" i="57"/>
  <c r="N56" i="57"/>
  <c r="M56" i="57"/>
  <c r="L56" i="57"/>
  <c r="K56" i="57"/>
  <c r="J56" i="57"/>
  <c r="I56" i="57"/>
  <c r="I58" i="57" s="1"/>
  <c r="J61" i="57"/>
  <c r="K61" i="57"/>
  <c r="L61" i="57"/>
  <c r="M61" i="57"/>
  <c r="N61" i="57"/>
  <c r="O61" i="57"/>
  <c r="P61" i="57"/>
  <c r="Q61" i="57"/>
  <c r="R61" i="57"/>
  <c r="S61" i="57"/>
  <c r="T61" i="57"/>
  <c r="I61" i="57"/>
  <c r="G61" i="57" s="1"/>
  <c r="G54" i="57"/>
  <c r="G55" i="57"/>
  <c r="G57" i="57"/>
  <c r="G59" i="57"/>
  <c r="G60" i="57"/>
  <c r="T58" i="57"/>
  <c r="S58" i="57"/>
  <c r="R58" i="57"/>
  <c r="Q58" i="57"/>
  <c r="P58" i="57"/>
  <c r="O58" i="57"/>
  <c r="N58" i="57"/>
  <c r="L58" i="57"/>
  <c r="K58" i="57"/>
  <c r="J58" i="57"/>
  <c r="G56" i="57"/>
  <c r="H38" i="59"/>
  <c r="J38" i="59"/>
  <c r="R33" i="59"/>
  <c r="J53" i="59"/>
  <c r="J48" i="59"/>
  <c r="H52" i="59"/>
  <c r="I32" i="59"/>
  <c r="I28" i="59"/>
  <c r="I50" i="59"/>
  <c r="I53" i="59"/>
  <c r="I38" i="59"/>
  <c r="R29" i="59"/>
  <c r="S29" i="59"/>
  <c r="Q29" i="59"/>
  <c r="P29" i="59"/>
  <c r="R30" i="59"/>
  <c r="O57" i="59"/>
  <c r="N57" i="59"/>
  <c r="M57" i="59"/>
  <c r="L57" i="59"/>
  <c r="K57" i="59"/>
  <c r="J57" i="59"/>
  <c r="I57" i="59"/>
  <c r="S50" i="59"/>
  <c r="R50" i="59"/>
  <c r="F56" i="59"/>
  <c r="F55" i="59"/>
  <c r="F54" i="59"/>
  <c r="F52" i="59"/>
  <c r="F51" i="59"/>
  <c r="F50" i="59"/>
  <c r="F49" i="59"/>
  <c r="F47" i="59"/>
  <c r="F46" i="59"/>
  <c r="F45" i="59"/>
  <c r="F44" i="59"/>
  <c r="F43" i="59"/>
  <c r="F42" i="59"/>
  <c r="F41" i="59"/>
  <c r="F40" i="59"/>
  <c r="F39" i="59"/>
  <c r="F37" i="59"/>
  <c r="F36" i="59"/>
  <c r="F35" i="59"/>
  <c r="F34" i="59"/>
  <c r="F33" i="59"/>
  <c r="F31" i="59"/>
  <c r="F28" i="59"/>
  <c r="S32" i="59"/>
  <c r="R32" i="59"/>
  <c r="Q32" i="59"/>
  <c r="P32" i="59"/>
  <c r="S48" i="59"/>
  <c r="R48" i="59"/>
  <c r="Q48" i="59"/>
  <c r="F48" i="59" s="1"/>
  <c r="S53" i="59"/>
  <c r="R53" i="59"/>
  <c r="Q53" i="59"/>
  <c r="F53" i="59" s="1"/>
  <c r="S38" i="59"/>
  <c r="R38" i="59"/>
  <c r="Q38" i="59"/>
  <c r="F38" i="59" s="1"/>
  <c r="J65" i="59"/>
  <c r="L11" i="86"/>
  <c r="M11" i="86"/>
  <c r="N11" i="86"/>
  <c r="O11" i="86"/>
  <c r="P11" i="86"/>
  <c r="Q11" i="86"/>
  <c r="R11" i="86"/>
  <c r="S11" i="86"/>
  <c r="T11" i="86"/>
  <c r="U11" i="86"/>
  <c r="V11" i="86"/>
  <c r="M12" i="86"/>
  <c r="N12" i="86"/>
  <c r="O12" i="86"/>
  <c r="P12" i="86"/>
  <c r="Q12" i="86"/>
  <c r="R12" i="86"/>
  <c r="S12" i="86"/>
  <c r="T12" i="86"/>
  <c r="U12" i="86"/>
  <c r="V12" i="86"/>
  <c r="L13" i="86"/>
  <c r="M13" i="86"/>
  <c r="N13" i="86"/>
  <c r="O13" i="86"/>
  <c r="P13" i="86"/>
  <c r="Q13" i="86"/>
  <c r="R13" i="86"/>
  <c r="S13" i="86"/>
  <c r="T13" i="86"/>
  <c r="U13" i="86"/>
  <c r="V13" i="86"/>
  <c r="L14" i="86"/>
  <c r="M14" i="86"/>
  <c r="N14" i="86"/>
  <c r="O14" i="86"/>
  <c r="P14" i="86"/>
  <c r="Q14" i="86"/>
  <c r="R14" i="86"/>
  <c r="S14" i="86"/>
  <c r="T14" i="86"/>
  <c r="U14" i="86"/>
  <c r="V14" i="86"/>
  <c r="L15" i="86"/>
  <c r="M15" i="86"/>
  <c r="N15" i="86"/>
  <c r="O15" i="86"/>
  <c r="P15" i="86"/>
  <c r="Q15" i="86"/>
  <c r="R15" i="86"/>
  <c r="S15" i="86"/>
  <c r="T15" i="86"/>
  <c r="U15" i="86"/>
  <c r="V15" i="86"/>
  <c r="L16" i="86"/>
  <c r="M16" i="86"/>
  <c r="N16" i="86"/>
  <c r="O16" i="86"/>
  <c r="P16" i="86"/>
  <c r="Q16" i="86"/>
  <c r="R16" i="86"/>
  <c r="S16" i="86"/>
  <c r="T16" i="86"/>
  <c r="U16" i="86"/>
  <c r="V16" i="86"/>
  <c r="L17" i="86"/>
  <c r="M17" i="86"/>
  <c r="N17" i="86"/>
  <c r="O17" i="86"/>
  <c r="P17" i="86"/>
  <c r="Q17" i="86"/>
  <c r="R17" i="86"/>
  <c r="S17" i="86"/>
  <c r="T17" i="86"/>
  <c r="U17" i="86"/>
  <c r="V17" i="86"/>
  <c r="L18" i="86"/>
  <c r="M18" i="86"/>
  <c r="N18" i="86"/>
  <c r="O18" i="86"/>
  <c r="P18" i="86"/>
  <c r="Q18" i="86"/>
  <c r="R18" i="86"/>
  <c r="S18" i="86"/>
  <c r="T18" i="86"/>
  <c r="U18" i="86"/>
  <c r="V18" i="86"/>
  <c r="L19" i="86"/>
  <c r="M19" i="86"/>
  <c r="N19" i="86"/>
  <c r="O19" i="86"/>
  <c r="P19" i="86"/>
  <c r="Q19" i="86"/>
  <c r="R19" i="86"/>
  <c r="S19" i="86"/>
  <c r="T19" i="86"/>
  <c r="U19" i="86"/>
  <c r="V19" i="86"/>
  <c r="L20" i="86"/>
  <c r="M20" i="86"/>
  <c r="N20" i="86"/>
  <c r="O20" i="86"/>
  <c r="P20" i="86"/>
  <c r="Q20" i="86"/>
  <c r="R20" i="86"/>
  <c r="S20" i="86"/>
  <c r="T20" i="86"/>
  <c r="U20" i="86"/>
  <c r="V20" i="86"/>
  <c r="M21" i="86"/>
  <c r="N21" i="86"/>
  <c r="O21" i="86"/>
  <c r="P21" i="86"/>
  <c r="Q21" i="86"/>
  <c r="R21" i="86"/>
  <c r="S21" i="86"/>
  <c r="T21" i="86"/>
  <c r="U21" i="86"/>
  <c r="V21" i="86"/>
  <c r="L22" i="86"/>
  <c r="M22" i="86"/>
  <c r="N22" i="86"/>
  <c r="O22" i="86"/>
  <c r="P22" i="86"/>
  <c r="Q22" i="86"/>
  <c r="R22" i="86"/>
  <c r="S22" i="86"/>
  <c r="T22" i="86"/>
  <c r="U22" i="86"/>
  <c r="V22" i="86"/>
  <c r="L23" i="86"/>
  <c r="M23" i="86"/>
  <c r="N23" i="86"/>
  <c r="O23" i="86"/>
  <c r="P23" i="86"/>
  <c r="Q23" i="86"/>
  <c r="R23" i="86"/>
  <c r="S23" i="86"/>
  <c r="T23" i="86"/>
  <c r="U23" i="86"/>
  <c r="V23" i="86"/>
  <c r="L24" i="86"/>
  <c r="M24" i="86"/>
  <c r="N24" i="86"/>
  <c r="O24" i="86"/>
  <c r="P24" i="86"/>
  <c r="Q24" i="86"/>
  <c r="R24" i="86"/>
  <c r="S24" i="86"/>
  <c r="T24" i="86"/>
  <c r="U24" i="86"/>
  <c r="V24" i="86"/>
  <c r="L25" i="86"/>
  <c r="M25" i="86"/>
  <c r="N25" i="86"/>
  <c r="O25" i="86"/>
  <c r="P25" i="86"/>
  <c r="Q25" i="86"/>
  <c r="R25" i="86"/>
  <c r="S25" i="86"/>
  <c r="T25" i="86"/>
  <c r="U25" i="86"/>
  <c r="V25" i="86"/>
  <c r="L26" i="86"/>
  <c r="M26" i="86"/>
  <c r="N26" i="86"/>
  <c r="O26" i="86"/>
  <c r="P26" i="86"/>
  <c r="Q26" i="86"/>
  <c r="R26" i="86"/>
  <c r="S26" i="86"/>
  <c r="T26" i="86"/>
  <c r="U26" i="86"/>
  <c r="V26" i="86"/>
  <c r="L27" i="86"/>
  <c r="M27" i="86"/>
  <c r="N27" i="86"/>
  <c r="O27" i="86"/>
  <c r="P27" i="86"/>
  <c r="Q27" i="86"/>
  <c r="R27" i="86"/>
  <c r="S27" i="86"/>
  <c r="T27" i="86"/>
  <c r="U27" i="86"/>
  <c r="V27" i="86"/>
  <c r="L28" i="86"/>
  <c r="M28" i="86"/>
  <c r="N28" i="86"/>
  <c r="O28" i="86"/>
  <c r="P28" i="86"/>
  <c r="Q28" i="86"/>
  <c r="R28" i="86"/>
  <c r="S28" i="86"/>
  <c r="T28" i="86"/>
  <c r="U28" i="86"/>
  <c r="V28" i="86"/>
  <c r="L29" i="86"/>
  <c r="M29" i="86"/>
  <c r="N29" i="86"/>
  <c r="O29" i="86"/>
  <c r="P29" i="86"/>
  <c r="Q29" i="86"/>
  <c r="R29" i="86"/>
  <c r="S29" i="86"/>
  <c r="T29" i="86"/>
  <c r="U29" i="86"/>
  <c r="V29" i="86"/>
  <c r="L30" i="86"/>
  <c r="M30" i="86"/>
  <c r="N30" i="86"/>
  <c r="O30" i="86"/>
  <c r="P30" i="86"/>
  <c r="Q30" i="86"/>
  <c r="R30" i="86"/>
  <c r="S30" i="86"/>
  <c r="T30" i="86"/>
  <c r="U30" i="86"/>
  <c r="V30" i="86"/>
  <c r="L31" i="86"/>
  <c r="M31" i="86"/>
  <c r="N31" i="86"/>
  <c r="O31" i="86"/>
  <c r="P31" i="86"/>
  <c r="Q31" i="86"/>
  <c r="R31" i="86"/>
  <c r="S31" i="86"/>
  <c r="T31" i="86"/>
  <c r="U31" i="86"/>
  <c r="V31" i="86"/>
  <c r="L32" i="86"/>
  <c r="M32" i="86"/>
  <c r="N32" i="86"/>
  <c r="O32" i="86"/>
  <c r="P32" i="86"/>
  <c r="Q32" i="86"/>
  <c r="R32" i="86"/>
  <c r="S32" i="86"/>
  <c r="T32" i="86"/>
  <c r="U32" i="86"/>
  <c r="V32" i="86"/>
  <c r="L33" i="86"/>
  <c r="M33" i="86"/>
  <c r="N33" i="86"/>
  <c r="O33" i="86"/>
  <c r="P33" i="86"/>
  <c r="Q33" i="86"/>
  <c r="R33" i="86"/>
  <c r="S33" i="86"/>
  <c r="T33" i="86"/>
  <c r="U33" i="86"/>
  <c r="V33" i="86"/>
  <c r="L34" i="86"/>
  <c r="M34" i="86"/>
  <c r="N34" i="86"/>
  <c r="O34" i="86"/>
  <c r="P34" i="86"/>
  <c r="Q34" i="86"/>
  <c r="R34" i="86"/>
  <c r="S34" i="86"/>
  <c r="T34" i="86"/>
  <c r="U34" i="86"/>
  <c r="V34" i="86"/>
  <c r="L35" i="86"/>
  <c r="M35" i="86"/>
  <c r="N35" i="86"/>
  <c r="O35" i="86"/>
  <c r="P35" i="86"/>
  <c r="Q35" i="86"/>
  <c r="R35" i="86"/>
  <c r="S35" i="86"/>
  <c r="T35" i="86"/>
  <c r="U35" i="86"/>
  <c r="V35" i="86"/>
  <c r="L36" i="86"/>
  <c r="M36" i="86"/>
  <c r="N36" i="86"/>
  <c r="O36" i="86"/>
  <c r="P36" i="86"/>
  <c r="Q36" i="86"/>
  <c r="R36" i="86"/>
  <c r="S36" i="86"/>
  <c r="T36" i="86"/>
  <c r="U36" i="86"/>
  <c r="V36" i="86"/>
  <c r="L37" i="86"/>
  <c r="M37" i="86"/>
  <c r="N37" i="86"/>
  <c r="O37" i="86"/>
  <c r="P37" i="86"/>
  <c r="Q37" i="86"/>
  <c r="R37" i="86"/>
  <c r="S37" i="86"/>
  <c r="T37" i="86"/>
  <c r="U37" i="86"/>
  <c r="V37" i="86"/>
  <c r="K37" i="86"/>
  <c r="K36" i="86"/>
  <c r="K35" i="86"/>
  <c r="K34" i="86"/>
  <c r="K33" i="86"/>
  <c r="K32" i="86"/>
  <c r="K31" i="86"/>
  <c r="K30" i="86"/>
  <c r="K29" i="86"/>
  <c r="K28" i="86"/>
  <c r="K27" i="86"/>
  <c r="K26" i="86"/>
  <c r="K25" i="86"/>
  <c r="K24" i="86"/>
  <c r="K23" i="86"/>
  <c r="K22" i="86"/>
  <c r="K21" i="86"/>
  <c r="K20" i="86"/>
  <c r="K19" i="86"/>
  <c r="K18" i="86"/>
  <c r="K17" i="86"/>
  <c r="K16" i="86"/>
  <c r="K15" i="86"/>
  <c r="K14" i="86"/>
  <c r="K13" i="86"/>
  <c r="K12" i="86"/>
  <c r="K11" i="86"/>
  <c r="H96" i="86"/>
  <c r="H142" i="86"/>
  <c r="H143" i="86"/>
  <c r="H72" i="86"/>
  <c r="H29" i="86" s="1"/>
  <c r="H160" i="86"/>
  <c r="H161" i="86"/>
  <c r="H154" i="86"/>
  <c r="H155" i="86"/>
  <c r="H140" i="86"/>
  <c r="H141" i="86"/>
  <c r="H133" i="86"/>
  <c r="H34" i="86" s="1"/>
  <c r="H134" i="86"/>
  <c r="H35" i="86" s="1"/>
  <c r="H131" i="86"/>
  <c r="H132" i="86"/>
  <c r="H93" i="86"/>
  <c r="H94" i="86"/>
  <c r="H95" i="86"/>
  <c r="L116" i="86"/>
  <c r="L21" i="86" s="1"/>
  <c r="L115" i="86"/>
  <c r="H69" i="86"/>
  <c r="H70" i="86"/>
  <c r="H71" i="86"/>
  <c r="H73" i="86"/>
  <c r="H74" i="86"/>
  <c r="H75" i="86"/>
  <c r="H113" i="86"/>
  <c r="H114" i="86"/>
  <c r="H112" i="86"/>
  <c r="H88" i="86"/>
  <c r="H89" i="86"/>
  <c r="H90" i="86"/>
  <c r="H43" i="86"/>
  <c r="H44" i="86"/>
  <c r="H45" i="86"/>
  <c r="H46" i="86"/>
  <c r="H99" i="86"/>
  <c r="H101" i="86"/>
  <c r="I45" i="57"/>
  <c r="J45" i="57"/>
  <c r="K45" i="57"/>
  <c r="L45" i="57"/>
  <c r="M45" i="57"/>
  <c r="N45" i="57"/>
  <c r="O45" i="57"/>
  <c r="P45" i="57"/>
  <c r="Q45" i="57"/>
  <c r="R45" i="57"/>
  <c r="S45" i="57"/>
  <c r="T45" i="57"/>
  <c r="U45" i="57"/>
  <c r="V45" i="57"/>
  <c r="W45" i="57"/>
  <c r="H45" i="57"/>
  <c r="G45" i="57"/>
  <c r="H193" i="86"/>
  <c r="H172" i="86"/>
  <c r="H26" i="86" l="1"/>
  <c r="M58" i="57"/>
  <c r="F29" i="59"/>
  <c r="P57" i="59"/>
  <c r="Q57" i="59"/>
  <c r="R57" i="59"/>
  <c r="S57" i="59"/>
  <c r="F30" i="59"/>
  <c r="H115" i="86"/>
  <c r="L12" i="86"/>
  <c r="H32" i="86"/>
  <c r="H100" i="86"/>
  <c r="G58" i="57" l="1"/>
  <c r="H158" i="86"/>
  <c r="H36" i="86" s="1"/>
  <c r="H159" i="86"/>
  <c r="H37" i="86" s="1"/>
  <c r="H151" i="86"/>
  <c r="H152" i="86"/>
  <c r="H153" i="86"/>
  <c r="H137" i="86"/>
  <c r="H138" i="86"/>
  <c r="H139" i="86"/>
  <c r="H129" i="86"/>
  <c r="H130" i="86"/>
  <c r="H65" i="59"/>
  <c r="H126" i="86"/>
  <c r="H33" i="86" s="1"/>
  <c r="H125" i="86"/>
  <c r="H27" i="86" s="1"/>
  <c r="H124" i="86"/>
  <c r="H30" i="86" s="1"/>
  <c r="H121" i="86"/>
  <c r="H120" i="86"/>
  <c r="H119" i="86"/>
  <c r="H109" i="86"/>
  <c r="H24" i="86" s="1"/>
  <c r="H108" i="86"/>
  <c r="H14" i="86" s="1"/>
  <c r="H107" i="86"/>
  <c r="H19" i="86" s="1"/>
  <c r="H104" i="86"/>
  <c r="H103" i="86"/>
  <c r="H102" i="86"/>
  <c r="H116" i="86"/>
  <c r="H106" i="86"/>
  <c r="H105" i="86"/>
  <c r="H86" i="86"/>
  <c r="H84" i="86"/>
  <c r="H83" i="86"/>
  <c r="H82" i="86"/>
  <c r="H87" i="86"/>
  <c r="H85" i="86"/>
  <c r="H81" i="86"/>
  <c r="H80" i="86"/>
  <c r="H79" i="86"/>
  <c r="H76" i="86"/>
  <c r="H68" i="86"/>
  <c r="H67" i="86"/>
  <c r="H66" i="86"/>
  <c r="H65" i="86"/>
  <c r="H64" i="86"/>
  <c r="H61" i="86"/>
  <c r="H60" i="86"/>
  <c r="H59" i="86"/>
  <c r="H56" i="86"/>
  <c r="H55" i="86"/>
  <c r="H54" i="86"/>
  <c r="H53" i="86"/>
  <c r="H22" i="86" s="1"/>
  <c r="H52" i="86"/>
  <c r="H17" i="86" s="1"/>
  <c r="H51" i="86"/>
  <c r="H50" i="86"/>
  <c r="H49" i="86"/>
  <c r="H42" i="86"/>
  <c r="H41" i="86"/>
  <c r="H40" i="86"/>
  <c r="Y21" i="5"/>
  <c r="X20" i="5"/>
  <c r="X21" i="5"/>
  <c r="W21" i="5"/>
  <c r="V21" i="5"/>
  <c r="U21" i="5"/>
  <c r="T21" i="5"/>
  <c r="S21" i="5"/>
  <c r="R21" i="5"/>
  <c r="Q21" i="5"/>
  <c r="P21" i="5"/>
  <c r="O21" i="5"/>
  <c r="N21" i="5"/>
  <c r="H25" i="86" l="1"/>
  <c r="H31" i="86"/>
  <c r="H20" i="86"/>
  <c r="H18" i="86"/>
  <c r="H21" i="86"/>
  <c r="H28" i="86"/>
  <c r="H23" i="86"/>
  <c r="H11" i="86"/>
  <c r="H13" i="86"/>
  <c r="H12" i="86"/>
  <c r="H15" i="86"/>
  <c r="H16" i="86"/>
  <c r="S65" i="59"/>
  <c r="R65" i="59"/>
  <c r="Q65" i="59"/>
  <c r="P65" i="59"/>
  <c r="O65" i="59"/>
  <c r="N65" i="59"/>
  <c r="M65" i="59"/>
  <c r="L65" i="59"/>
  <c r="K65" i="59"/>
  <c r="I65" i="59"/>
  <c r="F61" i="59"/>
  <c r="F67" i="59"/>
  <c r="X22" i="34"/>
  <c r="W22" i="34"/>
  <c r="V22" i="34"/>
  <c r="U22" i="34"/>
  <c r="T22" i="34"/>
  <c r="S22" i="34"/>
  <c r="R22" i="34"/>
  <c r="Q22" i="34"/>
  <c r="P22" i="34"/>
  <c r="O22" i="34"/>
  <c r="N22" i="34"/>
  <c r="M22" i="34"/>
  <c r="K18" i="34"/>
  <c r="K19" i="34"/>
  <c r="K20" i="34"/>
  <c r="I23" i="59" l="1"/>
  <c r="J23" i="59"/>
  <c r="K23" i="59"/>
  <c r="L23" i="59"/>
  <c r="M23" i="59"/>
  <c r="N23" i="59"/>
  <c r="O23" i="59"/>
  <c r="P23" i="59"/>
  <c r="Q23" i="59"/>
  <c r="R23" i="59"/>
  <c r="S23" i="59"/>
  <c r="H23" i="59"/>
  <c r="I19" i="59"/>
  <c r="J19" i="59"/>
  <c r="K19" i="59"/>
  <c r="L19" i="59"/>
  <c r="M19" i="59"/>
  <c r="N19" i="59"/>
  <c r="O19" i="59"/>
  <c r="P19" i="59"/>
  <c r="Q19" i="59"/>
  <c r="R19" i="59"/>
  <c r="S19" i="59"/>
  <c r="H19" i="59"/>
  <c r="I18" i="59"/>
  <c r="J18" i="59"/>
  <c r="K18" i="59"/>
  <c r="L18" i="59"/>
  <c r="M18" i="59"/>
  <c r="N18" i="59"/>
  <c r="O18" i="59"/>
  <c r="P18" i="59"/>
  <c r="Q18" i="59"/>
  <c r="R18" i="59"/>
  <c r="S18" i="59"/>
  <c r="H18" i="59"/>
  <c r="I16" i="59"/>
  <c r="J16" i="59"/>
  <c r="K16" i="59"/>
  <c r="L16" i="59"/>
  <c r="M16" i="59"/>
  <c r="N16" i="59"/>
  <c r="O16" i="59"/>
  <c r="P16" i="59"/>
  <c r="Q16" i="59"/>
  <c r="R16" i="59"/>
  <c r="S16" i="59"/>
  <c r="H16" i="59"/>
  <c r="I15" i="59"/>
  <c r="J15" i="59"/>
  <c r="K15" i="59"/>
  <c r="L15" i="59"/>
  <c r="M15" i="59"/>
  <c r="N15" i="59"/>
  <c r="O15" i="59"/>
  <c r="P15" i="59"/>
  <c r="Q15" i="59"/>
  <c r="R15" i="59"/>
  <c r="S15" i="59"/>
  <c r="H15" i="59"/>
  <c r="I14" i="59"/>
  <c r="J14" i="59"/>
  <c r="K14" i="59"/>
  <c r="L14" i="59"/>
  <c r="M14" i="59"/>
  <c r="N14" i="59"/>
  <c r="O14" i="59"/>
  <c r="P14" i="59"/>
  <c r="Q14" i="59"/>
  <c r="R14" i="59"/>
  <c r="S14" i="59"/>
  <c r="H14" i="59"/>
  <c r="I13" i="59"/>
  <c r="J13" i="59"/>
  <c r="K13" i="59"/>
  <c r="L13" i="59"/>
  <c r="M13" i="59"/>
  <c r="N13" i="59"/>
  <c r="O13" i="59"/>
  <c r="P13" i="59"/>
  <c r="Q13" i="59"/>
  <c r="R13" i="59"/>
  <c r="S13" i="59"/>
  <c r="H13" i="59"/>
  <c r="I12" i="59"/>
  <c r="J12" i="59"/>
  <c r="K12" i="59"/>
  <c r="L12" i="59"/>
  <c r="M12" i="59"/>
  <c r="N12" i="59"/>
  <c r="O12" i="59"/>
  <c r="P12" i="59"/>
  <c r="Q12" i="59"/>
  <c r="R12" i="59"/>
  <c r="S12" i="59"/>
  <c r="H12" i="59"/>
  <c r="I11" i="59"/>
  <c r="J11" i="59"/>
  <c r="K11" i="59"/>
  <c r="L11" i="59"/>
  <c r="M11" i="59"/>
  <c r="N11" i="59"/>
  <c r="O11" i="59"/>
  <c r="P11" i="59"/>
  <c r="Q11" i="59"/>
  <c r="R11" i="59"/>
  <c r="S11" i="59"/>
  <c r="H11" i="59"/>
  <c r="I10" i="59"/>
  <c r="J10" i="59"/>
  <c r="K10" i="59"/>
  <c r="L10" i="59"/>
  <c r="M10" i="59"/>
  <c r="N10" i="59"/>
  <c r="O10" i="59"/>
  <c r="P10" i="59"/>
  <c r="Q10" i="59"/>
  <c r="R10" i="59"/>
  <c r="S10" i="59"/>
  <c r="H10" i="59"/>
  <c r="H9" i="59"/>
  <c r="I9" i="59"/>
  <c r="J9" i="59"/>
  <c r="K9" i="59"/>
  <c r="L9" i="59"/>
  <c r="M9" i="59"/>
  <c r="N9" i="59"/>
  <c r="O9" i="59"/>
  <c r="P9" i="59"/>
  <c r="Q9" i="59"/>
  <c r="R9" i="59"/>
  <c r="S9" i="59"/>
  <c r="Y27" i="38"/>
  <c r="W27" i="38"/>
  <c r="V27" i="38"/>
  <c r="T27" i="38"/>
  <c r="Q27" i="38"/>
  <c r="N27" i="38"/>
  <c r="L27" i="38"/>
  <c r="K27" i="38"/>
  <c r="I27" i="38"/>
  <c r="H27" i="38"/>
  <c r="G49" i="37"/>
  <c r="G48" i="37"/>
  <c r="G47" i="37"/>
  <c r="G45" i="37"/>
  <c r="G44" i="37"/>
  <c r="G43" i="37"/>
  <c r="G42" i="37"/>
  <c r="K50" i="34"/>
  <c r="H15" i="32"/>
  <c r="H17" i="32"/>
  <c r="H32" i="59"/>
  <c r="H57" i="59" s="1"/>
  <c r="F32" i="59" l="1"/>
  <c r="F57" i="59" s="1"/>
  <c r="K22" i="34"/>
  <c r="F12" i="59"/>
  <c r="F18" i="59"/>
  <c r="F19" i="59"/>
  <c r="F23" i="59"/>
  <c r="F16" i="59"/>
  <c r="F14" i="59"/>
  <c r="F13" i="59"/>
  <c r="F10" i="59"/>
  <c r="F15" i="59"/>
  <c r="G46" i="37"/>
  <c r="F64" i="59"/>
  <c r="F63" i="59"/>
  <c r="F62" i="59"/>
  <c r="F65" i="59" l="1"/>
  <c r="X23" i="12" l="1"/>
  <c r="U57" i="12"/>
  <c r="T57" i="12"/>
  <c r="S57" i="12"/>
  <c r="R57" i="12"/>
  <c r="Q57" i="12"/>
  <c r="P57" i="12"/>
  <c r="O57" i="12"/>
  <c r="N57" i="12"/>
  <c r="M57" i="12"/>
  <c r="K57" i="12"/>
  <c r="L57" i="12" s="1"/>
  <c r="J57" i="12"/>
  <c r="I57" i="12"/>
  <c r="H57" i="12"/>
  <c r="G57" i="12"/>
  <c r="F57" i="12"/>
  <c r="AM56" i="12"/>
  <c r="AL56" i="12"/>
  <c r="AK56" i="12"/>
  <c r="AJ56" i="12"/>
  <c r="AI56" i="12"/>
  <c r="AH56" i="12"/>
  <c r="AG56" i="12"/>
  <c r="AF56" i="12"/>
  <c r="AE56" i="12"/>
  <c r="AD56" i="12"/>
  <c r="AC56" i="12"/>
  <c r="AB56" i="12"/>
  <c r="AA56" i="12"/>
  <c r="Z56" i="12"/>
  <c r="Y56" i="12"/>
  <c r="X56" i="12"/>
  <c r="AM55" i="12"/>
  <c r="AL55" i="12"/>
  <c r="AK55" i="12"/>
  <c r="AJ55" i="12"/>
  <c r="AI55" i="12"/>
  <c r="AH55" i="12"/>
  <c r="AG55" i="12"/>
  <c r="AF55" i="12"/>
  <c r="AE55" i="12"/>
  <c r="AD55" i="12"/>
  <c r="AC55" i="12"/>
  <c r="AB55" i="12"/>
  <c r="AA55" i="12"/>
  <c r="Z55" i="12"/>
  <c r="Y55" i="12"/>
  <c r="X55" i="12"/>
  <c r="AM54" i="12"/>
  <c r="AL54" i="12"/>
  <c r="AK54" i="12"/>
  <c r="AJ54" i="12"/>
  <c r="AI54" i="12"/>
  <c r="AH54" i="12"/>
  <c r="AG54" i="12"/>
  <c r="AF54" i="12"/>
  <c r="AE54" i="12"/>
  <c r="AD54" i="12"/>
  <c r="AC54" i="12"/>
  <c r="AB54" i="12"/>
  <c r="AA54" i="12"/>
  <c r="Z54" i="12"/>
  <c r="Y54" i="12"/>
  <c r="X54" i="12"/>
  <c r="AM51" i="12"/>
  <c r="AL51" i="12"/>
  <c r="AK51" i="12"/>
  <c r="AJ51" i="12"/>
  <c r="AI51" i="12"/>
  <c r="AH51" i="12"/>
  <c r="AG51" i="12"/>
  <c r="AF51" i="12"/>
  <c r="AE51" i="12"/>
  <c r="AD51" i="12"/>
  <c r="AC51" i="12"/>
  <c r="AB51" i="12"/>
  <c r="AA51" i="12"/>
  <c r="Z51" i="12"/>
  <c r="Y51" i="12"/>
  <c r="X51" i="12"/>
  <c r="AM50" i="12"/>
  <c r="AL50" i="12"/>
  <c r="AK50" i="12"/>
  <c r="AJ50" i="12"/>
  <c r="AI50" i="12"/>
  <c r="AH50" i="12"/>
  <c r="AG50" i="12"/>
  <c r="AF50" i="12"/>
  <c r="AE50" i="12"/>
  <c r="AD50" i="12"/>
  <c r="AC50" i="12"/>
  <c r="AB50" i="12"/>
  <c r="AA50" i="12"/>
  <c r="Z50" i="12"/>
  <c r="Y50" i="12"/>
  <c r="X50" i="12"/>
  <c r="AM49" i="12"/>
  <c r="AL49" i="12"/>
  <c r="AK49" i="12"/>
  <c r="AJ49" i="12"/>
  <c r="AI49" i="12"/>
  <c r="AH49" i="12"/>
  <c r="AG49" i="12"/>
  <c r="AF49" i="12"/>
  <c r="AE49" i="12"/>
  <c r="AD49" i="12"/>
  <c r="AC49" i="12"/>
  <c r="AB49" i="12"/>
  <c r="AA49" i="12"/>
  <c r="Z49" i="12"/>
  <c r="Y49" i="12"/>
  <c r="X49" i="12"/>
  <c r="AM48" i="12"/>
  <c r="AL48" i="12"/>
  <c r="AK48" i="12"/>
  <c r="AJ48" i="12"/>
  <c r="AI48" i="12"/>
  <c r="AH48" i="12"/>
  <c r="AG48" i="12"/>
  <c r="AF48" i="12"/>
  <c r="AE48" i="12"/>
  <c r="AD48" i="12"/>
  <c r="AC48" i="12"/>
  <c r="AB48" i="12"/>
  <c r="AA48" i="12"/>
  <c r="Z48" i="12"/>
  <c r="Y48" i="12"/>
  <c r="X48" i="12"/>
  <c r="AM47" i="12"/>
  <c r="AL47" i="12"/>
  <c r="AK47" i="12"/>
  <c r="AJ47" i="12"/>
  <c r="AI47" i="12"/>
  <c r="AH47" i="12"/>
  <c r="AG47" i="12"/>
  <c r="AF47" i="12"/>
  <c r="AE47" i="12"/>
  <c r="AD47" i="12"/>
  <c r="AC47" i="12"/>
  <c r="AB47" i="12"/>
  <c r="AA47" i="12"/>
  <c r="Z47" i="12"/>
  <c r="Y47" i="12"/>
  <c r="X47" i="12"/>
  <c r="AM46" i="12"/>
  <c r="AL46" i="12"/>
  <c r="AK46" i="12"/>
  <c r="AJ46" i="12"/>
  <c r="AI46" i="12"/>
  <c r="AH46" i="12"/>
  <c r="AG46" i="12"/>
  <c r="AF46" i="12"/>
  <c r="AE46" i="12"/>
  <c r="AD46" i="12"/>
  <c r="AC46" i="12"/>
  <c r="AB46" i="12"/>
  <c r="AA46" i="12"/>
  <c r="Z46" i="12"/>
  <c r="Y46" i="12"/>
  <c r="X46" i="12"/>
  <c r="AM45" i="12"/>
  <c r="AL45" i="12"/>
  <c r="AK45" i="12"/>
  <c r="AJ45" i="12"/>
  <c r="AI45" i="12"/>
  <c r="AH45" i="12"/>
  <c r="AG45" i="12"/>
  <c r="AF45" i="12"/>
  <c r="AE45" i="12"/>
  <c r="AD45" i="12"/>
  <c r="AC45" i="12"/>
  <c r="AB45" i="12"/>
  <c r="AA45" i="12"/>
  <c r="Z45" i="12"/>
  <c r="Y45" i="12"/>
  <c r="X45" i="12"/>
  <c r="AM44" i="12"/>
  <c r="U52" i="12" s="1"/>
  <c r="AL44" i="12"/>
  <c r="T52" i="12" s="1"/>
  <c r="AK44" i="12"/>
  <c r="S52" i="12" s="1"/>
  <c r="AJ44" i="12"/>
  <c r="R52" i="12" s="1"/>
  <c r="AI44" i="12"/>
  <c r="Q52" i="12" s="1"/>
  <c r="AH44" i="12"/>
  <c r="P52" i="12" s="1"/>
  <c r="AG44" i="12"/>
  <c r="O52" i="12" s="1"/>
  <c r="AF44" i="12"/>
  <c r="N52" i="12" s="1"/>
  <c r="AE44" i="12"/>
  <c r="M52" i="12" s="1"/>
  <c r="AD44" i="12"/>
  <c r="AC44" i="12"/>
  <c r="K52" i="12" s="1"/>
  <c r="L52" i="12" s="1"/>
  <c r="AB44" i="12"/>
  <c r="J52" i="12" s="1"/>
  <c r="AA44" i="12"/>
  <c r="I52" i="12" s="1"/>
  <c r="Z44" i="12"/>
  <c r="H52" i="12" s="1"/>
  <c r="Y44" i="12"/>
  <c r="G52" i="12" s="1"/>
  <c r="X44" i="12"/>
  <c r="F52" i="12" s="1"/>
  <c r="AM41" i="12"/>
  <c r="AL41" i="12"/>
  <c r="AK41" i="12"/>
  <c r="AJ41" i="12"/>
  <c r="AI41" i="12"/>
  <c r="AH41" i="12"/>
  <c r="AG41" i="12"/>
  <c r="AF41" i="12"/>
  <c r="AE41" i="12"/>
  <c r="AD41" i="12"/>
  <c r="AC41" i="12"/>
  <c r="AB41" i="12"/>
  <c r="AA41" i="12"/>
  <c r="Y41" i="12"/>
  <c r="X41" i="12"/>
  <c r="H41" i="12"/>
  <c r="Z41" i="12" s="1"/>
  <c r="AM40" i="12"/>
  <c r="U42" i="12" s="1"/>
  <c r="AL40" i="12"/>
  <c r="T42" i="12" s="1"/>
  <c r="AK40" i="12"/>
  <c r="S42" i="12" s="1"/>
  <c r="AJ40" i="12"/>
  <c r="AI40" i="12"/>
  <c r="Q42" i="12" s="1"/>
  <c r="AH40" i="12"/>
  <c r="P42" i="12" s="1"/>
  <c r="AG40" i="12"/>
  <c r="O42" i="12" s="1"/>
  <c r="AF40" i="12"/>
  <c r="AE40" i="12"/>
  <c r="M42" i="12" s="1"/>
  <c r="AD40" i="12"/>
  <c r="AC40" i="12"/>
  <c r="K42" i="12" s="1"/>
  <c r="L42" i="12" s="1"/>
  <c r="AB40" i="12"/>
  <c r="AA40" i="12"/>
  <c r="I42" i="12" s="1"/>
  <c r="Z40" i="12"/>
  <c r="Y40" i="12"/>
  <c r="G42" i="12" s="1"/>
  <c r="X40" i="12"/>
  <c r="AM37" i="12"/>
  <c r="AL37" i="12"/>
  <c r="AK37" i="12"/>
  <c r="AJ37" i="12"/>
  <c r="AI37" i="12"/>
  <c r="AH37" i="12"/>
  <c r="AG37" i="12"/>
  <c r="AF37" i="12"/>
  <c r="AE37" i="12"/>
  <c r="AD37" i="12"/>
  <c r="AC37" i="12"/>
  <c r="AB37" i="12"/>
  <c r="AA37" i="12"/>
  <c r="Z37" i="12"/>
  <c r="Y37" i="12"/>
  <c r="X37" i="12"/>
  <c r="AM36" i="12"/>
  <c r="U38" i="12" s="1"/>
  <c r="AL36" i="12"/>
  <c r="T38" i="12" s="1"/>
  <c r="AK36" i="12"/>
  <c r="S38" i="12" s="1"/>
  <c r="AJ36" i="12"/>
  <c r="R38" i="12" s="1"/>
  <c r="AI36" i="12"/>
  <c r="Q38" i="12" s="1"/>
  <c r="AH36" i="12"/>
  <c r="P38" i="12" s="1"/>
  <c r="AG36" i="12"/>
  <c r="O38" i="12" s="1"/>
  <c r="AF36" i="12"/>
  <c r="N38" i="12" s="1"/>
  <c r="AE36" i="12"/>
  <c r="M38" i="12" s="1"/>
  <c r="AD36" i="12"/>
  <c r="AC36" i="12"/>
  <c r="K38" i="12" s="1"/>
  <c r="L38" i="12" s="1"/>
  <c r="AB36" i="12"/>
  <c r="J38" i="12" s="1"/>
  <c r="AA36" i="12"/>
  <c r="I38" i="12" s="1"/>
  <c r="Z36" i="12"/>
  <c r="H38" i="12" s="1"/>
  <c r="Y36" i="12"/>
  <c r="G38" i="12" s="1"/>
  <c r="X36" i="12"/>
  <c r="F38" i="12" s="1"/>
  <c r="AM33" i="12"/>
  <c r="AL33" i="12"/>
  <c r="AK33" i="12"/>
  <c r="AJ33" i="12"/>
  <c r="AI33" i="12"/>
  <c r="AH33" i="12"/>
  <c r="AG33" i="12"/>
  <c r="AF33" i="12"/>
  <c r="AE33" i="12"/>
  <c r="AD33" i="12"/>
  <c r="AC33" i="12"/>
  <c r="AB33" i="12"/>
  <c r="AA33" i="12"/>
  <c r="Z33" i="12"/>
  <c r="Y33" i="12"/>
  <c r="X33" i="12"/>
  <c r="AM32" i="12"/>
  <c r="AL32" i="12"/>
  <c r="AK32" i="12"/>
  <c r="AJ32" i="12"/>
  <c r="AI32" i="12"/>
  <c r="AH32" i="12"/>
  <c r="AG32" i="12"/>
  <c r="AF32" i="12"/>
  <c r="AE32" i="12"/>
  <c r="AD32" i="12"/>
  <c r="AC32" i="12"/>
  <c r="AB32" i="12"/>
  <c r="AA32" i="12"/>
  <c r="Z32" i="12"/>
  <c r="Y32" i="12"/>
  <c r="X32" i="12"/>
  <c r="AM31" i="12"/>
  <c r="U34" i="12" s="1"/>
  <c r="AL31" i="12"/>
  <c r="T34" i="12" s="1"/>
  <c r="AK31" i="12"/>
  <c r="S34" i="12" s="1"/>
  <c r="AJ31" i="12"/>
  <c r="R34" i="12" s="1"/>
  <c r="AI31" i="12"/>
  <c r="Q34" i="12" s="1"/>
  <c r="AH31" i="12"/>
  <c r="P34" i="12" s="1"/>
  <c r="AG31" i="12"/>
  <c r="O34" i="12" s="1"/>
  <c r="AF31" i="12"/>
  <c r="N34" i="12" s="1"/>
  <c r="AE31" i="12"/>
  <c r="M34" i="12" s="1"/>
  <c r="AD31" i="12"/>
  <c r="AC31" i="12"/>
  <c r="K34" i="12" s="1"/>
  <c r="L34" i="12" s="1"/>
  <c r="AB31" i="12"/>
  <c r="J34" i="12" s="1"/>
  <c r="AA31" i="12"/>
  <c r="I34" i="12" s="1"/>
  <c r="Z31" i="12"/>
  <c r="H34" i="12" s="1"/>
  <c r="Y31" i="12"/>
  <c r="G34" i="12" s="1"/>
  <c r="X31" i="12"/>
  <c r="F34" i="12" s="1"/>
  <c r="AM28" i="12"/>
  <c r="U29" i="12" s="1"/>
  <c r="AL28" i="12"/>
  <c r="T29" i="12" s="1"/>
  <c r="AK28" i="12"/>
  <c r="S29" i="12" s="1"/>
  <c r="AJ28" i="12"/>
  <c r="R29" i="12" s="1"/>
  <c r="AI28" i="12"/>
  <c r="Q29" i="12" s="1"/>
  <c r="AH28" i="12"/>
  <c r="P29" i="12" s="1"/>
  <c r="AG28" i="12"/>
  <c r="O29" i="12" s="1"/>
  <c r="AF28" i="12"/>
  <c r="N29" i="12" s="1"/>
  <c r="AE28" i="12"/>
  <c r="M29" i="12" s="1"/>
  <c r="AD28" i="12"/>
  <c r="AC28" i="12"/>
  <c r="K29" i="12" s="1"/>
  <c r="L29" i="12" s="1"/>
  <c r="AB28" i="12"/>
  <c r="J29" i="12" s="1"/>
  <c r="AA28" i="12"/>
  <c r="I29" i="12" s="1"/>
  <c r="Z28" i="12"/>
  <c r="H29" i="12" s="1"/>
  <c r="Y28" i="12"/>
  <c r="G29" i="12" s="1"/>
  <c r="X28" i="12"/>
  <c r="F29" i="12" s="1"/>
  <c r="AM25" i="12"/>
  <c r="AL25" i="12"/>
  <c r="AK25" i="12"/>
  <c r="AJ25" i="12"/>
  <c r="AI25" i="12"/>
  <c r="AH25" i="12"/>
  <c r="AG25" i="12"/>
  <c r="AF25" i="12"/>
  <c r="AE25" i="12"/>
  <c r="AD25" i="12"/>
  <c r="AC25" i="12"/>
  <c r="AB25" i="12"/>
  <c r="AA25" i="12"/>
  <c r="Z25" i="12"/>
  <c r="Y25" i="12"/>
  <c r="X25" i="12"/>
  <c r="AM24" i="12"/>
  <c r="AL24" i="12"/>
  <c r="AK24" i="12"/>
  <c r="AJ24" i="12"/>
  <c r="AI24" i="12"/>
  <c r="AH24" i="12"/>
  <c r="AG24" i="12"/>
  <c r="AF24" i="12"/>
  <c r="AE24" i="12"/>
  <c r="AD24" i="12"/>
  <c r="AC24" i="12"/>
  <c r="AB24" i="12"/>
  <c r="AA24" i="12"/>
  <c r="Z24" i="12"/>
  <c r="Y24" i="12"/>
  <c r="X24" i="12"/>
  <c r="AM23" i="12"/>
  <c r="U26" i="12" s="1"/>
  <c r="AL23" i="12"/>
  <c r="T26" i="12" s="1"/>
  <c r="AK23" i="12"/>
  <c r="S26" i="12" s="1"/>
  <c r="AJ23" i="12"/>
  <c r="R26" i="12" s="1"/>
  <c r="AI23" i="12"/>
  <c r="Q26" i="12" s="1"/>
  <c r="AH23" i="12"/>
  <c r="P26" i="12" s="1"/>
  <c r="AG23" i="12"/>
  <c r="O26" i="12" s="1"/>
  <c r="AF23" i="12"/>
  <c r="N26" i="12" s="1"/>
  <c r="AE23" i="12"/>
  <c r="M26" i="12" s="1"/>
  <c r="AD23" i="12"/>
  <c r="AC23" i="12"/>
  <c r="K26" i="12" s="1"/>
  <c r="L26" i="12" s="1"/>
  <c r="AB23" i="12"/>
  <c r="J26" i="12" s="1"/>
  <c r="AA23" i="12"/>
  <c r="I26" i="12" s="1"/>
  <c r="Z23" i="12"/>
  <c r="H26" i="12" s="1"/>
  <c r="Y23" i="12"/>
  <c r="G26" i="12" s="1"/>
  <c r="F26" i="12"/>
  <c r="F42" i="12" l="1"/>
  <c r="J42" i="12"/>
  <c r="N42" i="12"/>
  <c r="R42" i="12"/>
  <c r="H42" i="12"/>
  <c r="E29" i="77" l="1"/>
  <c r="E27" i="77"/>
  <c r="G18" i="39"/>
  <c r="G17" i="39"/>
  <c r="G16" i="39"/>
  <c r="G21" i="37"/>
  <c r="G20" i="37"/>
  <c r="F12" i="38"/>
  <c r="F13" i="38"/>
  <c r="F14" i="38"/>
  <c r="F15" i="38"/>
  <c r="F17" i="38"/>
  <c r="F16" i="38"/>
  <c r="G27" i="37"/>
  <c r="J24" i="37"/>
  <c r="K24" i="37"/>
  <c r="L24" i="37"/>
  <c r="M24" i="37"/>
  <c r="N24" i="37"/>
  <c r="O24" i="37"/>
  <c r="P24" i="37"/>
  <c r="Q24" i="37"/>
  <c r="R24" i="37"/>
  <c r="S24" i="37"/>
  <c r="T24" i="37"/>
  <c r="I24" i="37"/>
  <c r="I17" i="37"/>
  <c r="J17" i="37"/>
  <c r="K17" i="37"/>
  <c r="L17" i="37"/>
  <c r="M17" i="37"/>
  <c r="N17" i="37"/>
  <c r="O17" i="37"/>
  <c r="P17" i="37"/>
  <c r="Q17" i="37"/>
  <c r="R17" i="37"/>
  <c r="S17" i="37"/>
  <c r="T17" i="37"/>
  <c r="G11" i="37"/>
  <c r="G24" i="37" l="1"/>
  <c r="G17" i="37"/>
  <c r="C66" i="58" l="1"/>
  <c r="C67" i="58"/>
  <c r="C68" i="58"/>
  <c r="C69" i="58"/>
  <c r="C70" i="58"/>
  <c r="C71" i="58"/>
  <c r="C72" i="58"/>
  <c r="C73" i="58"/>
  <c r="C74" i="58"/>
  <c r="C75" i="58"/>
  <c r="C76" i="58"/>
  <c r="C77" i="58"/>
  <c r="C78" i="58"/>
  <c r="C79" i="58"/>
  <c r="C80" i="58"/>
  <c r="C81" i="58"/>
  <c r="F76" i="58"/>
  <c r="F75" i="58"/>
  <c r="F74" i="58"/>
  <c r="F73" i="58"/>
  <c r="F72" i="58"/>
  <c r="F56" i="58"/>
  <c r="C56" i="58"/>
  <c r="C55" i="58"/>
  <c r="F55" i="58"/>
  <c r="C41" i="58"/>
  <c r="C42" i="58"/>
  <c r="C43" i="58"/>
  <c r="C44" i="58"/>
  <c r="C45" i="58"/>
  <c r="C46" i="58"/>
  <c r="C47" i="58"/>
  <c r="C48" i="58"/>
  <c r="C49" i="58"/>
  <c r="C50" i="58"/>
  <c r="C51" i="58"/>
  <c r="C52" i="58"/>
  <c r="C53" i="58"/>
  <c r="C54" i="58"/>
  <c r="C40" i="58"/>
  <c r="F53" i="58"/>
  <c r="F52" i="58"/>
  <c r="F51" i="58"/>
  <c r="V28" i="58"/>
  <c r="F28" i="58"/>
  <c r="V27" i="58"/>
  <c r="F27" i="58"/>
  <c r="V26" i="58"/>
  <c r="F26" i="58"/>
  <c r="V25" i="58"/>
  <c r="F25" i="58"/>
  <c r="V24" i="58"/>
  <c r="F24" i="58"/>
  <c r="H208" i="86"/>
  <c r="H207" i="86"/>
  <c r="H206" i="86"/>
  <c r="H205" i="86"/>
  <c r="H204" i="86"/>
  <c r="H203" i="86"/>
  <c r="H201" i="86"/>
  <c r="H200" i="86"/>
  <c r="H199" i="86"/>
  <c r="H198" i="86"/>
  <c r="H197" i="86"/>
  <c r="H196" i="86"/>
  <c r="H195" i="86"/>
  <c r="H194" i="86"/>
  <c r="H192" i="86"/>
  <c r="H191" i="86"/>
  <c r="H190" i="86"/>
  <c r="H189" i="86"/>
  <c r="H188" i="86"/>
  <c r="H187" i="86"/>
  <c r="H185" i="86"/>
  <c r="H184" i="86"/>
  <c r="H183" i="86"/>
  <c r="H182" i="86"/>
  <c r="H181" i="86"/>
  <c r="H180" i="86"/>
  <c r="H179" i="86"/>
  <c r="H178" i="86"/>
  <c r="H177" i="86"/>
  <c r="H176" i="86"/>
  <c r="H175" i="86"/>
  <c r="H174" i="86"/>
  <c r="H173" i="86"/>
  <c r="H171" i="86"/>
  <c r="H170" i="86"/>
  <c r="E85" i="84"/>
  <c r="E84" i="84"/>
  <c r="E83" i="84"/>
  <c r="E71" i="84"/>
  <c r="E70" i="84"/>
  <c r="E69" i="84"/>
  <c r="E66" i="84"/>
  <c r="E65" i="84"/>
  <c r="E64" i="84"/>
  <c r="L81" i="84"/>
  <c r="K81" i="84"/>
  <c r="J81" i="84"/>
  <c r="I81" i="84"/>
  <c r="H81" i="84"/>
  <c r="G81" i="84"/>
  <c r="E80" i="84"/>
  <c r="E79" i="84"/>
  <c r="E78" i="84"/>
  <c r="L62" i="84"/>
  <c r="K62" i="84"/>
  <c r="J62" i="84"/>
  <c r="I62" i="84"/>
  <c r="H62" i="84"/>
  <c r="G62" i="84"/>
  <c r="E61" i="84"/>
  <c r="E60" i="84"/>
  <c r="E59" i="84"/>
  <c r="E58" i="84"/>
  <c r="E57" i="84"/>
  <c r="L55" i="84"/>
  <c r="K55" i="84"/>
  <c r="J55" i="84"/>
  <c r="I55" i="84"/>
  <c r="H55" i="84"/>
  <c r="G55" i="84"/>
  <c r="E54" i="84"/>
  <c r="E53" i="84"/>
  <c r="E51" i="84"/>
  <c r="L49" i="84"/>
  <c r="K49" i="84"/>
  <c r="J49" i="84"/>
  <c r="I49" i="84"/>
  <c r="H49" i="84"/>
  <c r="G49" i="84"/>
  <c r="E48" i="84"/>
  <c r="L46" i="84"/>
  <c r="K46" i="84"/>
  <c r="J46" i="84"/>
  <c r="I46" i="84"/>
  <c r="H46" i="84"/>
  <c r="G46" i="84"/>
  <c r="E45" i="84"/>
  <c r="E44" i="84"/>
  <c r="E43" i="84"/>
  <c r="E42" i="84"/>
  <c r="L40" i="84"/>
  <c r="K40" i="84"/>
  <c r="J40" i="84"/>
  <c r="I40" i="84"/>
  <c r="H40" i="84"/>
  <c r="G40" i="84"/>
  <c r="E38" i="84"/>
  <c r="L36" i="84"/>
  <c r="K36" i="84"/>
  <c r="J36" i="84"/>
  <c r="I36" i="84"/>
  <c r="H36" i="84"/>
  <c r="G36" i="84"/>
  <c r="E35" i="84"/>
  <c r="E34" i="84"/>
  <c r="E33" i="84"/>
  <c r="E32" i="84"/>
  <c r="L30" i="84"/>
  <c r="K30" i="84"/>
  <c r="I30" i="84"/>
  <c r="H30" i="84"/>
  <c r="G30" i="84"/>
  <c r="E29" i="84"/>
  <c r="E28" i="84"/>
  <c r="J30" i="84"/>
  <c r="E26" i="84"/>
  <c r="L24" i="84"/>
  <c r="K24" i="84"/>
  <c r="J24" i="84"/>
  <c r="I24" i="84"/>
  <c r="H24" i="84"/>
  <c r="G24" i="84"/>
  <c r="E23" i="84"/>
  <c r="E22" i="84"/>
  <c r="E21" i="84"/>
  <c r="K19" i="84"/>
  <c r="I19" i="84"/>
  <c r="H19" i="84"/>
  <c r="J17" i="84"/>
  <c r="E17" i="84" s="1"/>
  <c r="E16" i="84"/>
  <c r="E15" i="84"/>
  <c r="E14" i="84"/>
  <c r="G19" i="84" l="1"/>
  <c r="E30" i="84"/>
  <c r="E81" i="84"/>
  <c r="L19" i="84"/>
  <c r="E40" i="84"/>
  <c r="E62" i="84"/>
  <c r="E18" i="84"/>
  <c r="E24" i="84"/>
  <c r="E36" i="84"/>
  <c r="E49" i="84"/>
  <c r="E55" i="84"/>
  <c r="E46" i="84"/>
  <c r="E13" i="84"/>
  <c r="J19" i="84"/>
  <c r="E27" i="84"/>
  <c r="K41" i="34"/>
  <c r="K57" i="34"/>
  <c r="K49" i="32"/>
  <c r="H26" i="32"/>
  <c r="H13" i="32"/>
  <c r="H14" i="32"/>
  <c r="H64" i="32" s="1"/>
  <c r="G19" i="7"/>
  <c r="V19" i="7"/>
  <c r="E19" i="84" l="1"/>
  <c r="J32" i="5" l="1"/>
  <c r="G32" i="5" s="1"/>
  <c r="J31" i="5"/>
  <c r="G31" i="5" s="1"/>
  <c r="J30" i="5"/>
  <c r="G30" i="5" s="1"/>
  <c r="J29" i="5"/>
  <c r="G29" i="5" s="1"/>
  <c r="J28" i="5"/>
  <c r="G28" i="5" s="1"/>
  <c r="J26" i="5"/>
  <c r="G26" i="5" s="1"/>
  <c r="J25" i="5"/>
  <c r="G25" i="5" s="1"/>
  <c r="J24" i="5"/>
  <c r="G24" i="5" s="1"/>
  <c r="J23" i="5"/>
  <c r="G23" i="5" s="1"/>
  <c r="J22" i="5"/>
  <c r="G22" i="5" s="1"/>
  <c r="J21" i="5"/>
  <c r="G21" i="5" s="1"/>
  <c r="J34" i="5"/>
  <c r="G34" i="5" s="1"/>
  <c r="J33" i="5"/>
  <c r="G33" i="5" s="1"/>
  <c r="J27" i="5"/>
  <c r="G27" i="5" s="1"/>
  <c r="AD11" i="5"/>
  <c r="F9" i="59"/>
  <c r="F11" i="59"/>
  <c r="Q23" i="33" l="1"/>
  <c r="Q24" i="33"/>
  <c r="Q22" i="33"/>
  <c r="S13" i="77" l="1"/>
  <c r="S14" i="77"/>
  <c r="S23" i="77"/>
  <c r="S24" i="77"/>
  <c r="S25" i="77"/>
  <c r="S26" i="77"/>
  <c r="G12" i="7"/>
  <c r="G13" i="7"/>
  <c r="G14" i="7"/>
  <c r="G15" i="7"/>
  <c r="J44" i="5" l="1"/>
  <c r="G44" i="5" s="1"/>
  <c r="J45" i="5"/>
  <c r="G45" i="5" s="1"/>
  <c r="J46" i="5"/>
  <c r="G46" i="5" s="1"/>
  <c r="J35" i="5"/>
  <c r="G35" i="5" s="1"/>
  <c r="J36" i="5"/>
  <c r="G36" i="5" s="1"/>
  <c r="J37" i="5"/>
  <c r="G37" i="5" s="1"/>
  <c r="J12" i="5"/>
  <c r="G12" i="5" s="1"/>
  <c r="J13" i="5"/>
  <c r="G13" i="5" s="1"/>
  <c r="J14" i="5"/>
  <c r="G14" i="5" s="1"/>
  <c r="J15" i="5"/>
  <c r="G15" i="5" s="1"/>
  <c r="J16" i="5"/>
  <c r="G16" i="5"/>
  <c r="F20" i="59"/>
  <c r="F21" i="59"/>
  <c r="S12" i="77" l="1"/>
  <c r="S15" i="77" s="1"/>
  <c r="J12" i="33"/>
  <c r="J22" i="33" s="1"/>
  <c r="P24" i="33"/>
  <c r="P23" i="33"/>
  <c r="P22" i="33"/>
  <c r="G19" i="39" l="1"/>
  <c r="G20" i="39"/>
  <c r="G22" i="39"/>
  <c r="J11" i="5" l="1"/>
  <c r="J20" i="5"/>
  <c r="G20" i="5" s="1"/>
  <c r="J43" i="5"/>
  <c r="G43" i="5" s="1"/>
  <c r="G11" i="5" l="1"/>
  <c r="G18" i="5" s="1"/>
  <c r="J18" i="5"/>
  <c r="G39" i="5"/>
  <c r="P49" i="77"/>
  <c r="O49" i="77"/>
  <c r="N49" i="77"/>
  <c r="M49" i="77"/>
  <c r="L49" i="77"/>
  <c r="K49" i="77"/>
  <c r="J49" i="77"/>
  <c r="I49" i="77"/>
  <c r="H49" i="77"/>
  <c r="G49" i="77"/>
  <c r="F49" i="77"/>
  <c r="E49" i="77"/>
  <c r="S48" i="77"/>
  <c r="S47" i="77"/>
  <c r="S46" i="77"/>
  <c r="S45" i="77"/>
  <c r="P42" i="77"/>
  <c r="O42" i="77"/>
  <c r="O51" i="77" s="1"/>
  <c r="O52" i="77" s="1"/>
  <c r="N42" i="77"/>
  <c r="M42" i="77"/>
  <c r="L42" i="77"/>
  <c r="K42" i="77"/>
  <c r="J42" i="77"/>
  <c r="I42" i="77"/>
  <c r="H42" i="77"/>
  <c r="G42" i="77"/>
  <c r="F42" i="77"/>
  <c r="E42" i="77"/>
  <c r="S41" i="77"/>
  <c r="S40" i="77"/>
  <c r="S39" i="77"/>
  <c r="G51" i="77" l="1"/>
  <c r="G52" i="77" s="1"/>
  <c r="K51" i="77"/>
  <c r="K52" i="77" s="1"/>
  <c r="E51" i="77"/>
  <c r="E52" i="77" s="1"/>
  <c r="I51" i="77"/>
  <c r="I52" i="77" s="1"/>
  <c r="M51" i="77"/>
  <c r="M52" i="77" s="1"/>
  <c r="F51" i="77"/>
  <c r="F52" i="77" s="1"/>
  <c r="J51" i="77"/>
  <c r="J52" i="77" s="1"/>
  <c r="N51" i="77"/>
  <c r="N52" i="77" s="1"/>
  <c r="S42" i="77"/>
  <c r="H51" i="77"/>
  <c r="H52" i="77" s="1"/>
  <c r="L51" i="77"/>
  <c r="L52" i="77" s="1"/>
  <c r="P51" i="77"/>
  <c r="P52" i="77" s="1"/>
  <c r="S49" i="77"/>
  <c r="S51" i="77" l="1"/>
  <c r="S52" i="77" s="1"/>
  <c r="N42" i="22" l="1"/>
  <c r="N41" i="22"/>
  <c r="N40" i="22"/>
  <c r="N39" i="22"/>
  <c r="N38" i="22"/>
  <c r="N37" i="22"/>
  <c r="N36" i="22"/>
  <c r="N35" i="22"/>
  <c r="S22" i="77" l="1"/>
  <c r="S27" i="77" s="1"/>
  <c r="S18" i="77"/>
  <c r="S17" i="77"/>
  <c r="F27" i="77"/>
  <c r="G27" i="77"/>
  <c r="H27" i="77"/>
  <c r="I27" i="77"/>
  <c r="J27" i="77"/>
  <c r="K27" i="77"/>
  <c r="L27" i="77"/>
  <c r="M27" i="77"/>
  <c r="N27" i="77"/>
  <c r="O27" i="77"/>
  <c r="P27" i="77"/>
  <c r="F19" i="77"/>
  <c r="G19" i="77"/>
  <c r="H19" i="77"/>
  <c r="I19" i="77"/>
  <c r="J19" i="77"/>
  <c r="K19" i="77"/>
  <c r="L19" i="77"/>
  <c r="M19" i="77"/>
  <c r="N19" i="77"/>
  <c r="O19" i="77"/>
  <c r="P19" i="77"/>
  <c r="E19" i="77"/>
  <c r="F15" i="77"/>
  <c r="G15" i="77"/>
  <c r="H15" i="77"/>
  <c r="I15" i="77"/>
  <c r="J15" i="77"/>
  <c r="K15" i="77"/>
  <c r="L15" i="77"/>
  <c r="M15" i="77"/>
  <c r="N15" i="77"/>
  <c r="O15" i="77"/>
  <c r="P15" i="77"/>
  <c r="E15" i="77"/>
  <c r="E31" i="77" s="1"/>
  <c r="J29" i="77" l="1"/>
  <c r="J30" i="77" s="1"/>
  <c r="J31" i="77"/>
  <c r="J32" i="77" s="1"/>
  <c r="I31" i="77"/>
  <c r="I32" i="77" s="1"/>
  <c r="S29" i="77"/>
  <c r="N29" i="77"/>
  <c r="N30" i="77" s="1"/>
  <c r="N31" i="77"/>
  <c r="N32" i="77" s="1"/>
  <c r="M31" i="77"/>
  <c r="M32" i="77" s="1"/>
  <c r="P29" i="77"/>
  <c r="P30" i="77" s="1"/>
  <c r="P31" i="77"/>
  <c r="P32" i="77" s="1"/>
  <c r="L29" i="77"/>
  <c r="L30" i="77" s="1"/>
  <c r="L31" i="77"/>
  <c r="L32" i="77" s="1"/>
  <c r="H29" i="77"/>
  <c r="H30" i="77" s="1"/>
  <c r="H31" i="77"/>
  <c r="H32" i="77" s="1"/>
  <c r="F29" i="77"/>
  <c r="F30" i="77" s="1"/>
  <c r="F31" i="77"/>
  <c r="F32" i="77" s="1"/>
  <c r="O31" i="77"/>
  <c r="O32" i="77" s="1"/>
  <c r="K31" i="77"/>
  <c r="K32" i="77" s="1"/>
  <c r="G31" i="77"/>
  <c r="G32" i="77" s="1"/>
  <c r="O29" i="77"/>
  <c r="O30" i="77" s="1"/>
  <c r="K29" i="77"/>
  <c r="K30" i="77" s="1"/>
  <c r="G29" i="77"/>
  <c r="G30" i="77" s="1"/>
  <c r="E30" i="77"/>
  <c r="M29" i="77"/>
  <c r="M30" i="77" s="1"/>
  <c r="I29" i="77"/>
  <c r="I30" i="77" s="1"/>
  <c r="S19" i="77"/>
  <c r="S31" i="77" l="1"/>
  <c r="S32" i="77" s="1"/>
  <c r="E32" i="77"/>
  <c r="S30" i="77"/>
  <c r="F81" i="58" l="1"/>
  <c r="F80" i="58"/>
  <c r="F79" i="58"/>
  <c r="F78" i="58"/>
  <c r="F77" i="58"/>
  <c r="F71" i="58"/>
  <c r="F70" i="58"/>
  <c r="F69" i="58"/>
  <c r="F68" i="58"/>
  <c r="F67" i="58"/>
  <c r="F66" i="58"/>
  <c r="F65" i="58"/>
  <c r="C65" i="58"/>
  <c r="S60" i="58"/>
  <c r="R60" i="58"/>
  <c r="Q60" i="58"/>
  <c r="P60" i="58"/>
  <c r="O60" i="58"/>
  <c r="N60" i="58"/>
  <c r="M60" i="58"/>
  <c r="L60" i="58"/>
  <c r="K60" i="58"/>
  <c r="J60" i="58"/>
  <c r="I60" i="58"/>
  <c r="H60" i="58"/>
  <c r="F54" i="58"/>
  <c r="F50" i="58"/>
  <c r="F49" i="58"/>
  <c r="F48" i="58"/>
  <c r="F47" i="58"/>
  <c r="F46" i="58"/>
  <c r="F45" i="58"/>
  <c r="F44" i="58"/>
  <c r="F43" i="58"/>
  <c r="F42" i="58"/>
  <c r="F41" i="58"/>
  <c r="F40" i="58"/>
  <c r="S35" i="58"/>
  <c r="R35" i="58"/>
  <c r="Q35" i="58"/>
  <c r="P35" i="58"/>
  <c r="O35" i="58"/>
  <c r="N35" i="58"/>
  <c r="M35" i="58"/>
  <c r="L35" i="58"/>
  <c r="K35" i="58"/>
  <c r="J35" i="58"/>
  <c r="I35" i="58"/>
  <c r="H35" i="58"/>
  <c r="V33" i="58"/>
  <c r="F33" i="58"/>
  <c r="V32" i="58"/>
  <c r="F32" i="58"/>
  <c r="V31" i="58"/>
  <c r="F31" i="58"/>
  <c r="V30" i="58"/>
  <c r="F30" i="58"/>
  <c r="V29" i="58"/>
  <c r="F29" i="58"/>
  <c r="V23" i="58"/>
  <c r="F23" i="58"/>
  <c r="V22" i="58"/>
  <c r="F22" i="58"/>
  <c r="V21" i="58"/>
  <c r="F21" i="58"/>
  <c r="V20" i="58"/>
  <c r="F20" i="58"/>
  <c r="V19" i="58"/>
  <c r="F19" i="58"/>
  <c r="V18" i="58"/>
  <c r="F18" i="58"/>
  <c r="V17" i="58"/>
  <c r="F17" i="58"/>
  <c r="F9" i="58"/>
  <c r="F35" i="58" l="1"/>
  <c r="F60" i="58"/>
  <c r="N30" i="22" l="1"/>
  <c r="N29" i="22"/>
  <c r="N28" i="22"/>
  <c r="N27" i="22"/>
  <c r="N26" i="22"/>
  <c r="N25" i="22"/>
  <c r="N24" i="22"/>
  <c r="N23" i="22"/>
  <c r="N18" i="22"/>
  <c r="N17" i="22"/>
  <c r="N16" i="22"/>
  <c r="N15" i="22"/>
  <c r="N14" i="22"/>
  <c r="N13" i="22"/>
  <c r="N12" i="22"/>
  <c r="N11" i="22"/>
  <c r="P18" i="5" l="1"/>
  <c r="N18" i="5"/>
  <c r="L18" i="5"/>
  <c r="L39" i="5"/>
  <c r="AA39" i="5"/>
  <c r="O39" i="5"/>
  <c r="P39" i="5"/>
  <c r="Q39" i="5"/>
  <c r="R39" i="5"/>
  <c r="S39" i="5"/>
  <c r="T39" i="5"/>
  <c r="U39" i="5"/>
  <c r="V39" i="5"/>
  <c r="W39" i="5"/>
  <c r="X39" i="5"/>
  <c r="Y39" i="5"/>
  <c r="N39" i="5"/>
  <c r="L49" i="32"/>
  <c r="M49" i="32"/>
  <c r="N49" i="32"/>
  <c r="O49" i="32"/>
  <c r="P49" i="32"/>
  <c r="Q49" i="32"/>
  <c r="R49" i="32"/>
  <c r="S49" i="32"/>
  <c r="T49" i="32"/>
  <c r="U49" i="32"/>
  <c r="V49" i="32"/>
  <c r="S24" i="33" l="1"/>
  <c r="S23" i="33"/>
  <c r="G39" i="37" l="1"/>
  <c r="G38" i="37"/>
  <c r="G37" i="37"/>
  <c r="G36" i="37"/>
  <c r="G35" i="37"/>
  <c r="G34" i="37"/>
  <c r="G33" i="37"/>
  <c r="G32" i="37"/>
  <c r="G31" i="37"/>
  <c r="G30" i="37"/>
  <c r="G29" i="37"/>
  <c r="G28" i="37"/>
  <c r="G26" i="37"/>
  <c r="G25" i="37"/>
  <c r="G23" i="37"/>
  <c r="G22" i="37"/>
  <c r="G19" i="37"/>
  <c r="G18" i="37"/>
  <c r="G16" i="37"/>
  <c r="K30" i="34"/>
  <c r="K29" i="34"/>
  <c r="K28" i="34"/>
  <c r="K14" i="34"/>
  <c r="J16" i="33"/>
  <c r="J15" i="33"/>
  <c r="J14" i="33"/>
  <c r="J13" i="33"/>
  <c r="H47" i="32" l="1"/>
  <c r="H46" i="32"/>
  <c r="H45" i="32"/>
  <c r="H44" i="32"/>
  <c r="H43" i="32"/>
  <c r="H42" i="32"/>
  <c r="H88" i="32" s="1"/>
  <c r="H41" i="32"/>
  <c r="H87" i="32" s="1"/>
  <c r="H40" i="32"/>
  <c r="H86" i="32" s="1"/>
  <c r="H39" i="32"/>
  <c r="H84" i="32" s="1"/>
  <c r="H38" i="32"/>
  <c r="H37" i="32"/>
  <c r="H36" i="32"/>
  <c r="H35" i="32"/>
  <c r="H34" i="32"/>
  <c r="H33" i="32"/>
  <c r="H79" i="32" s="1"/>
  <c r="H32" i="32"/>
  <c r="H31" i="32"/>
  <c r="H77" i="32" s="1"/>
  <c r="H30" i="32"/>
  <c r="H76" i="32" s="1"/>
  <c r="H29" i="32"/>
  <c r="H75" i="32" s="1"/>
  <c r="H28" i="32"/>
  <c r="H74" i="32" s="1"/>
  <c r="H27" i="32"/>
  <c r="H73" i="32" s="1"/>
  <c r="H25" i="32"/>
  <c r="H24" i="32"/>
  <c r="H72" i="32" s="1"/>
  <c r="H23" i="32"/>
  <c r="H22" i="32"/>
  <c r="H70" i="32" s="1"/>
  <c r="H21" i="32"/>
  <c r="H69" i="32" s="1"/>
  <c r="H20" i="32"/>
  <c r="H68" i="32" s="1"/>
  <c r="H19" i="32"/>
  <c r="H67" i="32" s="1"/>
  <c r="H18" i="32"/>
  <c r="H66" i="32" s="1"/>
  <c r="H16" i="32"/>
  <c r="H49" i="32" l="1"/>
  <c r="AA18" i="5" l="1"/>
  <c r="O18" i="5"/>
  <c r="Q18" i="5"/>
  <c r="R18" i="5"/>
  <c r="S18" i="5"/>
  <c r="T18" i="5"/>
  <c r="U18" i="5"/>
  <c r="V18" i="5"/>
  <c r="W18" i="5"/>
  <c r="X18" i="5"/>
  <c r="Y18" i="5"/>
  <c r="J39"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tc={F7AD1C6E-F7E2-4E3C-8929-094C8236DA44}</author>
    <author>Andrew Mowle</author>
    <author>tc={9B9A7257-4D72-4905-AAC9-2D8477F928A7}</author>
  </authors>
  <commentList>
    <comment ref="F16" authorId="0" shapeId="0" xr:uid="{F7AD1C6E-F7E2-4E3C-8929-094C8236DA44}">
      <text>
        <t>[Threaded comment]
Your version of Excel allows you to read this threaded comment; however, any edits to it will get removed if the file is opened in a newer version of Excel. Learn more: https://go.microsoft.com/fwlink/?linkid=870924
Comment:
    Yearly average, calculated form hourly records.</t>
      </text>
    </comment>
    <comment ref="C18" authorId="1" shapeId="0" xr:uid="{00000000-0006-0000-0A00-000001000000}">
      <text>
        <r>
          <rPr>
            <b/>
            <sz val="9"/>
            <color indexed="81"/>
            <rFont val="Tahoma"/>
            <family val="2"/>
          </rPr>
          <t>Greenbase:</t>
        </r>
        <r>
          <rPr>
            <sz val="9"/>
            <color indexed="81"/>
            <rFont val="Tahoma"/>
            <family val="2"/>
          </rPr>
          <t xml:space="preserve">
Number of days per year when rainfall is greater than 0.25 mm</t>
        </r>
      </text>
    </comment>
    <comment ref="F19" authorId="2" shapeId="0" xr:uid="{9B9A7257-4D72-4905-AAC9-2D8477F928A7}">
      <text>
        <t>[Threaded comment]
Your version of Excel allows you to read this threaded comment; however, any edits to it will get removed if the file is opened in a newer version of Excel. Learn more: https://go.microsoft.com/fwlink/?linkid=870924
Comment:
    Annual average, calculated from daily average readings.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tc={59C6DBE9-F703-4C95-9AA0-4BC4244259F9}</author>
    <author>tc={E5B244DD-4098-4D7B-85A2-1C5416AF9ABA}</author>
    <author>tc={E3804378-A46C-4E76-A948-A6EE69DBFFF5}</author>
    <author>tc={051FDDA2-4509-4039-8F3C-1258E068CB90}</author>
    <author>tc={0E65EB74-DE8A-4510-A3FB-C590F3DC3110}</author>
    <author>tc={F6C8974A-1EB0-4E26-9354-8D18EA56A5AD}</author>
    <author>tc={5A2461AF-426B-40DF-95DD-168CA904DA3B}</author>
    <author>tc={13DD5C1F-5FBA-4CA9-BE99-E2B5B4E6A393}</author>
    <author>tc={CA745786-7EDF-427B-B841-336FC632CF65}</author>
    <author>tc={B884931F-63FF-4493-998C-FEECD24FE02E}</author>
    <author>tc={16A72D89-1B98-465F-B23C-798220510437}</author>
    <author>tc={563827DA-7974-4EA5-BA0E-CC4E10614392}</author>
    <author>tc={3CB57CF6-B964-4E54-AE05-5546EE54522A}</author>
    <author>tc={D7A1BA8A-0491-4455-9910-57D8DD094168}</author>
    <author>tc={5F2EEBAF-C8D2-4ED9-B73E-126F4E919FE5}</author>
    <author>tc={FB51B7E9-81B1-42EF-95FA-F291FDE45850}</author>
    <author>tc={566F4082-2E7D-42FF-953F-3D730FABF073}</author>
    <author>tc={638F3381-D659-4CDC-B472-2ABDE531E708}</author>
    <author>tc={FB9CEC64-8813-48BB-A8C8-50431D012BF9}</author>
    <author>tc={D933F438-2069-4A50-BA20-B5F4E082C74B}</author>
    <author>tc={8D0D3C69-BEDF-4833-AA92-47EB7FD443F9}</author>
    <author>tc={5C1B851A-43C2-457D-B103-F741F812CD8F}</author>
    <author>tc={C4FD954A-515B-46E0-B254-17678D9B74BC}</author>
    <author>tc={0458CF62-0F4A-4C0A-9A33-F01588CBDF86}</author>
    <author>tc={92FFDC90-11AA-4E17-93D7-C6B07EA25DB3}</author>
    <author>tc={41B2C4ED-2701-4F10-AB38-092BA2A1B6C8}</author>
    <author>tc={EA212E47-8A6D-46C5-82E2-29A73A911A32}</author>
    <author>tc={EFE84B6D-B8A5-4698-86B6-67185AF822D9}</author>
    <author>tc={242B002E-0374-4EE4-92E9-1A0DDAD7A83D}</author>
    <author>tc={DB188C36-ED4F-4815-AE1C-6150076D4390}</author>
    <author>tc={0E35641F-C2AA-4940-BA76-957AC172A6F5}</author>
    <author>tc={0BDBD591-E53F-4F59-9D6F-8B93315E4FAC}</author>
    <author>tc={9728CE33-7BB8-4273-A2AE-BAAB50B041BB}</author>
    <author>tc={280B877F-2BC8-414E-B651-9C03918666A6}</author>
    <author>tc={4F386096-26AC-4717-A594-4BD0EAC77ED3}</author>
    <author>tc={6F2E7B96-270D-43ED-AB02-19E0A8EEE73F}</author>
    <author>tc={CBA22141-B80F-40A7-B1F3-79ADB142A6F0}</author>
  </authors>
  <commentList>
    <comment ref="D28" authorId="0" shapeId="0" xr:uid="{59C6DBE9-F703-4C95-9AA0-4BC4244259F9}">
      <text>
        <t>[Threaded comment]
Your version of Excel allows you to read this threaded comment; however, any edits to it will get removed if the file is opened in a newer version of Excel. Learn more: https://go.microsoft.com/fwlink/?linkid=870924
Comment:
    Old NMI: 3033782814 and name: ROBERT ST</t>
      </text>
    </comment>
    <comment ref="I28" authorId="1" shapeId="0" xr:uid="{E5B244DD-4098-4D7B-85A2-1C5416AF9ABA}">
      <text>
        <t>[Threaded comment]
Your version of Excel allows you to read this threaded comment; however, any edits to it will get removed if the file is opened in a newer version of Excel. Learn more: https://go.microsoft.com/fwlink/?linkid=870924
Comment:
    17/08/2023 - 31/08/2023</t>
      </text>
    </comment>
    <comment ref="D29" authorId="2" shapeId="0" xr:uid="{E3804378-A46C-4E76-A948-A6EE69DBFFF5}">
      <text>
        <t>[Threaded comment]
Your version of Excel allows you to read this threaded comment; however, any edits to it will get removed if the file is opened in a newer version of Excel. Learn more: https://go.microsoft.com/fwlink/?linkid=870924
Comment:
    Old NMI: 3051890160</t>
      </text>
    </comment>
    <comment ref="D30" authorId="3" shapeId="0" xr:uid="{051FDDA2-4509-4039-8F3C-1258E068CB90}">
      <text>
        <t>[Threaded comment]
Your version of Excel allows you to read this threaded comment; however, any edits to it will get removed if the file is opened in a newer version of Excel. Learn more: https://go.microsoft.com/fwlink/?linkid=870924
Comment:
    Old NMI: 3050001426</t>
      </text>
    </comment>
    <comment ref="D33" authorId="4" shapeId="0" xr:uid="{0E65EB74-DE8A-4510-A3FB-C590F3DC3110}">
      <text>
        <t>[Threaded comment]
Your version of Excel allows you to read this threaded comment; however, any edits to it will get removed if the file is opened in a newer version of Excel. Learn more: https://go.microsoft.com/fwlink/?linkid=870924
Comment:
    Old NMI: 3033782865</t>
      </text>
    </comment>
    <comment ref="H33" authorId="5" shapeId="0" xr:uid="{F6C8974A-1EB0-4E26-9354-8D18EA56A5AD}">
      <text>
        <t>[Threaded comment]
Your version of Excel allows you to read this threaded comment; however, any edits to it will get removed if the file is opened in a newer version of Excel. Learn more: https://go.microsoft.com/fwlink/?linkid=870924
Comment:
    Ergon invoice states as 4 Townsville St</t>
      </text>
    </comment>
    <comment ref="D34" authorId="6" shapeId="0" xr:uid="{5A2461AF-426B-40DF-95DD-168CA904DA3B}">
      <text>
        <t>[Threaded comment]
Your version of Excel allows you to read this threaded comment; however, any edits to it will get removed if the file is opened in a newer version of Excel. Learn more: https://go.microsoft.com/fwlink/?linkid=870924
Comment:
    Old NMI: 3033782997</t>
      </text>
    </comment>
    <comment ref="H34" authorId="7" shapeId="0" xr:uid="{13DD5C1F-5FBA-4CA9-BE99-E2B5B4E6A393}">
      <text>
        <t>[Threaded comment]
Your version of Excel allows you to read this threaded comment; however, any edits to it will get removed if the file is opened in a newer version of Excel. Learn more: https://go.microsoft.com/fwlink/?linkid=870924
Comment:
    Ergon invoice lists as 13 Scotia St</t>
      </text>
    </comment>
    <comment ref="L35" authorId="8" shapeId="0" xr:uid="{CA745786-7EDF-427B-B841-336FC632CF65}">
      <text>
        <t>[Threaded comment]
Your version of Excel allows you to read this threaded comment; however, any edits to it will get removed if the file is opened in a newer version of Excel. Learn more: https://go.microsoft.com/fwlink/?linkid=870924
Comment:
    11/08/2023 to 9/11/2023</t>
      </text>
    </comment>
    <comment ref="D36" authorId="9" shapeId="0" xr:uid="{B884931F-63FF-4493-998C-FEECD24FE02E}">
      <text>
        <t>[Threaded comment]
Your version of Excel allows you to read this threaded comment; however, any edits to it will get removed if the file is opened in a newer version of Excel. Learn more: https://go.microsoft.com/fwlink/?linkid=870924
Comment:
    Old NMI: 3033786321 and name: 2 CECIL ST</t>
      </text>
    </comment>
    <comment ref="H36" authorId="10" shapeId="0" xr:uid="{16A72D89-1B98-465F-B23C-798220510437}">
      <text>
        <t>[Threaded comment]
Your version of Excel allows you to read this threaded comment; however, any edits to it will get removed if the file is opened in a newer version of Excel. Learn more: https://go.microsoft.com/fwlink/?linkid=870924
Comment:
    Ergon bill lists at 5 Cecil St</t>
      </text>
    </comment>
    <comment ref="L36" authorId="11" shapeId="0" xr:uid="{563827DA-7974-4EA5-BA0E-CC4E10614392}">
      <text>
        <t>[Threaded comment]
Your version of Excel allows you to read this threaded comment; however, any edits to it will get removed if the file is opened in a newer version of Excel. Learn more: https://go.microsoft.com/fwlink/?linkid=870924
Comment:
    11/08/2023 - 9/11/2023</t>
      </text>
    </comment>
    <comment ref="D37" authorId="12" shapeId="0" xr:uid="{3CB57CF6-B964-4E54-AE05-5546EE54522A}">
      <text>
        <t>[Threaded comment]
Your version of Excel allows you to read this threaded comment; however, any edits to it will get removed if the file is opened in a newer version of Excel. Learn more: https://go.microsoft.com/fwlink/?linkid=870924
Comment:
    Old NMI: 3033776482</t>
      </text>
    </comment>
    <comment ref="L37" authorId="13" shapeId="0" xr:uid="{D7A1BA8A-0491-4455-9910-57D8DD094168}">
      <text>
        <t>[Threaded comment]
Your version of Excel allows you to read this threaded comment; however, any edits to it will get removed if the file is opened in a newer version of Excel. Learn more: https://go.microsoft.com/fwlink/?linkid=870924
Comment:
    11/08/2023 - 9/11/2023</t>
      </text>
    </comment>
    <comment ref="D38" authorId="14" shapeId="0" xr:uid="{5F2EEBAF-C8D2-4ED9-B73E-126F4E919FE5}">
      <text>
        <t>[Threaded comment]
Your version of Excel allows you to read this threaded comment; however, any edits to it will get removed if the file is opened in a newer version of Excel. Learn more: https://go.microsoft.com/fwlink/?linkid=870924
Comment:
    Old NMI: 3033785007</t>
      </text>
    </comment>
    <comment ref="L39" authorId="15" shapeId="0" xr:uid="{FB51B7E9-81B1-42EF-95FA-F291FDE45850}">
      <text>
        <t>[Threaded comment]
Your version of Excel allows you to read this threaded comment; however, any edits to it will get removed if the file is opened in a newer version of Excel. Learn more: https://go.microsoft.com/fwlink/?linkid=870924
Comment:
    11/08/2023 - 9/11/2023</t>
      </text>
    </comment>
    <comment ref="D40" authorId="16" shapeId="0" xr:uid="{566F4082-2E7D-42FF-953F-3D730FABF073}">
      <text>
        <t>[Threaded comment]
Your version of Excel allows you to read this threaded comment; however, any edits to it will get removed if the file is opened in a newer version of Excel. Learn more: https://go.microsoft.com/fwlink/?linkid=870924
Comment:
    Old NMI: 3033783012 and name: 16 Townsville St</t>
      </text>
    </comment>
    <comment ref="H40" authorId="17" shapeId="0" xr:uid="{638F3381-D659-4CDC-B472-2ABDE531E708}">
      <text>
        <t>[Threaded comment]
Your version of Excel allows you to read this threaded comment; however, any edits to it will get removed if the file is opened in a newer version of Excel. Learn more: https://go.microsoft.com/fwlink/?linkid=870924
Comment:
    Ergon invoice lists as 12 Townsville St</t>
      </text>
    </comment>
    <comment ref="L42" authorId="18" shapeId="0" xr:uid="{FB9CEC64-8813-48BB-A8C8-50431D012BF9}">
      <text>
        <t>[Threaded comment]
Your version of Excel allows you to read this threaded comment; however, any edits to it will get removed if the file is opened in a newer version of Excel. Learn more: https://go.microsoft.com/fwlink/?linkid=870924
Comment:
    11/08/2023 - 9/11/2023</t>
      </text>
    </comment>
    <comment ref="O43" authorId="19" shapeId="0" xr:uid="{D933F438-2069-4A50-BA20-B5F4E082C74B}">
      <text>
        <t>[Threaded comment]
Your version of Excel allows you to read this threaded comment; however, any edits to it will get removed if the file is opened in a newer version of Excel. Learn more: https://go.microsoft.com/fwlink/?linkid=870924
Comment:
    10/11/2023 - 10/02/2024</t>
      </text>
    </comment>
    <comment ref="O44" authorId="20" shapeId="0" xr:uid="{8D0D3C69-BEDF-4833-AA92-47EB7FD443F9}">
      <text>
        <t>[Threaded comment]
Your version of Excel allows you to read this threaded comment; however, any edits to it will get removed if the file is opened in a newer version of Excel. Learn more: https://go.microsoft.com/fwlink/?linkid=870924
Comment:
    10/11/2023 - 12/02/2024</t>
      </text>
    </comment>
    <comment ref="D47" authorId="21" shapeId="0" xr:uid="{5C1B851A-43C2-457D-B103-F741F812CD8F}">
      <text>
        <t>[Threaded comment]
Your version of Excel allows you to read this threaded comment; however, any edits to it will get removed if the file is opened in a newer version of Excel. Learn more: https://go.microsoft.com/fwlink/?linkid=870924
Comment:
    Old NMI: 3033776644 and name: MACROSSAN ST</t>
      </text>
    </comment>
    <comment ref="D49" authorId="22" shapeId="0" xr:uid="{C4FD954A-515B-46E0-B254-17678D9B74BC}">
      <text>
        <t>[Threaded comment]
Your version of Excel allows you to read this threaded comment; however, any edits to it will get removed if the file is opened in a newer version of Excel. Learn more: https://go.microsoft.com/fwlink/?linkid=870924
Comment:
    37 Elphinstone Street. Old NMI: 3053130826 and name: 74 ELPHINSTONE ST.</t>
      </text>
    </comment>
    <comment ref="D50" authorId="23" shapeId="0" xr:uid="{0458CF62-0F4A-4C0A-9A33-F01588CBDF86}">
      <text>
        <t>[Threaded comment]
Your version of Excel allows you to read this threaded comment; however, any edits to it will get removed if the file is opened in a newer version of Excel. Learn more: https://go.microsoft.com/fwlink/?linkid=870924
Comment:
    Old NMI: 3033775991 and name: 137 DEIGHTON ST</t>
      </text>
    </comment>
    <comment ref="H50" authorId="24" shapeId="0" xr:uid="{92FFDC90-11AA-4E17-93D7-C6B07EA25DB3}">
      <text>
        <t>[Threaded comment]
Your version of Excel allows you to read this threaded comment; however, any edits to it will get removed if the file is opened in a newer version of Excel. Learn more: https://go.microsoft.com/fwlink/?linkid=870924
Comment:
    Ergon invoice lists as 92 Deighton St</t>
      </text>
    </comment>
    <comment ref="D52" authorId="25" shapeId="0" xr:uid="{41B2C4ED-2701-4F10-AB38-092BA2A1B6C8}">
      <text>
        <t>[Threaded comment]
Your version of Excel allows you to read this threaded comment; however, any edits to it will get removed if the file is opened in a newer version of Excel. Learn more: https://go.microsoft.com/fwlink/?linkid=870924
Comment:
    This property has solar.</t>
      </text>
    </comment>
    <comment ref="H52" authorId="26" shapeId="0" xr:uid="{EA212E47-8A6D-46C5-82E2-29A73A911A32}">
      <text>
        <t>[Threaded comment]
Your version of Excel allows you to read this threaded comment; however, any edits to it will get removed if the file is opened in a newer version of Excel. Learn more: https://go.microsoft.com/fwlink/?linkid=870924
Comment:
    Solar output greater than electricity use. 1119.00kWh solar output.</t>
      </text>
    </comment>
    <comment ref="L52" authorId="27" shapeId="0" xr:uid="{EFE84B6D-B8A5-4698-86B6-67185AF822D9}">
      <text>
        <t>[Threaded comment]
Your version of Excel allows you to read this threaded comment; however, any edits to it will get removed if the file is opened in a newer version of Excel. Learn more: https://go.microsoft.com/fwlink/?linkid=870924
Comment:
    91 days - August to November. This place have solar and generated 1558 kWh in the same time period.  
Reply:
    Solar output greater than electricity use.</t>
      </text>
    </comment>
    <comment ref="O52" authorId="28" shapeId="0" xr:uid="{242B002E-0374-4EE4-92E9-1A0DDAD7A83D}">
      <text>
        <t>[Threaded comment]
Your version of Excel allows you to read this threaded comment; however, any edits to it will get removed if the file is opened in a newer version of Excel. Learn more: https://go.microsoft.com/fwlink/?linkid=870924
Comment:
    10/11/2023 - 12/02/2024
Reply:
    Solar export was 772kWh.</t>
      </text>
    </comment>
    <comment ref="R52" authorId="29" shapeId="0" xr:uid="{DB188C36-ED4F-4815-AE1C-6150076D4390}">
      <text>
        <t>[Threaded comment]
Your version of Excel allows you to read this threaded comment; however, any edits to it will get removed if the file is opened in a newer version of Excel. Learn more: https://go.microsoft.com/fwlink/?linkid=870924
Comment:
    Solar export was 823kWh.</t>
      </text>
    </comment>
    <comment ref="D54" authorId="30" shapeId="0" xr:uid="{0E35641F-C2AA-4940-BA76-957AC172A6F5}">
      <text>
        <t>[Threaded comment]
Your version of Excel allows you to read this threaded comment; however, any edits to it will get removed if the file is opened in a newer version of Excel. Learn more: https://go.microsoft.com/fwlink/?linkid=870924
Comment:
    No bill for March - June 2024.</t>
      </text>
    </comment>
    <comment ref="D55" authorId="31" shapeId="0" xr:uid="{0BDBD591-E53F-4F59-9D6F-8B93315E4FAC}">
      <text>
        <t>[Threaded comment]
Your version of Excel allows you to read this threaded comment; however, any edits to it will get removed if the file is opened in a newer version of Excel. Learn more: https://go.microsoft.com/fwlink/?linkid=870924
Comment:
    Old NMI: 3033783357 and Name: 24 Scotia</t>
      </text>
    </comment>
    <comment ref="N61" authorId="32" shapeId="0" xr:uid="{9728CE33-7BB8-4273-A2AE-BAAB50B041BB}">
      <text>
        <t>[Threaded comment]
Your version of Excel allows you to read this threaded comment; however, any edits to it will get removed if the file is opened in a newer version of Excel. Learn more: https://go.microsoft.com/fwlink/?linkid=870924
Comment:
    Changed from Shell to CS Energy</t>
      </text>
    </comment>
    <comment ref="N62" authorId="33" shapeId="0" xr:uid="{280B877F-2BC8-414E-B651-9C03918666A6}">
      <text>
        <t>[Threaded comment]
Your version of Excel allows you to read this threaded comment; however, any edits to it will get removed if the file is opened in a newer version of Excel. Learn more: https://go.microsoft.com/fwlink/?linkid=870924
Comment:
    Changed from Shell to CS Energy</t>
      </text>
    </comment>
    <comment ref="I64" authorId="34" shapeId="0" xr:uid="{4F386096-26AC-4717-A594-4BD0EAC77ED3}">
      <text>
        <t>[Threaded comment]
Your version of Excel allows you to read this threaded comment; however, any edits to it will get removed if the file is opened in a newer version of Excel. Learn more: https://go.microsoft.com/fwlink/?linkid=870924
Comment:
    Source: Rebecca Caswell GenSet Data Spreadsheet</t>
      </text>
    </comment>
    <comment ref="J64" authorId="35" shapeId="0" xr:uid="{6F2E7B96-270D-43ED-AB02-19E0A8EEE73F}">
      <text>
        <t xml:space="preserve">[Threaded comment]
Your version of Excel allows you to read this threaded comment; however, any edits to it will get removed if the file is opened in a newer version of Excel. Learn more: https://go.microsoft.com/fwlink/?linkid=870924
Comment:
    Source: NPE </t>
      </text>
    </comment>
    <comment ref="D67" authorId="36" shapeId="0" xr:uid="{CBA22141-B80F-40A7-B1F3-79ADB142A6F0}">
      <text>
        <t>[Threaded comment]
Your version of Excel allows you to read this threaded comment; however, any edits to it will get removed if the file is opened in a newer version of Excel. Learn more: https://go.microsoft.com/fwlink/?linkid=870924
Comment:
    Building manager has not yet supplied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Anne Smith</author>
    <author>Griffin, Megan - Ravenswood</author>
  </authors>
  <commentList>
    <comment ref="G9" authorId="0" shapeId="0" xr:uid="{00000000-0006-0000-1200-000001000000}">
      <text>
        <r>
          <rPr>
            <b/>
            <sz val="9"/>
            <color indexed="81"/>
            <rFont val="Tahoma"/>
            <family val="2"/>
          </rPr>
          <t>Greenbase:</t>
        </r>
        <r>
          <rPr>
            <sz val="9"/>
            <color indexed="81"/>
            <rFont val="Tahoma"/>
            <family val="2"/>
          </rPr>
          <t xml:space="preserve">
Total fuel use = starting volume (opening balance) + total volume filled (annual deliveries)</t>
        </r>
      </text>
    </comment>
    <comment ref="AD11" authorId="1" shapeId="0" xr:uid="{51841E34-1592-472E-B66A-BED041113894}">
      <text>
        <r>
          <rPr>
            <b/>
            <sz val="9"/>
            <color indexed="81"/>
            <rFont val="Tahoma"/>
            <family val="2"/>
          </rPr>
          <t>Griffin, Megan - Ravenswood:</t>
        </r>
        <r>
          <rPr>
            <sz val="9"/>
            <color indexed="81"/>
            <rFont val="Tahoma"/>
            <family val="2"/>
          </rPr>
          <t xml:space="preserve">
2 x tanks 
1@ 54,000L 
1@ 69,600L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tc={748A97C8-F939-45E2-AD46-FE5F150880C5}</author>
    <author>tc={8061901F-666E-4994-9BAF-22B85E845E8A}</author>
    <author>tc={C786DE86-68BF-472E-B203-A650E0AE53E8}</author>
    <author>tc={B6D580B6-45EB-4C0F-B975-CFADF16137FA}</author>
    <author>tc={55792631-DA5B-4FB7-92B9-FD45D76CE059}</author>
    <author>tc={61BDDE98-325A-4A63-AC6F-793F96342858}</author>
    <author>tc={83B6764F-DC00-426B-97B5-908EBAB7DC08}</author>
    <author>tc={6832688D-4721-4170-BF31-23037AB62AEB}</author>
    <author>ltomlin</author>
    <author>Andrew Mowle</author>
    <author>Gracie Charlton</author>
  </authors>
  <commentList>
    <comment ref="G19" authorId="0" shapeId="0" xr:uid="{748A97C8-F939-45E2-AD46-FE5F150880C5}">
      <text>
        <t>[Threaded comment]
Your version of Excel allows you to read this threaded comment; however, any edits to it will get removed if the file is opened in a newer version of Excel. Learn more: https://go.microsoft.com/fwlink/?linkid=870924
Comment:
    Added additional 10% on top of the total usage in 2023 because fuel tank data did not align with the fuel issue data.</t>
      </text>
    </comment>
    <comment ref="G20" authorId="1" shapeId="0" xr:uid="{8061901F-666E-4994-9BAF-22B85E845E8A}">
      <text>
        <t>[Threaded comment]
Your version of Excel allows you to read this threaded comment; however, any edits to it will get removed if the file is opened in a newer version of Excel. Learn more: https://go.microsoft.com/fwlink/?linkid=870924
Comment:
    Added additional 10% on top of the total usage in 2023 because fuel tank data did not align with the fuel issue data.</t>
      </text>
    </comment>
    <comment ref="G22" authorId="2" shapeId="0" xr:uid="{C786DE86-68BF-472E-B203-A650E0AE53E8}">
      <text>
        <t>[Threaded comment]
Your version of Excel allows you to read this threaded comment; however, any edits to it will get removed if the file is opened in a newer version of Excel. Learn more: https://go.microsoft.com/fwlink/?linkid=870924
Comment:
    Added additional 10% on top of the total usage in 2023 because fuel tank data did not align with the fuel issue data.</t>
      </text>
    </comment>
    <comment ref="G25" authorId="3" shapeId="0" xr:uid="{B6D580B6-45EB-4C0F-B975-CFADF16137FA}">
      <text>
        <t>[Threaded comment]
Your version of Excel allows you to read this threaded comment; however, any edits to it will get removed if the file is opened in a newer version of Excel. Learn more: https://go.microsoft.com/fwlink/?linkid=870924
Comment:
    Added additional 20% on top of the total usage in 2023 because fuel tank data did not align with the fuel issue data.</t>
      </text>
    </comment>
    <comment ref="G28" authorId="4" shapeId="0" xr:uid="{55792631-DA5B-4FB7-92B9-FD45D76CE059}">
      <text>
        <t>[Threaded comment]
Your version of Excel allows you to read this threaded comment; however, any edits to it will get removed if the file is opened in a newer version of Excel. Learn more: https://go.microsoft.com/fwlink/?linkid=870924
Comment:
    Added additional 20% on top of the total usage in 2023 because fuel tank data did not align with the fuel issue data.</t>
      </text>
    </comment>
    <comment ref="G33" authorId="5" shapeId="0" xr:uid="{61BDDE98-325A-4A63-AC6F-793F96342858}">
      <text>
        <t>[Threaded comment]
Your version of Excel allows you to read this threaded comment; however, any edits to it will get removed if the file is opened in a newer version of Excel. Learn more: https://go.microsoft.com/fwlink/?linkid=870924
Comment:
    Added additional 20% on top of the total usage in 2023 because fuel tank data did not align with the fuel issue data.</t>
      </text>
    </comment>
    <comment ref="G41" authorId="6" shapeId="0" xr:uid="{83B6764F-DC00-426B-97B5-908EBAB7DC08}">
      <text>
        <t>[Threaded comment]
Your version of Excel allows you to read this threaded comment; however, any edits to it will get removed if the file is opened in a newer version of Excel. Learn more: https://go.microsoft.com/fwlink/?linkid=870924
Comment:
    Added additional 10% on top of the total usage in 2023 because fuel tank data did not align with the fuel issue data.</t>
      </text>
    </comment>
    <comment ref="G55" authorId="7" shapeId="0" xr:uid="{6832688D-4721-4170-BF31-23037AB62AEB}">
      <text>
        <t>[Threaded comment]
Your version of Excel allows you to read this threaded comment; however, any edits to it will get removed if the file is opened in a newer version of Excel. Learn more: https://go.microsoft.com/fwlink/?linkid=870924
Comment:
    Estimated</t>
      </text>
    </comment>
    <comment ref="N59" authorId="8" shapeId="0" xr:uid="{00000000-0006-0000-1800-000001000000}">
      <text>
        <r>
          <rPr>
            <b/>
            <sz val="8"/>
            <color indexed="81"/>
            <rFont val="Tahoma"/>
            <family val="2"/>
          </rPr>
          <t>Greenbase:</t>
        </r>
        <r>
          <rPr>
            <sz val="8"/>
            <color indexed="81"/>
            <rFont val="Tahoma"/>
            <family val="2"/>
          </rPr>
          <t xml:space="preserve">
including salt encrusted</t>
        </r>
      </text>
    </comment>
    <comment ref="R59" authorId="9" shapeId="0" xr:uid="{00000000-0006-0000-1800-000002000000}">
      <text>
        <r>
          <rPr>
            <b/>
            <sz val="9"/>
            <color indexed="81"/>
            <rFont val="Tahoma"/>
            <family val="2"/>
          </rPr>
          <t xml:space="preserve">Greenbase:
</t>
        </r>
        <r>
          <rPr>
            <sz val="9"/>
            <color indexed="81"/>
            <rFont val="Tahoma"/>
            <family val="2"/>
          </rPr>
          <t>Required as round trip distance for estimating distance travelled from material moved</t>
        </r>
      </text>
    </comment>
    <comment ref="O64" authorId="10" shapeId="0" xr:uid="{8E76AE22-F01D-4174-A07D-701E666C8F6E}">
      <text>
        <r>
          <rPr>
            <sz val="11"/>
            <color theme="1"/>
            <rFont val="Calibri"/>
            <family val="2"/>
            <scheme val="minor"/>
          </rPr>
          <t>Gracie Charlton:
Weight based on 52 seater bus</t>
        </r>
      </text>
    </comment>
    <comment ref="P64" authorId="10" shapeId="0" xr:uid="{C86C2EA9-5867-4362-B9E9-8C4D543CCD8A}">
      <text>
        <r>
          <rPr>
            <sz val="11"/>
            <color theme="1"/>
            <rFont val="Calibri"/>
            <family val="2"/>
            <scheme val="minor"/>
          </rPr>
          <t>Gracie Charlton:
Searched for fuel consumption specifications for the most common machine in each category on site. Where there was a big discrepancy between machines in the same category, I have taken the median fuel consumption of both.</t>
        </r>
      </text>
    </comment>
    <comment ref="O86" authorId="10" shapeId="0" xr:uid="{4462CFA2-F714-4DB7-BFE5-68BC76320D47}">
      <text>
        <r>
          <rPr>
            <sz val="11"/>
            <color theme="1"/>
            <rFont val="Calibri"/>
            <family val="2"/>
            <scheme val="minor"/>
          </rPr>
          <t>Gracie Charlton:
Based on Cat 627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Griffin, Megan - Ravenswood</author>
    <author>tc={B1A7C4D8-2FDF-42BA-B324-E6BE37E8F91C}</author>
    <author>tc={9C9D4F9A-E36E-46A6-B9F9-B5E5DAB2010F}</author>
    <author>tc={5BCB56D9-D850-47C3-828B-092607FF26EB}</author>
    <author>ltomlin</author>
  </authors>
  <commentList>
    <comment ref="E12" authorId="0" shapeId="0" xr:uid="{F5456CDA-1C1C-4993-AC54-4758FC625B07}">
      <text>
        <r>
          <rPr>
            <b/>
            <sz val="9"/>
            <color indexed="81"/>
            <rFont val="Tahoma"/>
            <family val="2"/>
          </rPr>
          <t>Griffin, Megan - Ravenswood:</t>
        </r>
        <r>
          <rPr>
            <sz val="9"/>
            <color indexed="81"/>
            <rFont val="Tahoma"/>
            <family val="2"/>
          </rPr>
          <t xml:space="preserve">
LV78 - Community</t>
        </r>
      </text>
    </comment>
    <comment ref="C13" authorId="1" shapeId="0" xr:uid="{B1A7C4D8-2FDF-42BA-B324-E6BE37E8F91C}">
      <text>
        <t xml:space="preserve">[Threaded comment]
Your version of Excel allows you to read this threaded comment; however, any edits to it will get removed if the file is opened in a newer version of Excel. Learn more: https://go.microsoft.com/fwlink/?linkid=870924
Comment:
    Enviro Chainsaw. Our compressor is diesel and captured with our LV122 usage, </t>
      </text>
    </comment>
    <comment ref="E13" authorId="2" shapeId="0" xr:uid="{9C9D4F9A-E36E-46A6-B9F9-B5E5DAB2010F}">
      <text>
        <t>[Threaded comment]
Your version of Excel allows you to read this threaded comment; however, any edits to it will get removed if the file is opened in a newer version of Excel. Learn more: https://go.microsoft.com/fwlink/?linkid=870924
Comment:
    Chainsaw</t>
      </text>
    </comment>
    <comment ref="C15" authorId="3" shapeId="0" xr:uid="{5BCB56D9-D850-47C3-828B-092607FF26EB}">
      <text>
        <t xml:space="preserve">[Threaded comment]
Your version of Excel allows you to read this threaded comment; however, any edits to it will get removed if the file is opened in a newer version of Excel. Learn more: https://go.microsoft.com/fwlink/?linkid=870924
Comment:
    Need to check that bus fuel hasn't already been captured in previous sheet </t>
      </text>
    </comment>
    <comment ref="O19" authorId="4" shapeId="0" xr:uid="{00000000-0006-0000-1900-000001000000}">
      <text>
        <r>
          <rPr>
            <b/>
            <sz val="8"/>
            <color indexed="81"/>
            <rFont val="Tahoma"/>
            <family val="2"/>
          </rPr>
          <t>Greenbase:</t>
        </r>
        <r>
          <rPr>
            <sz val="8"/>
            <color indexed="81"/>
            <rFont val="Tahoma"/>
            <family val="2"/>
          </rPr>
          <t xml:space="preserve">
including salt encrusted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Gracie Charlton</author>
    <author>tc={48546509-CE47-430C-AF08-12B98B8F4F88}</author>
    <author>tc={15C76E6A-D29F-4B86-98C6-568B513114F3}</author>
    <author>Griffin, Megan - Ravenswood</author>
    <author>tc={51EF3EE1-E95D-4B97-ABEE-5BA0BC2A1452}</author>
    <author>tc={EE7B99FB-D35E-4504-810F-29AA53A4D0D1}</author>
    <author>tc={6ED81943-E36F-45BD-B779-81E56A47913E}</author>
    <author>tc={13A0E882-544E-410C-BF01-D6B6B5BA996E}</author>
    <author>tc={A9A7F6AC-0C19-4E80-B40C-E827959B0492}</author>
    <author>tc={1673B69F-64AF-4B2C-9B65-997D2184668C}</author>
  </authors>
  <commentList>
    <comment ref="C14" authorId="0" shapeId="0" xr:uid="{10983ED1-10AB-47E2-A09E-E50CA7ED0B8A}">
      <text>
        <r>
          <rPr>
            <sz val="11"/>
            <color theme="1"/>
            <rFont val="Calibri"/>
            <family val="2"/>
            <scheme val="minor"/>
          </rPr>
          <t>Gracie Charlton:
Info supplied by drill &amp; blast</t>
        </r>
      </text>
    </comment>
    <comment ref="C18" authorId="0" shapeId="0" xr:uid="{CC4684AF-E6DE-472C-BCA8-D73090D37AB2}">
      <text>
        <r>
          <rPr>
            <sz val="11"/>
            <color theme="1"/>
            <rFont val="Calibri"/>
            <family val="2"/>
            <scheme val="minor"/>
          </rPr>
          <t>Gracie Charlton:
Info supplied by drill &amp; blast</t>
        </r>
      </text>
    </comment>
    <comment ref="C28" authorId="0" shapeId="0" xr:uid="{14CF8CD6-9F86-4337-AFD4-6F69EB3BAA4F}">
      <text>
        <r>
          <rPr>
            <b/>
            <sz val="9"/>
            <color indexed="81"/>
            <rFont val="Tahoma"/>
            <family val="2"/>
          </rPr>
          <t>Gracie Charlton:</t>
        </r>
        <r>
          <rPr>
            <sz val="9"/>
            <color indexed="81"/>
            <rFont val="Tahoma"/>
            <family val="2"/>
          </rPr>
          <t xml:space="preserve">
Info supplied by drill &amp; blast</t>
        </r>
      </text>
    </comment>
    <comment ref="J31" authorId="1" shapeId="0" xr:uid="{48546509-CE47-430C-AF08-12B98B8F4F88}">
      <text>
        <t>[Threaded comment]
Your version of Excel allows you to read this threaded comment; however, any edits to it will get removed if the file is opened in a newer version of Excel. Learn more: https://go.microsoft.com/fwlink/?linkid=870924
Comment:
    Assumed</t>
      </text>
    </comment>
    <comment ref="J33" authorId="0" shapeId="0" xr:uid="{9891A58B-F8C4-402F-8006-14D7659FF7E1}">
      <text>
        <r>
          <rPr>
            <b/>
            <sz val="9"/>
            <color indexed="81"/>
            <rFont val="Tahoma"/>
            <family val="2"/>
          </rPr>
          <t>Gracie Charlton:</t>
        </r>
        <r>
          <rPr>
            <sz val="9"/>
            <color indexed="81"/>
            <rFont val="Tahoma"/>
            <family val="2"/>
          </rPr>
          <t xml:space="preserve">
Yes - the rigs have a DCT system installed.</t>
        </r>
      </text>
    </comment>
    <comment ref="J34" authorId="2" shapeId="0" xr:uid="{15C76E6A-D29F-4B86-98C6-568B513114F3}">
      <text>
        <t>[Threaded comment]
Your version of Excel allows you to read this threaded comment; however, any edits to it will get removed if the file is opened in a newer version of Excel. Learn more: https://go.microsoft.com/fwlink/?linkid=870924
Comment:
    Assumed</t>
      </text>
    </comment>
    <comment ref="C41" authorId="3" shapeId="0" xr:uid="{9A90098B-05AF-49D7-B754-D80598B69D2E}">
      <text>
        <r>
          <rPr>
            <b/>
            <sz val="9"/>
            <color indexed="81"/>
            <rFont val="Tahoma"/>
            <family val="2"/>
          </rPr>
          <t>Griffin, Megan - Ravenswood:</t>
        </r>
        <r>
          <rPr>
            <sz val="9"/>
            <color indexed="81"/>
            <rFont val="Tahoma"/>
            <family val="2"/>
          </rPr>
          <t xml:space="preserve">
Info supplied by Geological Superintendent</t>
        </r>
      </text>
    </comment>
    <comment ref="J42" authorId="4" shapeId="0" xr:uid="{51EF3EE1-E95D-4B97-ABEE-5BA0BC2A1452}">
      <text>
        <t>[Threaded comment]
Your version of Excel allows you to read this threaded comment; however, any edits to it will get removed if the file is opened in a newer version of Excel. Learn more: https://go.microsoft.com/fwlink/?linkid=870924
Comment:
    Assumed</t>
      </text>
    </comment>
    <comment ref="J43" authorId="5" shapeId="0" xr:uid="{EE7B99FB-D35E-4504-810F-29AA53A4D0D1}">
      <text>
        <t>[Threaded comment]
Your version of Excel allows you to read this threaded comment; however, any edits to it will get removed if the file is opened in a newer version of Excel. Learn more: https://go.microsoft.com/fwlink/?linkid=870924
Comment:
    Assumed</t>
      </text>
    </comment>
    <comment ref="J44" authorId="3" shapeId="0" xr:uid="{D2D933ED-2671-43BD-9FB7-8571DA74FF22}">
      <text>
        <r>
          <rPr>
            <b/>
            <sz val="9"/>
            <color indexed="81"/>
            <rFont val="Tahoma"/>
            <family val="2"/>
          </rPr>
          <t>Griffin, Megan - Ravenswood:</t>
        </r>
        <r>
          <rPr>
            <sz val="9"/>
            <color indexed="81"/>
            <rFont val="Tahoma"/>
            <family val="2"/>
          </rPr>
          <t xml:space="preserve">
RC drill rig</t>
        </r>
      </text>
    </comment>
    <comment ref="J45" authorId="0" shapeId="0" xr:uid="{A5E1AF60-6AD1-4752-AEB1-C11C04A9FBB7}">
      <text>
        <r>
          <rPr>
            <b/>
            <sz val="9"/>
            <color indexed="81"/>
            <rFont val="Tahoma"/>
            <family val="2"/>
          </rPr>
          <t>Gracie Charlton:</t>
        </r>
        <r>
          <rPr>
            <sz val="9"/>
            <color indexed="81"/>
            <rFont val="Tahoma"/>
            <family val="2"/>
          </rPr>
          <t xml:space="preserve">
Yes, but rarely used</t>
        </r>
      </text>
    </comment>
    <comment ref="J46" authorId="0" shapeId="0" xr:uid="{8728908B-1FF6-4A50-9083-5B3A998ED967}">
      <text>
        <r>
          <rPr>
            <b/>
            <sz val="9"/>
            <color indexed="81"/>
            <rFont val="Tahoma"/>
            <family val="2"/>
          </rPr>
          <t>Gracie Charlton:</t>
        </r>
        <r>
          <rPr>
            <sz val="9"/>
            <color indexed="81"/>
            <rFont val="Tahoma"/>
            <family val="2"/>
          </rPr>
          <t xml:space="preserve">
Fabric filters collect the dust after it has gone through the cyclone</t>
        </r>
      </text>
    </comment>
    <comment ref="C50" authorId="3" shapeId="0" xr:uid="{74AE5C02-45BC-4023-AA86-132647DD9530}">
      <text>
        <r>
          <rPr>
            <b/>
            <sz val="9"/>
            <color indexed="81"/>
            <rFont val="Tahoma"/>
            <family val="2"/>
          </rPr>
          <t>Griffin, Megan - Ravenswood:</t>
        </r>
        <r>
          <rPr>
            <sz val="9"/>
            <color indexed="81"/>
            <rFont val="Tahoma"/>
            <family val="2"/>
          </rPr>
          <t xml:space="preserve">
Info supplied by Geological Superintendent</t>
        </r>
      </text>
    </comment>
    <comment ref="J51" authorId="6" shapeId="0" xr:uid="{6ED81943-E36F-45BD-B779-81E56A47913E}">
      <text>
        <t>[Threaded comment]
Your version of Excel allows you to read this threaded comment; however, any edits to it will get removed if the file is opened in a newer version of Excel. Learn more: https://go.microsoft.com/fwlink/?linkid=870924
Comment:
    Assumed</t>
      </text>
    </comment>
    <comment ref="J52" authorId="7" shapeId="0" xr:uid="{13A0E882-544E-410C-BF01-D6B6B5BA996E}">
      <text>
        <t>[Threaded comment]
Your version of Excel allows you to read this threaded comment; however, any edits to it will get removed if the file is opened in a newer version of Excel. Learn more: https://go.microsoft.com/fwlink/?linkid=870924
Comment:
    Assumed</t>
      </text>
    </comment>
    <comment ref="J53" authorId="3" shapeId="0" xr:uid="{594A52DA-AF78-4082-87A4-DC7B2F8C2424}">
      <text>
        <r>
          <rPr>
            <b/>
            <sz val="9"/>
            <color indexed="81"/>
            <rFont val="Tahoma"/>
            <family val="2"/>
          </rPr>
          <t>Griffin, Megan - Ravenswood:</t>
        </r>
        <r>
          <rPr>
            <sz val="9"/>
            <color indexed="81"/>
            <rFont val="Tahoma"/>
            <family val="2"/>
          </rPr>
          <t xml:space="preserve">
RC drill rig</t>
        </r>
      </text>
    </comment>
    <comment ref="J54" authorId="0" shapeId="0" xr:uid="{34977316-9763-4295-923F-3C3872BA34AE}">
      <text>
        <r>
          <rPr>
            <b/>
            <sz val="9"/>
            <color indexed="81"/>
            <rFont val="Tahoma"/>
            <family val="2"/>
          </rPr>
          <t>Gracie Charlton:</t>
        </r>
        <r>
          <rPr>
            <sz val="9"/>
            <color indexed="81"/>
            <rFont val="Tahoma"/>
            <family val="2"/>
          </rPr>
          <t xml:space="preserve">
Yes, but rarely used</t>
        </r>
      </text>
    </comment>
    <comment ref="J55" authorId="0" shapeId="0" xr:uid="{AA16A71D-3A0A-4088-AC04-2BB44E9BD218}">
      <text>
        <r>
          <rPr>
            <b/>
            <sz val="9"/>
            <color indexed="81"/>
            <rFont val="Tahoma"/>
            <family val="2"/>
          </rPr>
          <t>Gracie Charlton:</t>
        </r>
        <r>
          <rPr>
            <sz val="9"/>
            <color indexed="81"/>
            <rFont val="Tahoma"/>
            <family val="2"/>
          </rPr>
          <t xml:space="preserve">
Fabric filters collect the dust after it has gone through the cyclone</t>
        </r>
      </text>
    </comment>
    <comment ref="C57" authorId="3" shapeId="0" xr:uid="{D3DF792F-54AA-4793-99AE-A8EC0274707C}">
      <text>
        <r>
          <rPr>
            <b/>
            <sz val="9"/>
            <color indexed="81"/>
            <rFont val="Tahoma"/>
            <family val="2"/>
          </rPr>
          <t>Griffin, Megan - Ravenswood:</t>
        </r>
        <r>
          <rPr>
            <sz val="9"/>
            <color indexed="81"/>
            <rFont val="Tahoma"/>
            <family val="2"/>
          </rPr>
          <t xml:space="preserve">
info supplied by Senior GIS-Database Geologist</t>
        </r>
      </text>
    </comment>
    <comment ref="J58" authorId="8" shapeId="0" xr:uid="{A9A7F6AC-0C19-4E80-B40C-E827959B0492}">
      <text>
        <t>[Threaded comment]
Your version of Excel allows you to read this threaded comment; however, any edits to it will get removed if the file is opened in a newer version of Excel. Learn more: https://go.microsoft.com/fwlink/?linkid=870924
Comment:
    Assumed</t>
      </text>
    </comment>
    <comment ref="J59" authorId="9" shapeId="0" xr:uid="{1673B69F-64AF-4B2C-9B65-997D2184668C}">
      <text>
        <t>[Threaded comment]
Your version of Excel allows you to read this threaded comment; however, any edits to it will get removed if the file is opened in a newer version of Excel. Learn more: https://go.microsoft.com/fwlink/?linkid=870924
Comment:
    Assumed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Andrew Hutt</author>
  </authors>
  <commentList>
    <comment ref="H41" authorId="0" shapeId="0" xr:uid="{05235074-85E1-4FD9-8130-A6E08EC0BC35}">
      <text>
        <r>
          <rPr>
            <b/>
            <sz val="9"/>
            <color indexed="81"/>
            <rFont val="Tahoma"/>
            <family val="2"/>
          </rPr>
          <t>Andrew Hutt:</t>
        </r>
        <r>
          <rPr>
            <sz val="9"/>
            <color indexed="81"/>
            <rFont val="Tahoma"/>
            <family val="2"/>
          </rPr>
          <t xml:space="preserve">
Assumed to be the same as combined waste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Greenbase</author>
    <author>ltomlin</author>
    <author>Matthew Ayre</author>
    <author>Gracie Charlton</author>
  </authors>
  <commentList>
    <comment ref="G10" authorId="0" shapeId="0" xr:uid="{ED919F25-BAC3-46AE-B4A9-E02BB6DFA02E}">
      <text>
        <r>
          <rPr>
            <b/>
            <sz val="8"/>
            <color indexed="81"/>
            <rFont val="Tahoma"/>
            <family val="2"/>
          </rPr>
          <t>Greenbase:</t>
        </r>
        <r>
          <rPr>
            <sz val="8"/>
            <color indexed="81"/>
            <rFont val="Tahoma"/>
            <family val="2"/>
          </rPr>
          <t xml:space="preserve">
Applicable to WA:
MRF - Disturbed land (categories A, B, C &amp; D)
AER (DMP) - Disturbance</t>
        </r>
      </text>
    </comment>
    <comment ref="H10" authorId="0" shapeId="0" xr:uid="{A355665F-3D5A-4C4C-8300-0455D3828D7C}">
      <text>
        <r>
          <rPr>
            <b/>
            <sz val="8"/>
            <color indexed="81"/>
            <rFont val="Tahoma"/>
            <family val="2"/>
          </rPr>
          <t>Greenbase:</t>
        </r>
        <r>
          <rPr>
            <sz val="8"/>
            <color indexed="81"/>
            <rFont val="Tahoma"/>
            <family val="2"/>
          </rPr>
          <t xml:space="preserve">
Applicable to WA:
MRF - Disturbed land (categories A, B, C &amp; D)
AER (DMP) - Disturbance
Based on site observation</t>
        </r>
      </text>
    </comment>
    <comment ref="I10" authorId="0" shapeId="0" xr:uid="{7DF671AF-0CB6-4C96-8375-D6C9FB77ACD9}">
      <text>
        <r>
          <rPr>
            <b/>
            <sz val="8"/>
            <color indexed="81"/>
            <rFont val="Tahoma"/>
            <family val="2"/>
          </rPr>
          <t>Greenbase:</t>
        </r>
        <r>
          <rPr>
            <sz val="8"/>
            <color indexed="81"/>
            <rFont val="Tahoma"/>
            <family val="2"/>
          </rPr>
          <t xml:space="preserve">
Applicable to WA:
MRF - Land under rehabilitation (category E)
AER (DMP) - Stage 1</t>
        </r>
      </text>
    </comment>
    <comment ref="J10" authorId="0" shapeId="0" xr:uid="{B8E9F0B7-1022-45A4-869C-ECC1F23CEE45}">
      <text>
        <r>
          <rPr>
            <b/>
            <sz val="8"/>
            <color indexed="81"/>
            <rFont val="Tahoma"/>
            <family val="2"/>
          </rPr>
          <t>Greenbase:</t>
        </r>
        <r>
          <rPr>
            <sz val="8"/>
            <color indexed="81"/>
            <rFont val="Tahoma"/>
            <family val="2"/>
          </rPr>
          <t xml:space="preserve">
Applicable to WA:
MRF - Land under rehabilitation (category E)
AER (DMP) - Stage 2</t>
        </r>
      </text>
    </comment>
    <comment ref="K10" authorId="0" shapeId="0" xr:uid="{335C20FF-0A4C-4FBA-8102-A42E3CEC4754}">
      <text>
        <r>
          <rPr>
            <b/>
            <sz val="8"/>
            <color indexed="81"/>
            <rFont val="Tahoma"/>
            <family val="2"/>
          </rPr>
          <t>Greenbase:</t>
        </r>
        <r>
          <rPr>
            <sz val="8"/>
            <color indexed="81"/>
            <rFont val="Tahoma"/>
            <family val="2"/>
          </rPr>
          <t xml:space="preserve">
Applicable to WA:
MRF - Rehabilitated land
AER (DMP) - Relinquished</t>
        </r>
      </text>
    </comment>
    <comment ref="L10" authorId="1" shapeId="0" xr:uid="{C0B1371B-66C0-4BC8-ACD8-5CA7502CC0B1}">
      <text>
        <r>
          <rPr>
            <b/>
            <sz val="8"/>
            <color indexed="81"/>
            <rFont val="Tahoma"/>
            <family val="2"/>
          </rPr>
          <t>Greenbase:</t>
        </r>
        <r>
          <rPr>
            <sz val="8"/>
            <color indexed="81"/>
            <rFont val="Tahoma"/>
            <family val="2"/>
          </rPr>
          <t xml:space="preserve">
Area not likely to generate windblown dust because the area is sealed, salt encrusted, permanently wet, rock armoured. Assessment can be based on site observation</t>
        </r>
      </text>
    </comment>
    <comment ref="G16" authorId="2" shapeId="0" xr:uid="{F29B667B-397C-4F79-AEDB-F312FAD79874}">
      <text>
        <r>
          <rPr>
            <sz val="11"/>
            <color theme="1"/>
            <rFont val="Calibri"/>
            <family val="2"/>
            <scheme val="minor"/>
          </rPr>
          <t xml:space="preserve">Matthew Ayre:
GIS Layer - these two are combined </t>
        </r>
      </text>
    </comment>
    <comment ref="Q36" authorId="3" shapeId="0" xr:uid="{C97911E1-9DC1-4EE9-A94F-5293C55B85C7}">
      <text>
        <r>
          <rPr>
            <b/>
            <sz val="9"/>
            <color indexed="81"/>
            <rFont val="Tahoma"/>
            <family val="2"/>
          </rPr>
          <t>Gracie Charlton:</t>
        </r>
        <r>
          <rPr>
            <sz val="9"/>
            <color indexed="81"/>
            <rFont val="Tahoma"/>
            <family val="2"/>
          </rPr>
          <t xml:space="preserve">
Majority of area falls under "combined road assay"</t>
        </r>
      </text>
    </comment>
    <comment ref="L75" authorId="1" shapeId="0" xr:uid="{B062523E-5D17-4CE1-AFD5-46FB2494C5E6}">
      <text>
        <r>
          <rPr>
            <b/>
            <sz val="8"/>
            <color indexed="81"/>
            <rFont val="Tahoma"/>
            <family val="2"/>
          </rPr>
          <t>Greenbase:</t>
        </r>
        <r>
          <rPr>
            <sz val="8"/>
            <color indexed="81"/>
            <rFont val="Tahoma"/>
            <family val="2"/>
          </rPr>
          <t xml:space="preserve">
Area not likely to generate windblown dust because the area is sealed, salt encrusted, permanently wet. 
Assessment can be based on site observation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Gracie Charlton</author>
    <author>tc={AF78DE55-D189-4037-941E-4CF634C077F9}</author>
    <author>tc={242CDC62-6A5B-468B-B898-4EA926708C7E}</author>
    <author>Anne Smith</author>
    <author>tc={34300A83-10AB-475C-B0CC-2EE29AB0FA5C}</author>
  </authors>
  <commentList>
    <comment ref="C12" authorId="0" shapeId="0" xr:uid="{6290326B-004D-4CA7-8638-A104EAA9F918}">
      <text>
        <r>
          <rPr>
            <sz val="11"/>
            <color theme="1"/>
            <rFont val="Calibri"/>
            <family val="2"/>
            <scheme val="minor"/>
          </rPr>
          <t>Gracie Charlton:
Commissioned November 2021</t>
        </r>
      </text>
    </comment>
    <comment ref="G18" authorId="1" shapeId="0" xr:uid="{AF78DE55-D189-4037-941E-4CF634C077F9}">
      <text>
        <t>[Threaded comment]
Your version of Excel allows you to read this threaded comment; however, any edits to it will get removed if the file is opened in a newer version of Excel. Learn more: https://go.microsoft.com/fwlink/?linkid=870924
Comment:
    Lined facility - assume no seepage.</t>
      </text>
    </comment>
    <comment ref="C22" authorId="2" shapeId="0" xr:uid="{242CDC62-6A5B-468B-B898-4EA926708C7E}">
      <text>
        <t>[Threaded comment]
Your version of Excel allows you to read this threaded comment; however, any edits to it will get removed if the file is opened in a newer version of Excel. Learn more: https://go.microsoft.com/fwlink/?linkid=870924
Comment:
    Tailings liquour taken directly from Tailings tank prior to leaving plant for TSF. </t>
      </text>
    </comment>
    <comment ref="D22" authorId="3" shapeId="0" xr:uid="{00000000-0006-0000-2300-000001000000}">
      <text>
        <r>
          <rPr>
            <b/>
            <sz val="9"/>
            <color indexed="81"/>
            <rFont val="Tahoma"/>
            <family val="2"/>
          </rPr>
          <t xml:space="preserve">Greenbase:
</t>
        </r>
        <r>
          <rPr>
            <sz val="9"/>
            <color indexed="81"/>
            <rFont val="Tahoma"/>
            <family val="2"/>
          </rPr>
          <t>From tailings leaving the plant - ideally from the spigot as the tailings are about to flow into the tailings dam</t>
        </r>
        <r>
          <rPr>
            <sz val="9"/>
            <color indexed="81"/>
            <rFont val="Tahoma"/>
            <family val="2"/>
          </rPr>
          <t xml:space="preserve">
</t>
        </r>
      </text>
    </comment>
    <comment ref="D23" authorId="3" shapeId="0" xr:uid="{00000000-0006-0000-2300-000002000000}">
      <text>
        <r>
          <rPr>
            <b/>
            <sz val="9"/>
            <color indexed="81"/>
            <rFont val="Tahoma"/>
            <family val="2"/>
          </rPr>
          <t>Greenbase:</t>
        </r>
        <r>
          <rPr>
            <sz val="9"/>
            <color indexed="81"/>
            <rFont val="Tahoma"/>
            <family val="2"/>
          </rPr>
          <t xml:space="preserve">
If possible from the return water or decant well or from the same place the Free CN is measured </t>
        </r>
      </text>
    </comment>
    <comment ref="C65" authorId="0" shapeId="0" xr:uid="{EC21A752-2A53-45F1-B542-BDA37838791E}">
      <text>
        <r>
          <rPr>
            <sz val="11"/>
            <color theme="1"/>
            <rFont val="Calibri"/>
            <family val="2"/>
            <scheme val="minor"/>
          </rPr>
          <t>Gracie Charlton:
Commissioned November 2021</t>
        </r>
      </text>
    </comment>
    <comment ref="G67" authorId="4" shapeId="0" xr:uid="{34300A83-10AB-475C-B0CC-2EE29AB0FA5C}">
      <text>
        <t>[Threaded comment]
Your version of Excel allows you to read this threaded comment; however, any edits to it will get removed if the file is opened in a newer version of Excel. Learn more: https://go.microsoft.com/fwlink/?linkid=870924
Comment:
    Lined facility - assume no seepage.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tc={6A441C94-1F41-40DA-BA3A-F1D43FC3C011}</author>
    <author>Conrad Broadway-Gupanis</author>
    <author>tc={3511E687-1C81-40C4-A005-C5D512DB7A91}</author>
    <author>tc={76C6EA53-8FC4-4DD0-A006-08E7523FBE40}</author>
    <author>tc={73DA320C-4C47-4147-94F2-8B4897B89F27}</author>
  </authors>
  <commentList>
    <comment ref="E10" authorId="0" shapeId="0" xr:uid="{6A441C94-1F41-40DA-BA3A-F1D43FC3C011}">
      <text>
        <t xml:space="preserve">[Threaded comment]
Your version of Excel allows you to read this threaded comment; however, any edits to it will get removed if the file is opened in a newer version of Excel. Learn more: https://go.microsoft.com/fwlink/?linkid=870924
Comment:
    Called Towers Concrete and they were not happy to spend the time retrieving annual invoices, so requested data from Projects department </t>
      </text>
    </comment>
    <comment ref="H20" authorId="1" shapeId="0" xr:uid="{03D23774-2E3B-432B-80F6-40762ADBD009}">
      <text>
        <r>
          <rPr>
            <b/>
            <sz val="9"/>
            <color indexed="81"/>
            <rFont val="Tahoma"/>
            <family val="2"/>
          </rPr>
          <t>Andrew Hutt:</t>
        </r>
        <r>
          <rPr>
            <sz val="9"/>
            <color indexed="81"/>
            <rFont val="Tahoma"/>
            <family val="2"/>
          </rPr>
          <t xml:space="preserve">
Denisty of 1.1593kg/L for HCl @ 32% concentration</t>
        </r>
      </text>
    </comment>
    <comment ref="C41" authorId="2" shapeId="0" xr:uid="{3511E687-1C81-40C4-A005-C5D512DB7A91}">
      <text>
        <t xml:space="preserve">[Threaded comment]
Your version of Excel allows you to read this threaded comment; however, any edits to it will get removed if the file is opened in a newer version of Excel. Learn more: https://go.microsoft.com/fwlink/?linkid=870924
Comment:
    Murray was able to provide the data for all stock items excluding: 101290 (209L), 124799 (1000L), 101588 (209L), 122715 (209L). Once resolved he will reissue the Pronto report </t>
      </text>
    </comment>
    <comment ref="G44" authorId="3" shapeId="0" xr:uid="{76C6EA53-8FC4-4DD0-A006-08E7523FBE40}">
      <text>
        <t xml:space="preserve">[Threaded comment]
Your version of Excel allows you to read this threaded comment; however, any edits to it will get removed if the file is opened in a newer version of Excel. Learn more: https://go.microsoft.com/fwlink/?linkid=870924
Comment:
    significant increase due to the addition of 140286 - OIL INSULATING ELEC DIALA S4 ZX-1 TRANSFORMER 209L DRUM. please advise if this should be removed. </t>
      </text>
    </comment>
    <comment ref="V44" authorId="4" shapeId="0" xr:uid="{73DA320C-4C47-4147-94F2-8B4897B89F27}">
      <text>
        <t xml:space="preserve">[Threaded comment]
Your version of Excel allows you to read this threaded comment; however, any edits to it will get removed if the file is opened in a newer version of Excel. Learn more: https://go.microsoft.com/fwlink/?linkid=870924
Comment:
    added 140286 - OIL INSULATING ELEC DIALA S4 ZX-1 TRANSFORMER 209L DRUM. please advise if this should be removed.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tc={D699D15B-CD7E-4482-95CD-2D37E201A563}</author>
  </authors>
  <commentList>
    <comment ref="G23" authorId="0" shapeId="0" xr:uid="{D699D15B-CD7E-4482-95CD-2D37E201A563}">
      <text>
        <t xml:space="preserve">[Threaded comment]
Your version of Excel allows you to read this threaded comment; however, any edits to it will get removed if the file is opened in a newer version of Excel. Learn more: https://go.microsoft.com/fwlink/?linkid=870924
Comment:
    Volume=59 m2×0.05 m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Gracie Charlton</author>
    <author>tc={724D3B65-DBCE-4A2C-81B3-B6B909CC9EF1}</author>
  </authors>
  <commentList>
    <comment ref="C11" authorId="0" shapeId="0" xr:uid="{A8D4926A-62F5-4D74-B571-01180F42EB5E}">
      <text>
        <r>
          <rPr>
            <sz val="11"/>
            <color theme="1"/>
            <rFont val="Calibri"/>
            <family val="2"/>
            <scheme val="minor"/>
          </rPr>
          <t>Gracie Charlton:
Monthly volume = (average % full from bin inspections * bin volume) * number of empties/mth</t>
        </r>
      </text>
    </comment>
    <comment ref="V18" authorId="1" shapeId="0" xr:uid="{724D3B65-DBCE-4A2C-81B3-B6B909CC9EF1}">
      <text>
        <t xml:space="preserve">[Threaded comment]
Your version of Excel allows you to read this threaded comment; however, any edits to it will get removed if the file is opened in a newer version of Excel. Learn more: https://go.microsoft.com/fwlink/?linkid=870924
Comment:
    Annual Volume report supplied by Ellsley Metal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Andrew Mowle</author>
  </authors>
  <commentList>
    <comment ref="E17" authorId="0" shapeId="0" xr:uid="{00000000-0006-0000-3400-000001000000}">
      <text>
        <r>
          <rPr>
            <b/>
            <sz val="8"/>
            <color indexed="81"/>
            <rFont val="Tahoma"/>
            <family val="2"/>
          </rPr>
          <t xml:space="preserve">Greenbase:
</t>
        </r>
        <r>
          <rPr>
            <sz val="8"/>
            <color indexed="81"/>
            <rFont val="Tahoma"/>
            <family val="2"/>
          </rPr>
          <t xml:space="preserve">If only 1st July numbers available, enter here
</t>
        </r>
      </text>
    </comment>
    <comment ref="P18" authorId="0" shapeId="0" xr:uid="{00000000-0006-0000-3400-000002000000}">
      <text>
        <r>
          <rPr>
            <b/>
            <sz val="8"/>
            <color indexed="81"/>
            <rFont val="Tahoma"/>
            <family val="2"/>
          </rPr>
          <t>Greenbase:</t>
        </r>
        <r>
          <rPr>
            <sz val="8"/>
            <color indexed="81"/>
            <rFont val="Tahoma"/>
            <family val="2"/>
          </rPr>
          <t xml:space="preserve">
If only 30th June numbers available, enter here</t>
        </r>
      </text>
    </comment>
  </commentList>
</comments>
</file>

<file path=xl/sharedStrings.xml><?xml version="1.0" encoding="utf-8"?>
<sst xmlns="http://schemas.openxmlformats.org/spreadsheetml/2006/main" count="18893" uniqueCount="2090">
  <si>
    <t>Ravenswood Gold Pty Ltd</t>
  </si>
  <si>
    <t>If you have any queries please contact:</t>
  </si>
  <si>
    <t>DATA COLLECTION SHEET</t>
  </si>
  <si>
    <t>Account Lead:</t>
  </si>
  <si>
    <t>Laura Orozco</t>
  </si>
  <si>
    <t>Email:</t>
  </si>
  <si>
    <t>lorozco@greenbase.com.au</t>
  </si>
  <si>
    <t xml:space="preserve">Office: </t>
  </si>
  <si>
    <t>(08) 9322 9966</t>
  </si>
  <si>
    <t>Ravenswood Operations</t>
  </si>
  <si>
    <r>
      <t xml:space="preserve">Level 2, 41 St Georges Terrace, Perth WA   </t>
    </r>
    <r>
      <rPr>
        <sz val="10"/>
        <color theme="1"/>
        <rFont val="Calibri"/>
        <family val="2"/>
      </rPr>
      <t>|</t>
    </r>
    <r>
      <rPr>
        <sz val="8.5"/>
        <color theme="1"/>
        <rFont val="Arial"/>
        <family val="2"/>
      </rPr>
      <t xml:space="preserve">   </t>
    </r>
    <r>
      <rPr>
        <sz val="10"/>
        <color theme="1"/>
        <rFont val="Arial"/>
        <family val="2"/>
      </rPr>
      <t>PO Box Z5451, St Georges Terrace WA 6831</t>
    </r>
  </si>
  <si>
    <t>01/07/2023 - 30/06/2024</t>
  </si>
  <si>
    <t>Website:</t>
  </si>
  <si>
    <t>https://www.greenbase.com.au/</t>
  </si>
  <si>
    <t>Checklist</t>
  </si>
  <si>
    <t>Report Requirements</t>
  </si>
  <si>
    <t>Relevant Worksheet</t>
  </si>
  <si>
    <t>Responsibility</t>
  </si>
  <si>
    <t>NGER</t>
  </si>
  <si>
    <t>NPI</t>
  </si>
  <si>
    <t>Administration</t>
  </si>
  <si>
    <t>Site Attributes</t>
  </si>
  <si>
    <t>GC</t>
  </si>
  <si>
    <t>X</t>
  </si>
  <si>
    <t>Additional Data Entry</t>
  </si>
  <si>
    <t>Cleaner Production</t>
  </si>
  <si>
    <t>Feedback</t>
  </si>
  <si>
    <t>ALL</t>
  </si>
  <si>
    <t>Production Stats</t>
  </si>
  <si>
    <t>Fuel Tanks</t>
  </si>
  <si>
    <t>CWF</t>
  </si>
  <si>
    <t>Point Source Energy</t>
  </si>
  <si>
    <t>Plant and Equipment-Diesel</t>
  </si>
  <si>
    <t>Plant and Equipment-Other Fuels</t>
  </si>
  <si>
    <t>Drilling and Explosives</t>
  </si>
  <si>
    <t>ES</t>
  </si>
  <si>
    <t>Geology</t>
  </si>
  <si>
    <t>Open Areas</t>
  </si>
  <si>
    <t>MA / CWF</t>
  </si>
  <si>
    <t>Material Transfers</t>
  </si>
  <si>
    <t>TSF</t>
  </si>
  <si>
    <t>GG / CWF</t>
  </si>
  <si>
    <t>Leach Tanks and Heap Leach</t>
  </si>
  <si>
    <t>Materials and Chemicals</t>
  </si>
  <si>
    <t>Discharge</t>
  </si>
  <si>
    <t>Spills</t>
  </si>
  <si>
    <t>JS</t>
  </si>
  <si>
    <t>Waste Transfers</t>
  </si>
  <si>
    <t>Fuel Balance</t>
  </si>
  <si>
    <t>Greenbase</t>
  </si>
  <si>
    <t>Greenbase Service</t>
  </si>
  <si>
    <t>About the Reporting Program</t>
  </si>
  <si>
    <t>Website</t>
  </si>
  <si>
    <t xml:space="preserve">NPI </t>
  </si>
  <si>
    <t>The National Pollutant Inventory (NPI) is a pollutant release and transfer register, established by the Australian government via the National Environment Protection Measures (NEPM) legislation in 1998.
The goal of the NPI is to ensure the community has access to information about the emission and transfer of toxic substances that may affect them locally in accordance with the principle of 'Community right to know'.</t>
  </si>
  <si>
    <t>http://www.npi.gov.au/</t>
  </si>
  <si>
    <t xml:space="preserve">The National Greenhouse and Energy Reporting Act (NGER) was legislated by the Federal Government in 2007. The act requires companies to estimate their greenhouse gas emissions and report their energy production and energy consumption as well as other specified information.
The data reported in the NGER program are used to inform government policy, inform the public, help meet Australia's international reporting obligation and assist Commonwealth, state and territory government programmes and activities. </t>
  </si>
  <si>
    <t>http://www.cleanenergyregulator.gov.au/Pages/default.aspx</t>
  </si>
  <si>
    <t>Sustainability</t>
  </si>
  <si>
    <t>The GRI framework is overseen by an independent organisation, and is intended to serve as a generally accepted framework for reporting an organisation's environmental, social and economic performance with a focus on rigour and quality.
SASB Standards guide the disclosure of financially material sustainability information by companies to their investors. Available for 77 industries, the Standards identify the subset of environmental, social, and governance (ESG) issues most relevant to financial performance in each industry.</t>
  </si>
  <si>
    <t>https://www.globalreporting.org/Pages/default.aspx
https://www.sasb.org/</t>
  </si>
  <si>
    <t>Complimentary Half Day Training</t>
  </si>
  <si>
    <t>Training at the Greenbase office is offered to clients as a part of the standard reporting service. This offering covers the basic understanding needed to complete reports, such as background on the NPI and NGER programmes, how to fill in the data collection templates and how to use the Greenbase system (estimated at 2 hours).</t>
  </si>
  <si>
    <t>https://www.greenbase.com.au/ (through secure login)</t>
  </si>
  <si>
    <t>Datasheet Training</t>
  </si>
  <si>
    <t xml:space="preserve">Training videos covering how to fill in the data collection template are available on the Greenbase website, through secure login. Please contact your Greenbase Account Lead if you do not have a login. </t>
  </si>
  <si>
    <t>Instructions:</t>
  </si>
  <si>
    <t>Note: Greenbase accepts no responsibility for the authenticity and accuracy of any numbers supplied.</t>
  </si>
  <si>
    <t xml:space="preserve">Cells with a </t>
  </si>
  <si>
    <t>white</t>
  </si>
  <si>
    <t>or green</t>
  </si>
  <si>
    <t>background require values to be entered</t>
  </si>
  <si>
    <t>orange</t>
  </si>
  <si>
    <t>background require options to be selected from a suggested list. If a representative option is not available feel free to type in your own description</t>
  </si>
  <si>
    <t>blue</t>
  </si>
  <si>
    <t>background require options to be selected from a suggested list, and have had an option or value entered</t>
  </si>
  <si>
    <t>purple</t>
  </si>
  <si>
    <t>background are optional information that may help us to calculate or verify other information.</t>
  </si>
  <si>
    <t>yellow</t>
  </si>
  <si>
    <t>background are annual values that will be automatically generated from monthly data. If monthly data is not available, enter the annual figure in the yellow cell</t>
  </si>
  <si>
    <t>grey</t>
  </si>
  <si>
    <t xml:space="preserve">background are for information only. </t>
  </si>
  <si>
    <t>LOR</t>
  </si>
  <si>
    <t xml:space="preserve">Task ID: </t>
  </si>
  <si>
    <t>ANZIC</t>
  </si>
  <si>
    <t>01xx Agriculture</t>
  </si>
  <si>
    <t>02xx Aquaculture</t>
  </si>
  <si>
    <t>03xx Forestry and logging</t>
  </si>
  <si>
    <t>04xx Fishing, hunting and trapping</t>
  </si>
  <si>
    <t>05xx Agriculture, forestry and fishing support services</t>
  </si>
  <si>
    <t>060x Coal mining</t>
  </si>
  <si>
    <t>070x Oil and gas extraction</t>
  </si>
  <si>
    <t>080x Metal ore mining</t>
  </si>
  <si>
    <t>091x Construction material mining</t>
  </si>
  <si>
    <t>099x Other non‑metallic mineral mining and quarrying</t>
  </si>
  <si>
    <t>101x Exploration</t>
  </si>
  <si>
    <t>109x Other Mining Services</t>
  </si>
  <si>
    <t>112x Seafood processing</t>
  </si>
  <si>
    <t>113x Dairy product manufacturing</t>
  </si>
  <si>
    <t>114x Fruit and vegetable processing</t>
  </si>
  <si>
    <t>115x Oil and fat manufacturing</t>
  </si>
  <si>
    <t>116x Grain mill and cereal product manufacturing</t>
  </si>
  <si>
    <t>117x Bakery product manufacturing</t>
  </si>
  <si>
    <t>118x Sugar confectionary manufacturing</t>
  </si>
  <si>
    <t>119x Other food product manufacturing</t>
  </si>
  <si>
    <t>121x Beverage manufacturing</t>
  </si>
  <si>
    <t>122x Cigarette and tobacco product manufacturing</t>
  </si>
  <si>
    <t>131x Textile manufacturing</t>
  </si>
  <si>
    <t>132x Leather tanning, fur dressing, and leather product manufacturing</t>
  </si>
  <si>
    <t>133x Textile product manufacturing</t>
  </si>
  <si>
    <t>134x Knitted product manufacturing</t>
  </si>
  <si>
    <t>135x Clothing and footwear manufacturing</t>
  </si>
  <si>
    <t>141x Log sawmilling and timber dressing</t>
  </si>
  <si>
    <t>149x Other wood product manufacturing</t>
  </si>
  <si>
    <t>151x Pulp, paper and paperboard manufacturing</t>
  </si>
  <si>
    <t>152x Converted paper product manufacturing</t>
  </si>
  <si>
    <t>161x Printing and printing support services</t>
  </si>
  <si>
    <t>162x Reproduction of recorded media</t>
  </si>
  <si>
    <t>170x Petroleum and coal product manufacturing</t>
  </si>
  <si>
    <t>181x Basic chemical manufacturing</t>
  </si>
  <si>
    <t>182x Basic polymer manufacturing</t>
  </si>
  <si>
    <t>183x Fertiliser and pesticide manufacturing</t>
  </si>
  <si>
    <t>184x Pharmaceutical and medicinal product manufacturing</t>
  </si>
  <si>
    <t>185x Cleaning compound and toiletry preparation manufacturing</t>
  </si>
  <si>
    <t>189x Other basic chemical product manufacturing</t>
  </si>
  <si>
    <t>191x Polymer product manufacturing</t>
  </si>
  <si>
    <t>192x Natural rubber product manufacturing</t>
  </si>
  <si>
    <t>201x Glass and glass product manufacturing</t>
  </si>
  <si>
    <t>202x Ceramic product manufacturing</t>
  </si>
  <si>
    <t>203x Cement, lime, plaster and concrete product manufacturing</t>
  </si>
  <si>
    <t>209x Other non‑metallic mineral product manufacturing</t>
  </si>
  <si>
    <t>211x Basic ferrous metal manufacturing</t>
  </si>
  <si>
    <t>212x Basic ferrous product manufacturing</t>
  </si>
  <si>
    <t>213x Basic non‑ferrous metal manufacturing</t>
  </si>
  <si>
    <t>214x Basic non‑ferrous metal product manufacturing</t>
  </si>
  <si>
    <t>221x Iron and steel forging</t>
  </si>
  <si>
    <t>222x Structural product manufacturing</t>
  </si>
  <si>
    <t>223x Metal container manufacturing</t>
  </si>
  <si>
    <t>224x Sheet metal product manufacturing (except metal structural &amp; container products)</t>
  </si>
  <si>
    <t>229x Other fabricated metal product manufacturing</t>
  </si>
  <si>
    <t>231x Motor vehicle and motor vehicle part manufacturing</t>
  </si>
  <si>
    <t>239x Other transport equipment manufacturing</t>
  </si>
  <si>
    <t>241x Professional and scientific equipment manufacturing</t>
  </si>
  <si>
    <t>242x Computer and electronic equipment manufacturing</t>
  </si>
  <si>
    <t>243x Electrical equipment manufacturing</t>
  </si>
  <si>
    <t>244x Domestic appliance manufacturing</t>
  </si>
  <si>
    <t>245x Pump, compressor, heating and ventilation equipment manufacturing</t>
  </si>
  <si>
    <t>246x Specialised machinery and equipment manufacturing</t>
  </si>
  <si>
    <t>249x Other machinery and equipment manufacturing</t>
  </si>
  <si>
    <t>251x Furniture manufacturing</t>
  </si>
  <si>
    <t>259x Other manufacturing</t>
  </si>
  <si>
    <t>261x Electricity generation</t>
  </si>
  <si>
    <t>262x Electricity transmission</t>
  </si>
  <si>
    <t>263x Electricity distribution</t>
  </si>
  <si>
    <t>264x On selling electricity and electricity market operation</t>
  </si>
  <si>
    <t>270x Gas supply</t>
  </si>
  <si>
    <t>281x Water supply, sewerage and drainage services</t>
  </si>
  <si>
    <t>291x Waste collection services</t>
  </si>
  <si>
    <t>292x Waste treatment, disposal and remediation services</t>
  </si>
  <si>
    <t>301x Residential building construction</t>
  </si>
  <si>
    <t>302x Non‑residential building construction</t>
  </si>
  <si>
    <t>310x Heavy and civil engineering construction</t>
  </si>
  <si>
    <t>32xx Construction services</t>
  </si>
  <si>
    <t>331x Agricultural product wholesaling</t>
  </si>
  <si>
    <t>332x Mineral, metal and chemical wholesaling</t>
  </si>
  <si>
    <t>333x Timber and hardware goods wholesaling</t>
  </si>
  <si>
    <t>341x Specialised industrial machinery and equipment wholesaling</t>
  </si>
  <si>
    <t>349x Other machinery and equipment wholesaling</t>
  </si>
  <si>
    <t>350x Motor vehicle and motor vehicle parts wholesaling</t>
  </si>
  <si>
    <t>360x Grocery, liquor and tobacco product wholesaling</t>
  </si>
  <si>
    <t>371x Textile, clothing and footwear wholesaling</t>
  </si>
  <si>
    <t>372x Pharmaceutical and toiletry goods wholesaling</t>
  </si>
  <si>
    <t>373x Furniture, floor covering and other goods wholesaling</t>
  </si>
  <si>
    <t>380x Commission‑based wholesaling</t>
  </si>
  <si>
    <t>391x Motor vehicle retailing</t>
  </si>
  <si>
    <t>392x Motor vehicle parts and tyre retailing</t>
  </si>
  <si>
    <t>400x Fuel retailing</t>
  </si>
  <si>
    <t>411x Supermarket and grocery stores</t>
  </si>
  <si>
    <t>412x Specialised food retailing</t>
  </si>
  <si>
    <t>421x Furniture, floor coverings, houseware and textile goods retailing</t>
  </si>
  <si>
    <t>422x Electrical and electronic goods retailing</t>
  </si>
  <si>
    <t>423x Hardware, building and garden supplies retailing</t>
  </si>
  <si>
    <t>424x Recreational goods retailing</t>
  </si>
  <si>
    <t>425x Clothing, footwear and personal accessory retailing</t>
  </si>
  <si>
    <t>426x Department stores</t>
  </si>
  <si>
    <t>427x Pharmaceutical and other store‑based retailing</t>
  </si>
  <si>
    <t>431x Non‑store retailing</t>
  </si>
  <si>
    <t>432x Retail commission‑based buying and/or selling</t>
  </si>
  <si>
    <t>440x Accommodation</t>
  </si>
  <si>
    <t>451x Cafes, restaurants and takeaway food services</t>
  </si>
  <si>
    <t>452x Pubs, taverns and bars</t>
  </si>
  <si>
    <t>453x Clubs (hospitality)</t>
  </si>
  <si>
    <t>461x Road freight transport</t>
  </si>
  <si>
    <t>462x Road passenger transport</t>
  </si>
  <si>
    <t>471x Rail freight transport</t>
  </si>
  <si>
    <t>472x Rail passenger transport</t>
  </si>
  <si>
    <t>481x Water freight transport</t>
  </si>
  <si>
    <t>482x Water passenger transport</t>
  </si>
  <si>
    <t>490x Air and space transport</t>
  </si>
  <si>
    <t>501x Scenic and sightseeing transport</t>
  </si>
  <si>
    <t>502x Pipeline and other transport</t>
  </si>
  <si>
    <t>510x Postal and courier pick‑up and delivery services</t>
  </si>
  <si>
    <t>521x Water transport support services</t>
  </si>
  <si>
    <t>522x Airport operations and other air transport support services</t>
  </si>
  <si>
    <t>529x Other transport support services</t>
  </si>
  <si>
    <t>530x Warehousing and storage services</t>
  </si>
  <si>
    <t>541x Newspaper, periodical, book and directory publishing</t>
  </si>
  <si>
    <t>542x Software publishing</t>
  </si>
  <si>
    <t>55xx Motion picture and sound recording activities</t>
  </si>
  <si>
    <t>561x Radio broadcasting</t>
  </si>
  <si>
    <t>562x Television broadcasting</t>
  </si>
  <si>
    <t>570x Internet publishing and broadcasting</t>
  </si>
  <si>
    <t>580x Telecommunications services</t>
  </si>
  <si>
    <t>591x Internet service providers and web search portals</t>
  </si>
  <si>
    <t>592x Data processing, web hosting &amp; electronic information storage services</t>
  </si>
  <si>
    <t>601x Libraries and archives</t>
  </si>
  <si>
    <t>602x Other information services</t>
  </si>
  <si>
    <t>621x Central banking</t>
  </si>
  <si>
    <t>622x Depository financial intermediation</t>
  </si>
  <si>
    <t>623x Non‑depository financing</t>
  </si>
  <si>
    <t>624x Financial asset investing</t>
  </si>
  <si>
    <t>63xx Insurance and superannuation funds</t>
  </si>
  <si>
    <t>641x Auxiliary finance and investment services</t>
  </si>
  <si>
    <t>642x Auxiliary insurance services</t>
  </si>
  <si>
    <t>661x Motor vehicle and transport equipment rental and hiring</t>
  </si>
  <si>
    <t>662x Farm animal and bloodstock leasing</t>
  </si>
  <si>
    <t>663x Other goods and equipment rental and hiring</t>
  </si>
  <si>
    <t>664x Non‑financial intangible assets (except copyrights) leasing</t>
  </si>
  <si>
    <t>671x Property operators</t>
  </si>
  <si>
    <t>672x Real estate services</t>
  </si>
  <si>
    <t>691x Scientific research services</t>
  </si>
  <si>
    <t>692x Architectural, engineering and technical services</t>
  </si>
  <si>
    <t>693x Legal and accounting services</t>
  </si>
  <si>
    <t>694x Advertising services</t>
  </si>
  <si>
    <t>695x Market research and statistical services</t>
  </si>
  <si>
    <t>696x Management and related consulting services</t>
  </si>
  <si>
    <t>697x Veterinary services</t>
  </si>
  <si>
    <t>699x Other professional, scientific and technical services</t>
  </si>
  <si>
    <t>700x Computer system design and related services</t>
  </si>
  <si>
    <t>721x Employment services</t>
  </si>
  <si>
    <t>722x Travel agency and tour arrangement services</t>
  </si>
  <si>
    <t>729x Other administrative services</t>
  </si>
  <si>
    <t>731x Building cleaning, pest control and gardening services</t>
  </si>
  <si>
    <t>732x Packaging services</t>
  </si>
  <si>
    <t>751x Central government administration</t>
  </si>
  <si>
    <t>752x State government administration</t>
  </si>
  <si>
    <t>753x Local government administration</t>
  </si>
  <si>
    <t>754x Justice</t>
  </si>
  <si>
    <t>755x Government representation</t>
  </si>
  <si>
    <t>760x Defence</t>
  </si>
  <si>
    <t>771x Public order and safety services</t>
  </si>
  <si>
    <t>772x Regulatory services</t>
  </si>
  <si>
    <t>80xx Preschool and school education</t>
  </si>
  <si>
    <t>810x Tertiary education</t>
  </si>
  <si>
    <t>821x Adult, community and other education</t>
  </si>
  <si>
    <t>822x Educational support services</t>
  </si>
  <si>
    <t>840x Hospitals</t>
  </si>
  <si>
    <t>85xx Medical and other health care services</t>
  </si>
  <si>
    <t>860x Residential care services</t>
  </si>
  <si>
    <t>871x Child care services</t>
  </si>
  <si>
    <t>879x Other social assistance services</t>
  </si>
  <si>
    <t>891x Museum operation</t>
  </si>
  <si>
    <t>892x Parks and gardens operations</t>
  </si>
  <si>
    <t>900x Creative and performing arts activities</t>
  </si>
  <si>
    <t>911x Sports and physical recreation activities</t>
  </si>
  <si>
    <t>912x Horse and dog racing activities</t>
  </si>
  <si>
    <t>913x Amusement and other recreation activities</t>
  </si>
  <si>
    <t>920x Gambling activities</t>
  </si>
  <si>
    <t>941x Automotive repair and maintenance</t>
  </si>
  <si>
    <t>942x Machinery and equipment repair and maintenance</t>
  </si>
  <si>
    <t>949x Other repair and maintenance</t>
  </si>
  <si>
    <t>951x Personal care services</t>
  </si>
  <si>
    <t>952x Funeral, crematorium and cemetery services</t>
  </si>
  <si>
    <t>953x Other personal services</t>
  </si>
  <si>
    <t>954x Religious services</t>
  </si>
  <si>
    <t>955x Civic, professional and other interest group services</t>
  </si>
  <si>
    <t>96xx Private households employing staff and undifferentiated goods‑and‑service‑producing activities of households for own use</t>
  </si>
  <si>
    <t>The information in this tab will not be reported, but is rather used to record the source of data to assist with the data collection process</t>
  </si>
  <si>
    <t>Examples are provided - please amend and add relevant information as applicable</t>
  </si>
  <si>
    <t>Data Source Tracking</t>
  </si>
  <si>
    <t>Tab</t>
  </si>
  <si>
    <t>Data Item / Parameter</t>
  </si>
  <si>
    <t>Frequency (e.g. monthly, quarterly, annually)</t>
  </si>
  <si>
    <t>Data Source</t>
  </si>
  <si>
    <t>Details of person collecting data</t>
  </si>
  <si>
    <t>Other Notes</t>
  </si>
  <si>
    <t>File Name</t>
  </si>
  <si>
    <t>Location</t>
  </si>
  <si>
    <t>Department</t>
  </si>
  <si>
    <t>Position</t>
  </si>
  <si>
    <t>Name</t>
  </si>
  <si>
    <t>Number of personnel</t>
  </si>
  <si>
    <t>Production Statistics</t>
  </si>
  <si>
    <t>Electricity purchased</t>
  </si>
  <si>
    <t>Ore mined</t>
  </si>
  <si>
    <t>Ore processed</t>
  </si>
  <si>
    <t>Waste mined</t>
  </si>
  <si>
    <t>Gold produced</t>
  </si>
  <si>
    <t>Primary tanks</t>
  </si>
  <si>
    <t>Service truck</t>
  </si>
  <si>
    <t>Fuel use by other point sources</t>
  </si>
  <si>
    <t>Plant and Equipment - Diesel</t>
  </si>
  <si>
    <t>Vehicles and unmetered engines diesel use</t>
  </si>
  <si>
    <t>Percent on site</t>
  </si>
  <si>
    <t>Working area</t>
  </si>
  <si>
    <t>Plant and Equipment - Other Fuels</t>
  </si>
  <si>
    <t>Vehicles and unmetered engines fuel use</t>
  </si>
  <si>
    <t xml:space="preserve">Products used and amount </t>
  </si>
  <si>
    <t>Blasting details</t>
  </si>
  <si>
    <t xml:space="preserve">Number of holes drilled </t>
  </si>
  <si>
    <t>Rock and soil assays for dust emission sources</t>
  </si>
  <si>
    <t>Disturbance and rehabilitation data</t>
  </si>
  <si>
    <t>Dust suppression details</t>
  </si>
  <si>
    <t>Material moved (ore, waste, topsoil)</t>
  </si>
  <si>
    <t>Processing circuit details</t>
  </si>
  <si>
    <t>Pollution control details</t>
  </si>
  <si>
    <t>Moisture content in feed</t>
  </si>
  <si>
    <t>Known water in slurry</t>
  </si>
  <si>
    <t>Solids in tailings</t>
  </si>
  <si>
    <t>Seepage rate</t>
  </si>
  <si>
    <t>Free CN and pH (at spigot)</t>
  </si>
  <si>
    <t>Monitoring bores samples</t>
  </si>
  <si>
    <t>NaCN usage</t>
  </si>
  <si>
    <t>Leach tank details (NaCN, pH, operating hours)</t>
  </si>
  <si>
    <t>Material and Chemicals</t>
  </si>
  <si>
    <t>Material and chemicals used on site (e.g. coolant, acids, etc)</t>
  </si>
  <si>
    <t>Discharge to surface water</t>
  </si>
  <si>
    <t>Discharge samples</t>
  </si>
  <si>
    <t>Fuel spills</t>
  </si>
  <si>
    <t>Effluent spills and samples</t>
  </si>
  <si>
    <t>Other spills</t>
  </si>
  <si>
    <t>Landfill</t>
  </si>
  <si>
    <t>Waste sent landfill</t>
  </si>
  <si>
    <t>[select]</t>
  </si>
  <si>
    <t>WWTP and Landfill</t>
  </si>
  <si>
    <t>Invoices</t>
  </si>
  <si>
    <t>Personnel Employed</t>
  </si>
  <si>
    <t>Total number of personnel employed at site</t>
  </si>
  <si>
    <t>Weather Details</t>
  </si>
  <si>
    <t>Nearest BOM weather station</t>
  </si>
  <si>
    <t>Charters Towers Airport (034084)</t>
  </si>
  <si>
    <t>Facility Information</t>
  </si>
  <si>
    <t>Street Address</t>
  </si>
  <si>
    <t>1 Macrossan Street</t>
  </si>
  <si>
    <t>Ravenswood, QLD</t>
  </si>
  <si>
    <t>Postcode</t>
  </si>
  <si>
    <t>4816</t>
  </si>
  <si>
    <t xml:space="preserve">Environment Agency Licence No.(s) </t>
  </si>
  <si>
    <t>EPML00979013</t>
  </si>
  <si>
    <r>
      <t xml:space="preserve">Other than for lighting or motive purposes is the facility's maximum power consumption </t>
    </r>
    <r>
      <rPr>
        <sz val="10"/>
        <color theme="1"/>
        <rFont val="Calibri"/>
        <family val="2"/>
      </rPr>
      <t>≥</t>
    </r>
    <r>
      <rPr>
        <sz val="10"/>
        <color theme="1"/>
        <rFont val="Arial"/>
        <family val="2"/>
      </rPr>
      <t xml:space="preserve">20MW? </t>
    </r>
    <r>
      <rPr>
        <sz val="10"/>
        <color rgb="FFFF0000"/>
        <rFont val="Arial"/>
        <family val="2"/>
      </rPr>
      <t>(1)</t>
    </r>
  </si>
  <si>
    <r>
      <t xml:space="preserve">Is </t>
    </r>
    <r>
      <rPr>
        <sz val="10"/>
        <color theme="1"/>
        <rFont val="Calibri"/>
        <family val="2"/>
      </rPr>
      <t>≥</t>
    </r>
    <r>
      <rPr>
        <sz val="10"/>
        <color theme="1"/>
        <rFont val="Arial"/>
        <family val="2"/>
      </rPr>
      <t xml:space="preserve">1tonne of fuel burnt in an hour? </t>
    </r>
  </si>
  <si>
    <t>Australian New Zealand Standard Industrial Classification (ANZSIC) Code</t>
  </si>
  <si>
    <t>0804 Gold Ore Mining</t>
  </si>
  <si>
    <t>Latitude (South)</t>
  </si>
  <si>
    <t>-20.6.45 S</t>
  </si>
  <si>
    <t>Longitude (East)</t>
  </si>
  <si>
    <t>146.54.11 E</t>
  </si>
  <si>
    <t>Site Description</t>
  </si>
  <si>
    <t>For Public Enquires (NPI)</t>
  </si>
  <si>
    <t>Michael Limpus</t>
  </si>
  <si>
    <t>Management Position</t>
  </si>
  <si>
    <t>Environment, Approvals and Community Manager</t>
  </si>
  <si>
    <t xml:space="preserve">Telephone Number </t>
  </si>
  <si>
    <t>07 4736 9206</t>
  </si>
  <si>
    <t>Postal Address</t>
  </si>
  <si>
    <t>PO Box 5802 Townsville, QLD</t>
  </si>
  <si>
    <t>4810</t>
  </si>
  <si>
    <t>Public email address (if applicable)</t>
  </si>
  <si>
    <t>info@ravenswoodgold.com</t>
  </si>
  <si>
    <t>Web Address (if applicable) for hotlink from NPI internet database</t>
  </si>
  <si>
    <t>https://www.ravenswoodgold.com/</t>
  </si>
  <si>
    <t>For Technical Enquires (NPI)</t>
  </si>
  <si>
    <t>Telephone number</t>
  </si>
  <si>
    <t>Email address (if applicable)</t>
  </si>
  <si>
    <t>Details of Facility Occupier (NPI)</t>
  </si>
  <si>
    <t>Resources Incurred (NPI)</t>
  </si>
  <si>
    <t>Internal Costs</t>
  </si>
  <si>
    <t>External Costs (Consultants, Analysis)</t>
  </si>
  <si>
    <t>Comments to NPI Unit (specify public and/or private)</t>
  </si>
  <si>
    <t xml:space="preserve">
</t>
  </si>
  <si>
    <r>
      <rPr>
        <sz val="10"/>
        <color rgb="FFFF0000"/>
        <rFont val="Arial"/>
        <family val="2"/>
      </rPr>
      <t xml:space="preserve">(1) </t>
    </r>
    <r>
      <rPr>
        <sz val="10"/>
        <color theme="3"/>
        <rFont val="Arial"/>
        <family val="2"/>
      </rPr>
      <t>As per the NPI Guide ‘Motive means producing physical or mechanical motion. Electrical motive equipment includes pumps, fans compressors, conveyor belts etc. Electrical non-motive equipment includes arcing furnaces, heaters, ovens etc.’</t>
    </r>
  </si>
  <si>
    <t>0600 Coal Mining</t>
  </si>
  <si>
    <t>0700 Oil and Gas Extraction</t>
  </si>
  <si>
    <t>0801 Iron Ore Mining</t>
  </si>
  <si>
    <t>0802 Bauxite Mining</t>
  </si>
  <si>
    <t>0803 Copper Ore Mining</t>
  </si>
  <si>
    <t>0805 Mineral Sand Mining</t>
  </si>
  <si>
    <t>0806 Nickel Ore Mining</t>
  </si>
  <si>
    <t>0807 Silver-Lead-Zinc Ore Mining</t>
  </si>
  <si>
    <t>0809 Other Metal Ore Mining</t>
  </si>
  <si>
    <t>0911 Gravel and Sand Quarrying</t>
  </si>
  <si>
    <t>0919 Other Construction Material Mining</t>
  </si>
  <si>
    <t>0990 Other Non-Metallic Mineral Mining and Quarrying</t>
  </si>
  <si>
    <t>101x Exploration (NGER Only)</t>
  </si>
  <si>
    <t>109x Other mining support services (NGER Only)</t>
  </si>
  <si>
    <t>1701 Petroleum Refining and Petroleum Fuel Manufacturing</t>
  </si>
  <si>
    <t>1709 Other Petroleum and Coal Product Manufacturing</t>
  </si>
  <si>
    <t>1811 Industrial Gas Manufacturing</t>
  </si>
  <si>
    <t>1812 Basic Organic Chemical Manufacturing</t>
  </si>
  <si>
    <t>1813 Basic Inorganic Chemical Manufacturing</t>
  </si>
  <si>
    <t>1831 Fertiliser Manufacturing</t>
  </si>
  <si>
    <t>1832 Pesticide Manufacturing</t>
  </si>
  <si>
    <t>1892 Explosive Manufacturing</t>
  </si>
  <si>
    <t>2031 Cement and Lime Manufacturing</t>
  </si>
  <si>
    <t>2032 Plaster Product Manufacturing</t>
  </si>
  <si>
    <t>2033 Ready-Mixed Concrete Manufacturing</t>
  </si>
  <si>
    <t>2034 Concrete Product Manufacturing</t>
  </si>
  <si>
    <t>2090 Other Non-Metallic Mineral Product Manufacturing</t>
  </si>
  <si>
    <t>2110 Iron Smelting and Steel Manufacturing</t>
  </si>
  <si>
    <t>2131 Alumina Production</t>
  </si>
  <si>
    <t>2132 Aluminium Smelting</t>
  </si>
  <si>
    <t>2133 Copper, Silver, Lead and Zinc Smelting and Refining</t>
  </si>
  <si>
    <t>2139 Other Basic Non-Ferrous Metal Manufacturing</t>
  </si>
  <si>
    <t>2391 Shipbuilding and Repair Services</t>
  </si>
  <si>
    <t>2392 Boatbuilding and Repair Services</t>
  </si>
  <si>
    <t>2393 Railway Rolling Stock Manufacturing and Repair Services</t>
  </si>
  <si>
    <t>2394 Aircraft Manufacturing and Repair Services</t>
  </si>
  <si>
    <t>2399 Other Transport Equipment Manufacturing n.e.c.</t>
  </si>
  <si>
    <t>2451 Pump and Compressor Manufacturing</t>
  </si>
  <si>
    <t>2462 Mining and Construction Machinery Manufacturing</t>
  </si>
  <si>
    <t>2611 Fossil Fuel Electricity Generation</t>
  </si>
  <si>
    <t>2612 Hydro-Electricity Generation</t>
  </si>
  <si>
    <t>2619 Other Electricity Generation</t>
  </si>
  <si>
    <t>2620 Electricity Transmission</t>
  </si>
  <si>
    <t>2630 Electricity Distribution</t>
  </si>
  <si>
    <t>2640 On Selling Electricity and Electricity Market Operation</t>
  </si>
  <si>
    <t>2700 Gas Supply</t>
  </si>
  <si>
    <t>2811 Water Supply</t>
  </si>
  <si>
    <t>2812 Sewerage and Drainage Services</t>
  </si>
  <si>
    <t>2911 Solid Waste Collection Services</t>
  </si>
  <si>
    <t>2919 Other Waste Collection Services</t>
  </si>
  <si>
    <t>2921 Waste Treatment and Disposal Services</t>
  </si>
  <si>
    <t>2922 Waste Remediation and Materials Recovery Services</t>
  </si>
  <si>
    <t>3321 Petroleum Product Wholesaling</t>
  </si>
  <si>
    <t>3322 Metal and Mineral Wholesaling</t>
  </si>
  <si>
    <t>3323 Industrial and Agricultural Chemical Product Wholesaling</t>
  </si>
  <si>
    <t>461x Road freight transport (NGER Only)</t>
  </si>
  <si>
    <t>471x Rail freight transport (NGER Only)</t>
  </si>
  <si>
    <t>481x Water freight transport (NGER Only)</t>
  </si>
  <si>
    <t>5021 Pipeline Transport</t>
  </si>
  <si>
    <t>5211 Stevedoring Services</t>
  </si>
  <si>
    <t>5212 Port and Water Transport Terminal Operations</t>
  </si>
  <si>
    <t>5219 Other Water Transport Support Services</t>
  </si>
  <si>
    <t>5220 Airport Operations and Other Air Transport Support Services</t>
  </si>
  <si>
    <t>752x State government administration (NGER Only)</t>
  </si>
  <si>
    <t>753x Local government administration (NGER Only)</t>
  </si>
  <si>
    <t>Fuel Properties</t>
  </si>
  <si>
    <t>Fuel Type</t>
  </si>
  <si>
    <t>Density</t>
  </si>
  <si>
    <t>Sulphur Content</t>
  </si>
  <si>
    <t>Diesel</t>
  </si>
  <si>
    <t>kg/L</t>
  </si>
  <si>
    <t>%</t>
  </si>
  <si>
    <t>ULP (Gasoline)</t>
  </si>
  <si>
    <t>LPG (Propane)</t>
  </si>
  <si>
    <t>PNG (Natural Gas)</t>
  </si>
  <si>
    <t>kg/m3</t>
  </si>
  <si>
    <t>mg/m3</t>
  </si>
  <si>
    <t>Meteorological Station Data</t>
  </si>
  <si>
    <t>Parameter Name</t>
  </si>
  <si>
    <t>Value</t>
  </si>
  <si>
    <t>Unit</t>
  </si>
  <si>
    <t>Meteorological Station Name (if applicable)</t>
  </si>
  <si>
    <t>Nolans Weather Station</t>
  </si>
  <si>
    <t>Text</t>
  </si>
  <si>
    <t>Atmospheric pressure</t>
  </si>
  <si>
    <t>kPa</t>
  </si>
  <si>
    <t>Climatic zone</t>
  </si>
  <si>
    <t>Zone 7 (North Central QLD)</t>
  </si>
  <si>
    <t>Option</t>
  </si>
  <si>
    <t>Onsite weather station at Nolans</t>
  </si>
  <si>
    <t>Number of rain days</t>
  </si>
  <si>
    <t>day</t>
  </si>
  <si>
    <t>Wind speed</t>
  </si>
  <si>
    <t>m/s</t>
  </si>
  <si>
    <t>Other</t>
  </si>
  <si>
    <t>Type</t>
  </si>
  <si>
    <t>Reporting period</t>
  </si>
  <si>
    <t>days</t>
  </si>
  <si>
    <t>Zone 1 (South Central Australia)</t>
  </si>
  <si>
    <t>Zone 2 (South Western Australia)</t>
  </si>
  <si>
    <t>Zone 3 (Pilbara)</t>
  </si>
  <si>
    <t>Zone 4 (Top End)</t>
  </si>
  <si>
    <t>Zone 5 (Central Australia)</t>
  </si>
  <si>
    <t>Zone 6 (Cape York)</t>
  </si>
  <si>
    <t>Zone 8 (South Central QLD)</t>
  </si>
  <si>
    <t>Zone 9 (South QLD)</t>
  </si>
  <si>
    <t>Zone 10 (NSW)</t>
  </si>
  <si>
    <t>Zone 11 (Victoria)</t>
  </si>
  <si>
    <t>Zone 12 (Tasmania)</t>
  </si>
  <si>
    <r>
      <t xml:space="preserve">It is </t>
    </r>
    <r>
      <rPr>
        <b/>
        <sz val="10"/>
        <color rgb="FFC00000"/>
        <rFont val="Arial"/>
        <family val="2"/>
      </rPr>
      <t>optional</t>
    </r>
    <r>
      <rPr>
        <sz val="10"/>
        <color rgb="FFC00000"/>
        <rFont val="Arial"/>
        <family val="2"/>
      </rPr>
      <t xml:space="preserve"> to tick the corresponding boxes if your facility commenced any of the </t>
    </r>
  </si>
  <si>
    <t>source reduction techniques, however a date implemented needs to be provided.</t>
  </si>
  <si>
    <t>Cleaner Production Activities</t>
  </si>
  <si>
    <t>Used</t>
  </si>
  <si>
    <t>Comments</t>
  </si>
  <si>
    <t>Changed from solvent based to aqueous based raw materials</t>
  </si>
  <si>
    <t>Changed product specifications</t>
  </si>
  <si>
    <t>Changed production schedules to minimise equipment/feedstock changeovers</t>
  </si>
  <si>
    <t>Community consultative committee</t>
  </si>
  <si>
    <t>Dust suppression - water sprays/chemical suppression</t>
  </si>
  <si>
    <t>Yes</t>
  </si>
  <si>
    <t>Fixed plant has dust sprays installed on conveyors, crushers, screens and stockpiles. Water carts used on roadways. Water carts water down dig faces to increase moisture content of hauled material. Dust suppression chemical used in water carts.</t>
  </si>
  <si>
    <t>Dust suppression - wind breaks/covered/enclosed stockpiles</t>
  </si>
  <si>
    <t>Hoods/windbreaks/scrubbers installed on transfer points. Enclosed sections on select conveyors.</t>
  </si>
  <si>
    <t>Implemented inspection or monitoring program for potential spill or leak sources</t>
  </si>
  <si>
    <t>Pre-wet season preparations - ensuring bund capacity to prevent overtopping, general housekeeping, chemical storage</t>
  </si>
  <si>
    <t>Improved maintenance scheduling, record keeping, or procedures</t>
  </si>
  <si>
    <t>Improved procedures for loading, unloading or transfer operations</t>
  </si>
  <si>
    <t>Real-time dust monitoring used to inform dust mitigation actions</t>
  </si>
  <si>
    <t>Installed high-pressure/low-volume cleaning equipment</t>
  </si>
  <si>
    <t>Installed overflow alarms or automatic shut-off valves</t>
  </si>
  <si>
    <t>Installed vapour recovery systems (VRS)</t>
  </si>
  <si>
    <t>Modified packaging</t>
  </si>
  <si>
    <t>Modified process, equipment, layout, or piping</t>
  </si>
  <si>
    <t>Dust collector on BRW crusher - GC confirm with Pual Botman.</t>
  </si>
  <si>
    <t>Use of cleaner raw materials</t>
  </si>
  <si>
    <t>Other modifications/practices (please specify)</t>
  </si>
  <si>
    <t>Installation of Pollution Control Equipment</t>
  </si>
  <si>
    <t>Year Installed</t>
  </si>
  <si>
    <t>Activated carbon filter</t>
  </si>
  <si>
    <t>Bio scrubber</t>
  </si>
  <si>
    <t>Biofilter</t>
  </si>
  <si>
    <t>Cyclone/mutlicyclone</t>
  </si>
  <si>
    <t>Dry scrubber</t>
  </si>
  <si>
    <t>Dust monitor</t>
  </si>
  <si>
    <t>2017, 2018, 2020</t>
  </si>
  <si>
    <t>Dust monitors are used to collect real-time data and inform dust mitigation actions. PM10 BAM installed 2017, PM2.5 BAM and TSP installed 2018, second PM10 BAM installed 2020.</t>
  </si>
  <si>
    <t>Electrostatic Precipitator</t>
  </si>
  <si>
    <t>Fabric filter/baghouse</t>
  </si>
  <si>
    <t>Incineration/afterburner</t>
  </si>
  <si>
    <t>Low NOx burner</t>
  </si>
  <si>
    <t>Mist eliminator</t>
  </si>
  <si>
    <t>Opacity monitor</t>
  </si>
  <si>
    <t>Thermal oxidiser</t>
  </si>
  <si>
    <t>Wastewater treatment</t>
  </si>
  <si>
    <t>Wet scrubber</t>
  </si>
  <si>
    <t>Other (please specify)</t>
  </si>
  <si>
    <t>This tab is used to record the queries and data sent between site and the Greenbase Account Lead to support the data during audits</t>
  </si>
  <si>
    <t>Questions/Queries</t>
  </si>
  <si>
    <t>Item No.</t>
  </si>
  <si>
    <t>Date</t>
  </si>
  <si>
    <t>Raised By</t>
  </si>
  <si>
    <t>Query Raised</t>
  </si>
  <si>
    <t>Response Date</t>
  </si>
  <si>
    <t>Query Response By</t>
  </si>
  <si>
    <t>Query Response</t>
  </si>
  <si>
    <t>Status</t>
  </si>
  <si>
    <t>Raw Datasheet References</t>
  </si>
  <si>
    <t>Sent By</t>
  </si>
  <si>
    <t>Description of Raw Data</t>
  </si>
  <si>
    <t>Cell Reference</t>
  </si>
  <si>
    <t>Phone Call Logs</t>
  </si>
  <si>
    <t>Date &amp; Time</t>
  </si>
  <si>
    <t>Caller</t>
  </si>
  <si>
    <t>Recipient</t>
  </si>
  <si>
    <t>Description of Phone Call</t>
  </si>
  <si>
    <t>Method: 
Production Statistics Data: E-mail Rebecca.Caswell@ravenswooggold.com and ask for the "Operations and Metrics" excel file for the FY. The sheet runs off a calendar year, so you will need both the preceding and current years' sheets. refer to the "Data Source/Supplier" column below to find and copy/paste the relevant data from the Operations and Metrics excel file.
Ergon  &amp; CS Energy Data: E-mail Carole.Anderson@ravenswoodgold.com to obtain the Ergon and CS Energy invoices for the FY. Open each invoice and find the kWh for each month (include both Tarrif 11 and Tariff 33). Make note of any properties which have solar, as well as the solar contribution, in a comment.
NPE Dredge &amp; Power Station Data: E-mail RGL.PowerstationOps@nationalpump.com.au the data table for the dredge and power station and ask if they can fill out each months' kWh, as well as send through the log sheet for data QAQC.
Brisbane office: e-mail louise.mettam-minas@ravenswoodgold.com and ask if she can send through the Brisbane office invoices, which include the power use.</t>
  </si>
  <si>
    <t>Grey cells are residential, so are excluded from NGERS reporting (outside operational control)</t>
  </si>
  <si>
    <t>Monthly Total</t>
  </si>
  <si>
    <t>Data Source/ Supplier</t>
  </si>
  <si>
    <t>FY2023</t>
  </si>
  <si>
    <t>FY2024</t>
  </si>
  <si>
    <t>Jul</t>
  </si>
  <si>
    <t>Aug</t>
  </si>
  <si>
    <t>Sep</t>
  </si>
  <si>
    <t>Oct</t>
  </si>
  <si>
    <t>Nov</t>
  </si>
  <si>
    <t>Dec</t>
  </si>
  <si>
    <t>Jan</t>
  </si>
  <si>
    <t>Feb</t>
  </si>
  <si>
    <t>Mar</t>
  </si>
  <si>
    <t>Apr</t>
  </si>
  <si>
    <t>May</t>
  </si>
  <si>
    <t>Jun</t>
  </si>
  <si>
    <t>High Grade Ore Mined (BRW)</t>
  </si>
  <si>
    <t>Intranet --&gt; Monthly Sheet --&gt; Month End --&gt; 7. Jul 24 --&gt; Operations and Metrics Jul 24-Site.xlsx/Input-R/Mining/</t>
  </si>
  <si>
    <t>Dry Tonnes</t>
  </si>
  <si>
    <t>Medium Grade Ore Mined (BRW)</t>
  </si>
  <si>
    <t>-</t>
  </si>
  <si>
    <t xml:space="preserve">Low Grade Ore Mined (BRW) </t>
  </si>
  <si>
    <t xml:space="preserve">Very Low Grade Ore Mined (BRW) </t>
  </si>
  <si>
    <t>High Grade Ore Mined (SAR)</t>
  </si>
  <si>
    <t xml:space="preserve">Medium Grade Ore Mined (SAR) </t>
  </si>
  <si>
    <t xml:space="preserve">Low Grade Ore Mined (SAR) </t>
  </si>
  <si>
    <t xml:space="preserve">Very Low Grade Ore Mined (SAR) </t>
  </si>
  <si>
    <t>Ore Mined</t>
  </si>
  <si>
    <t>Intranet --&gt; Monthly Sheet --&gt; Month End --&gt; 7. Jul 24 --&gt; Operations and Metrics Jul 24-Site.xlsx/Input-R/Mining/Open Pit Ore Mined (t)</t>
  </si>
  <si>
    <t>Waste Mined</t>
  </si>
  <si>
    <t>Intranet --&gt; Monthly Sheet --&gt; Month End --&gt; 7. Jul 24 --&gt; Operations and Metrics Jul 24-Site.xlsx/Input-R/Mining/Total Waste Mined (t)</t>
  </si>
  <si>
    <t>Ore Processed</t>
  </si>
  <si>
    <t>Intranet --&gt; Monthly Sheet --&gt; Month End --&gt; 7. Jul 24 --&gt; Operations and Metrics Jul 24-Site.xlsx/Input-R/Milling/Ore Milled (t)</t>
  </si>
  <si>
    <t>Waste Moved</t>
  </si>
  <si>
    <t>Ore Moved</t>
  </si>
  <si>
    <t>Tonne</t>
  </si>
  <si>
    <t>Total Gold Produced</t>
  </si>
  <si>
    <t>Intranet --&gt; Monthly Sheet --&gt; Month End --&gt; 7. Jul 24 --&gt; Operations and Metrics Jul 24-Site.xlsx/Input-R/Milling/Gold Poured (oz.)</t>
  </si>
  <si>
    <t>Troy oz</t>
  </si>
  <si>
    <t>Electricity Purchased</t>
  </si>
  <si>
    <t>Residential or business</t>
  </si>
  <si>
    <t>Annual</t>
  </si>
  <si>
    <t>units</t>
  </si>
  <si>
    <t>ERGON NMI: 30337828149 (91214562) - 19 Robert St (STP)  (G:Accounting\End of Month\20## End of Month\##. MMM YY)</t>
  </si>
  <si>
    <t>Business</t>
  </si>
  <si>
    <t>kWh</t>
  </si>
  <si>
    <t>ERGON NMI: 30518901604 (91610919) - Sandy Creek Rd  (G:Accounting\End of Month\20## End of Month\##. MMM YY)</t>
  </si>
  <si>
    <t>ERGON NMI: 30500014267 (91010964) - Suhrs Creek Rd (SCD) (G:Accounting\End of Month\20## End of Month\##. MMM YY)</t>
  </si>
  <si>
    <t>ERGON NMI: 3053093335 (217041068) 11 ELLIOTT ST</t>
  </si>
  <si>
    <t>ERGON NMI: 3033782881 (90301081) SANDY CK ROAD</t>
  </si>
  <si>
    <t>ERGON NMI: 30337828651 - 20 TOWNSVILLE ST</t>
  </si>
  <si>
    <t>Residential</t>
  </si>
  <si>
    <t>ERGON NMI: 30337829971 - 23 SCOTIA ST</t>
  </si>
  <si>
    <t>ERGON NMI: 3034225404 - 26 SCOTIA ST</t>
  </si>
  <si>
    <t>ERGON NMI: 30337863212 - 5 CECIL ST</t>
  </si>
  <si>
    <t>ERGON NMI: 30337764822 - SANDY CK RD</t>
  </si>
  <si>
    <t>ERGON NMI: 30337850079 - 28 SCOTIA ST</t>
  </si>
  <si>
    <t>ERGON NMI: 3033785104 - DEIGHTON ST</t>
  </si>
  <si>
    <t>ERGON NMI: 30337830121 - 12 TOWNSVILLE ST</t>
  </si>
  <si>
    <t>ERGON NMI: 3033786267 - 69 MURRAY ST</t>
  </si>
  <si>
    <t>ERGON NMI: 3034101161 - LONDON ST</t>
  </si>
  <si>
    <t>ERGON NMI: 3033782831 - 18 TOWNSVILLE ST</t>
  </si>
  <si>
    <t>ERGON NMI: 3033783021 - 25 SCOTIA ST</t>
  </si>
  <si>
    <t>ERGON NMI: 3033786143 - 1 MURRAY ST</t>
  </si>
  <si>
    <t>ERGON NMI: 3033782822 - 45 ROBERT ST</t>
  </si>
  <si>
    <t>ERGON NMI: 30337766448 - 100 MACROSSAN ST</t>
  </si>
  <si>
    <t>ERGON NMI: 3033775958 - 72 DEIGHTON ST</t>
  </si>
  <si>
    <t>ERGON NMI: 30531308262 - 74 37 ELPHINSTONE ST</t>
  </si>
  <si>
    <t>ERGON NMI: 30337759915 - 92 DEIGHTON ST</t>
  </si>
  <si>
    <t xml:space="preserve">ERGON NMI: 3051630231 - 18 RAVEN ST </t>
  </si>
  <si>
    <t>ERGON NMI: 3033775761 - 11 PAIGE ST</t>
  </si>
  <si>
    <t>ERGON NMI: 3033776245 - 2 CREEK ST</t>
  </si>
  <si>
    <t>ERGON NMI: 3053239955 - Stuart Office</t>
  </si>
  <si>
    <t>ERGON NMI: 30337833577 - 11 SCOTIA ST</t>
  </si>
  <si>
    <t>ERGON NMI: 30337763858 - 46 JAMES ST</t>
  </si>
  <si>
    <t>TOTAL from small facilities (added by KBond)</t>
  </si>
  <si>
    <t>CS ENERGY NMI 3053231962</t>
  </si>
  <si>
    <t>CS ENERGY NMI 3053186668</t>
  </si>
  <si>
    <t xml:space="preserve">NPE Dredge - E-mail NPE for this data </t>
  </si>
  <si>
    <t>Power Station 2 - G:\Accounting\End of Month\2023 FY End of Month\06 Jun 23\Power - refer e-mail from NPE (allan.grant@nationalpump.com.au) to Gerry Maguire. Rebecca Caswell supplied her spreadsheet - GenSet</t>
  </si>
  <si>
    <t>Total</t>
  </si>
  <si>
    <t>307 Queen Street, L17 S3, Meter No. 78N171129 (Total from Brisbane Office). E-mail Louise Mettam-Minas for invoices</t>
  </si>
  <si>
    <t>Raw Data</t>
  </si>
  <si>
    <t>Open Pit Ore Mined</t>
  </si>
  <si>
    <t>Buck Reef West - HG</t>
  </si>
  <si>
    <t>Buck Reef West - LG</t>
  </si>
  <si>
    <t> </t>
  </si>
  <si>
    <t>BRW Beneficiated Ore - HG</t>
  </si>
  <si>
    <t>BRW Beneficiated Ore - MG</t>
  </si>
  <si>
    <t>BRW Beneficiated Ore - LG</t>
  </si>
  <si>
    <t>BRW Beneficiated Ore - VLG</t>
  </si>
  <si>
    <t>Sarsfield Beneficiated Ore - HG</t>
  </si>
  <si>
    <t>Sarsfield Beneficiated Ore - MG</t>
  </si>
  <si>
    <t>Sarsfield Beneficiated Ore - LG</t>
  </si>
  <si>
    <t>Sarsfield Beneficiated Ore - VLG</t>
  </si>
  <si>
    <t>Total Waste Mined (t)</t>
  </si>
  <si>
    <t>Ore Milled</t>
  </si>
  <si>
    <t>Gold Poured</t>
  </si>
  <si>
    <t>Enter all tanks that have been used during the year. Volatilisation from tanks can be a significant source of hydrocarbon related substances to the atmosphere. Where tanks are not Fixed Roof Storage, please specify</t>
  </si>
  <si>
    <t>Diesel which is loaded into a fuel pod on a service truck should be entered as a secondary tank</t>
  </si>
  <si>
    <t>Once you have the fuel database data from Carole, group the data for each tank (e.g., "POD 851837"), then create a pivot table to determine the fuel use for each tank. Update the values in red.</t>
  </si>
  <si>
    <t>Diesel Storage in Fixed Roof Storage Tanks</t>
  </si>
  <si>
    <t>Data Sources:</t>
  </si>
  <si>
    <t>RG Fuel Database - Carole, Fuel invoices - Julie/Carole (need these for QAQC)</t>
  </si>
  <si>
    <t>Tank name or code number</t>
  </si>
  <si>
    <t>FY2023 Throughput</t>
  </si>
  <si>
    <t>FY2024 Throughput</t>
  </si>
  <si>
    <t>FY2023 Deliveries</t>
  </si>
  <si>
    <t>FY2024 Deliveries</t>
  </si>
  <si>
    <t>Jul Opening Balance</t>
  </si>
  <si>
    <t>Monthly Deliveries</t>
  </si>
  <si>
    <t>Jun Closing Balance</t>
  </si>
  <si>
    <t>Orientation/ Buried</t>
  </si>
  <si>
    <t>Capacity</t>
  </si>
  <si>
    <t>Primary Tanks</t>
  </si>
  <si>
    <t>Sarsfield (self-bunded)</t>
  </si>
  <si>
    <t>L</t>
  </si>
  <si>
    <t>Horizontal</t>
  </si>
  <si>
    <t>Nolans Diesel Tank</t>
  </si>
  <si>
    <t>Pensar</t>
  </si>
  <si>
    <t xml:space="preserve">RG Power Station </t>
  </si>
  <si>
    <t>Total Deliveries</t>
  </si>
  <si>
    <t>Secondary Tanks</t>
  </si>
  <si>
    <t>Eagle Drilling Fuel Pod</t>
  </si>
  <si>
    <t xml:space="preserve">Fuel Pods </t>
  </si>
  <si>
    <t>POD 851837 NPE</t>
  </si>
  <si>
    <t>POD 851839 NPE</t>
  </si>
  <si>
    <t>POD 851828 NPE</t>
  </si>
  <si>
    <t>POD/PUMP 554404</t>
  </si>
  <si>
    <t>RMS BULK TANK</t>
  </si>
  <si>
    <t xml:space="preserve">ST522 </t>
  </si>
  <si>
    <t>ST551</t>
  </si>
  <si>
    <t>ST08</t>
  </si>
  <si>
    <t>SDH67 TRAILER POD DYNA - SDH67</t>
  </si>
  <si>
    <t>TK200 12000LT BULK TANK - CIRCUIT 1</t>
  </si>
  <si>
    <t>TK201 DIESEL FUEL POD</t>
  </si>
  <si>
    <t>SDH85 POD - 686HBQ</t>
  </si>
  <si>
    <t>ST801 SPARE 30,000L FILL FOB - ST801</t>
  </si>
  <si>
    <t>ST04 Roc-Drill</t>
  </si>
  <si>
    <t>ST550</t>
  </si>
  <si>
    <t>Pensar Fuel Pod 022A23</t>
  </si>
  <si>
    <t>Total Secondary Tank Throughput</t>
  </si>
  <si>
    <t>Other Fuel Tanks</t>
  </si>
  <si>
    <t>ULP Tank</t>
  </si>
  <si>
    <t>ULP</t>
  </si>
  <si>
    <t>All fuel storage tanks that have a breather vent must be recorded</t>
  </si>
  <si>
    <t>Primary tanks have fuel delivered directly from the fuel supplier. A secondary tank only receives fuel from the primary tank. Total fuel use on site is aggregated from primary tanks only to avoid double counting</t>
  </si>
  <si>
    <t>Paste raw data below:</t>
  </si>
  <si>
    <t>Note from Carole: the Smartfill counters / systems failed around September / October 2023 and maintenance failed to get the systems fixed.  What this means is that we don’t have a 100% accurate split of what fuel went to the specific pieces of equipment.  Liquip are coming out to site on the 9th of this month to fix everything – this however doesn’t help us with an accurate distribution of fuel for the past 8 to 10 months.</t>
  </si>
  <si>
    <t xml:space="preserve">Enter all power generators (&gt;500kW) and other sources of point souce emissions </t>
  </si>
  <si>
    <t>Point source emissions are directed into a vent or stack and emitted through a single point source into the atmosphere.</t>
  </si>
  <si>
    <t>Point Source Energy - Fuel Use and Electricity Production</t>
  </si>
  <si>
    <t>Data Source:</t>
  </si>
  <si>
    <t xml:space="preserve">Pronto - Stock Issues 103570 (772256) (talk to Murray to get an export of stock issues from Pronto), created pivot table to identify monthly Qty of LPG. Used allocation ratio to determine how much LPG each plant item uses. Origin Energy - bulk supplied (get invoices for this from Julie/Carole - we need the invoices for QAQC), </t>
  </si>
  <si>
    <t>Process Heating</t>
  </si>
  <si>
    <t>Fuel Used</t>
  </si>
  <si>
    <t>Allocation Ratio (%)</t>
  </si>
  <si>
    <t>Class</t>
  </si>
  <si>
    <r>
      <t xml:space="preserve">Fuel Type </t>
    </r>
    <r>
      <rPr>
        <sz val="10"/>
        <color rgb="FFFF0000"/>
        <rFont val="Arial"/>
        <family val="2"/>
      </rPr>
      <t>(1)</t>
    </r>
  </si>
  <si>
    <t>FY2023 Fuel</t>
  </si>
  <si>
    <t>FY2024 Fuel</t>
  </si>
  <si>
    <t>Boilers</t>
  </si>
  <si>
    <t>Glycol Boiler</t>
  </si>
  <si>
    <t>LPG</t>
  </si>
  <si>
    <t>Furnaces</t>
  </si>
  <si>
    <t>Gold Room Furnace</t>
  </si>
  <si>
    <t>Laboratory Muffle Furnace</t>
  </si>
  <si>
    <t>Kilns</t>
  </si>
  <si>
    <t>Kilns/Boilers (Gold Processing)</t>
  </si>
  <si>
    <t>Total LPG Usage</t>
  </si>
  <si>
    <t>Pollution Control</t>
  </si>
  <si>
    <t xml:space="preserve">Engine Power Rating (kW) </t>
  </si>
  <si>
    <t>Pollution Control, please list</t>
  </si>
  <si>
    <t>Date Installed</t>
  </si>
  <si>
    <t>Total Operating Hours</t>
  </si>
  <si>
    <t>Unit Type/Size?</t>
  </si>
  <si>
    <t>Other Point Source</t>
  </si>
  <si>
    <t>None</t>
  </si>
  <si>
    <t>LPG (N/A)</t>
  </si>
  <si>
    <t>Other Unit Size</t>
  </si>
  <si>
    <t>Engine</t>
  </si>
  <si>
    <t>Nat Gas/Diesel Boiler - Large (&gt;100 GJ/hr or &gt;30MW)</t>
  </si>
  <si>
    <t>Cyclone</t>
  </si>
  <si>
    <t>Selective Catalyctic Reduction</t>
  </si>
  <si>
    <t>Nat Gas/Diesel Boiler - Small (&lt;100 GJ/hr or &lt;30MW)</t>
  </si>
  <si>
    <t>Cyclone (high efficiency)</t>
  </si>
  <si>
    <t>Water / Steam Injection</t>
  </si>
  <si>
    <t>Coal PC Drybottom</t>
  </si>
  <si>
    <t>Cyclone (high throughput)</t>
  </si>
  <si>
    <t>Air / Fuel Ratio: n/a</t>
  </si>
  <si>
    <t>Coal PC Wetbottom</t>
  </si>
  <si>
    <t>Electostatic precipitator</t>
  </si>
  <si>
    <t>Air / Fuel Ratio: + 3%</t>
  </si>
  <si>
    <t>Coal Cyclone</t>
  </si>
  <si>
    <t>ESP with carbon injection</t>
  </si>
  <si>
    <t>Air / Fuel Ratio: +/- 10%</t>
  </si>
  <si>
    <t>Coal FBC Circulating</t>
  </si>
  <si>
    <t>ESP with polishing wet scrubber</t>
  </si>
  <si>
    <t>Injection Rate Setting: n/a</t>
  </si>
  <si>
    <t>Coal FBC Bubbling</t>
  </si>
  <si>
    <t>Fabric filter</t>
  </si>
  <si>
    <t>Injection Rate Setting: + 0%</t>
  </si>
  <si>
    <t>Coal Spreader Stocker</t>
  </si>
  <si>
    <t>Fabric filter with carbon injection</t>
  </si>
  <si>
    <t>Injection Rate Setting: + 10%</t>
  </si>
  <si>
    <t>Coal Overfeed Stocker</t>
  </si>
  <si>
    <t>Fabric filter with polishing wet scrubber</t>
  </si>
  <si>
    <t>Injection Rate Setting: + 20%</t>
  </si>
  <si>
    <t>Coal Underfeed Stocker</t>
  </si>
  <si>
    <t>Fabric filter with spray absorbers (absorbent)</t>
  </si>
  <si>
    <t>Injection Rate Setting: + 30%</t>
  </si>
  <si>
    <t>Fabric filter with spray absorbers (limestone)</t>
  </si>
  <si>
    <t>Injection Timing Retard: Controlled</t>
  </si>
  <si>
    <t>Low excess air</t>
  </si>
  <si>
    <t>Injection Timing Retard: Uncontrolled</t>
  </si>
  <si>
    <t>Low NOX burner (air staged)</t>
  </si>
  <si>
    <t>Injection Timing Retard: 2C</t>
  </si>
  <si>
    <t>Low NOx burner (flue gas recirculation)</t>
  </si>
  <si>
    <t>Injection Timing Retard: + 4C</t>
  </si>
  <si>
    <t>Low NOX burner (fuel staged)</t>
  </si>
  <si>
    <t>Injection Timing Retard: + 8C</t>
  </si>
  <si>
    <t>Multicyclone</t>
  </si>
  <si>
    <t>Overfire air</t>
  </si>
  <si>
    <t>Scrubber (condensation)</t>
  </si>
  <si>
    <t>Scrubber (dry)</t>
  </si>
  <si>
    <t>Scrubber (impingement)</t>
  </si>
  <si>
    <t>Scrubber (orifice)</t>
  </si>
  <si>
    <t>Scrubber (semi-dry)</t>
  </si>
  <si>
    <t>Scrubber (venturi)</t>
  </si>
  <si>
    <t>Scrubber (wet)</t>
  </si>
  <si>
    <t>Scrubber (wet) with conditioning agent</t>
  </si>
  <si>
    <t xml:space="preserve">Selective catalytic reduction </t>
  </si>
  <si>
    <t>Selective non-catalytic reduction</t>
  </si>
  <si>
    <t>Selective non-catalytic reduction with low NOx burner</t>
  </si>
  <si>
    <t>If a station is dual fired, for example using gas and diesel, insert a new row and enter the station name twice. Enter one row as gas, the other as diesel</t>
  </si>
  <si>
    <t>(1)</t>
  </si>
  <si>
    <t>Brown coal has a gross calorific value less than 17,435kj/kj and greater than 31% volatile matter on a dry mineral free base</t>
  </si>
  <si>
    <t xml:space="preserve">Paste raw data below: Invoices from Carole saved in Sharepoint folder. </t>
  </si>
  <si>
    <t>Item Code</t>
  </si>
  <si>
    <t>Product Group</t>
  </si>
  <si>
    <t>UOM</t>
  </si>
  <si>
    <t>Trans Date</t>
  </si>
  <si>
    <t>Warehouse</t>
  </si>
  <si>
    <t>Trans Type</t>
  </si>
  <si>
    <t>Trans Account Code</t>
  </si>
  <si>
    <t>Reference 1</t>
  </si>
  <si>
    <t>Reference 2</t>
  </si>
  <si>
    <t>Reference 3</t>
  </si>
  <si>
    <t>Batch Reference</t>
  </si>
  <si>
    <t>Quantity</t>
  </si>
  <si>
    <t>Cost</t>
  </si>
  <si>
    <t xml:space="preserve">103570 - PROPANE LIQUID PROPANE GAS BULK DELIVERY </t>
  </si>
  <si>
    <t>PROP - PROPANE</t>
  </si>
  <si>
    <t>Litre</t>
  </si>
  <si>
    <t>31/07/2023</t>
  </si>
  <si>
    <t>NOL - Nolan Main Warehouse</t>
  </si>
  <si>
    <t>Component Used</t>
  </si>
  <si>
    <t xml:space="preserve">          </t>
  </si>
  <si>
    <t>INT ISSUE</t>
  </si>
  <si>
    <t>A:314</t>
  </si>
  <si>
    <t>0060NT</t>
  </si>
  <si>
    <t>31/08/2023</t>
  </si>
  <si>
    <t>0064SH</t>
  </si>
  <si>
    <t>0064SD</t>
  </si>
  <si>
    <t>30/09/2023</t>
  </si>
  <si>
    <t>A:470</t>
  </si>
  <si>
    <t>0068YF</t>
  </si>
  <si>
    <t>31/10/2023</t>
  </si>
  <si>
    <t>006F11</t>
  </si>
  <si>
    <t>30/11/2023</t>
  </si>
  <si>
    <t>006KZQ</t>
  </si>
  <si>
    <t>31/12/2023</t>
  </si>
  <si>
    <t>006QKR</t>
  </si>
  <si>
    <t>31/01/2024</t>
  </si>
  <si>
    <t>006WB3</t>
  </si>
  <si>
    <t>006WB0</t>
  </si>
  <si>
    <t>006WB1</t>
  </si>
  <si>
    <t>28/02/2024</t>
  </si>
  <si>
    <t>0070WM</t>
  </si>
  <si>
    <t>31/03/2024</t>
  </si>
  <si>
    <t>0075YN</t>
  </si>
  <si>
    <t>30/04/2024</t>
  </si>
  <si>
    <t>007B9F</t>
  </si>
  <si>
    <t>31/05/2024</t>
  </si>
  <si>
    <t>007HKK</t>
  </si>
  <si>
    <t>30/06/2024</t>
  </si>
  <si>
    <t>007MPY</t>
  </si>
  <si>
    <t>103570 - PROPANE LIQUID PROPANE GAS BULK DELIVERY  - Total</t>
  </si>
  <si>
    <t>Overall - Total</t>
  </si>
  <si>
    <t>Monday, 12-Aug-202412:16:29 PMUser: murray.lonerganPO</t>
  </si>
  <si>
    <t>Pronto Xi Business Intelligence with IBM Cognos</t>
  </si>
  <si>
    <t>This tab captures fuel use and dust emissions from vehicles and unmetered engines</t>
  </si>
  <si>
    <t>Once you have the fuel database data from Carole, group similar equipment using the identifiers in column E (GB Classification), then create a pivot table to determine the fuel use for each group. Update the values in red.</t>
  </si>
  <si>
    <t>Diesel Usage and Operational Data by Engine Class</t>
  </si>
  <si>
    <t xml:space="preserve">Fuel Database - Email Carole for data dump. </t>
  </si>
  <si>
    <t>Engines</t>
  </si>
  <si>
    <r>
      <rPr>
        <sz val="10"/>
        <color rgb="FFC00000"/>
        <rFont val="Arial"/>
        <family val="2"/>
      </rPr>
      <t>(1)</t>
    </r>
    <r>
      <rPr>
        <sz val="10"/>
        <color rgb="FFFF0000"/>
        <rFont val="Arial"/>
        <family val="2"/>
      </rPr>
      <t xml:space="preserve"> </t>
    </r>
    <r>
      <rPr>
        <sz val="10"/>
        <color theme="3"/>
        <rFont val="Arial"/>
        <family val="2"/>
      </rPr>
      <t>Smooth roads are typically sealed and well-formed unsealed roads, while rough roads are any poorly-formed unsealed roads and steep/poorly graded tracks.</t>
    </r>
  </si>
  <si>
    <t>Monthly Diesel Fuel Combustion</t>
  </si>
  <si>
    <t>% Use on Site</t>
  </si>
  <si>
    <t>Number of Vehicles</t>
  </si>
  <si>
    <r>
      <t xml:space="preserve">Class of Vehicle </t>
    </r>
    <r>
      <rPr>
        <sz val="10"/>
        <color rgb="FFC00000"/>
        <rFont val="Arial"/>
        <family val="2"/>
      </rPr>
      <t>(1)</t>
    </r>
  </si>
  <si>
    <t>Owned / Contractor Name</t>
  </si>
  <si>
    <t>GB Classification</t>
  </si>
  <si>
    <t>Bobcat</t>
  </si>
  <si>
    <t>RAV Vehicles (Bobcat)</t>
  </si>
  <si>
    <t>FILL OUT</t>
  </si>
  <si>
    <t>Bus</t>
  </si>
  <si>
    <t>RAV Vehicles (Bus)</t>
  </si>
  <si>
    <t>Bogger</t>
  </si>
  <si>
    <t>RAV Vehicles (Bogger)</t>
  </si>
  <si>
    <t>Compressor (&lt;450kW)</t>
  </si>
  <si>
    <t>RAV Vehicles (Compressor)</t>
  </si>
  <si>
    <t>Concrete/Shotcrete Truck</t>
  </si>
  <si>
    <t>RAV Vehicles (Concrete Truck)</t>
  </si>
  <si>
    <t>Crane</t>
  </si>
  <si>
    <t>RAV Vehicles (Crane)</t>
  </si>
  <si>
    <t>Dozer (Track Type)</t>
  </si>
  <si>
    <t>RAV Vehicles (Dozer - Tracked)</t>
  </si>
  <si>
    <t>Drill (Surface) (&lt;450kW)</t>
  </si>
  <si>
    <t>RAV Vehicles (Drill - Surface)</t>
  </si>
  <si>
    <t>EWP</t>
  </si>
  <si>
    <t>RAV Vehicles (EWP)</t>
  </si>
  <si>
    <t>Excavator (&lt;450kW)</t>
  </si>
  <si>
    <t>RAV Vehicles (Excavator &lt;450kW)</t>
  </si>
  <si>
    <t>Excavator (&gt;450kW)</t>
  </si>
  <si>
    <t>RAV Vehicles (Excavator &gt;450kW)</t>
  </si>
  <si>
    <t>Forklift</t>
  </si>
  <si>
    <t>RAV Vehicles (Forklift)</t>
  </si>
  <si>
    <t>Field Generator (&lt;450kW)</t>
  </si>
  <si>
    <t>RAV Vehicles (Generator &lt;500kW &lt;100,000 kWhrs)</t>
  </si>
  <si>
    <t>Field Generator (&gt;500kW)</t>
  </si>
  <si>
    <t>RAV vehicle (Power Plant Generator)</t>
  </si>
  <si>
    <t>Grader</t>
  </si>
  <si>
    <t>RAV Vehicles (Grader)</t>
  </si>
  <si>
    <t>Haul/Dump Truck</t>
  </si>
  <si>
    <t>RAV Vehicles (Haul Truck)</t>
  </si>
  <si>
    <t>IT Loader</t>
  </si>
  <si>
    <t>RAV Vehicles (IT Loader)</t>
  </si>
  <si>
    <t>Light Truck</t>
  </si>
  <si>
    <t>RAV Vehicles (Light Truck)</t>
  </si>
  <si>
    <t>Light Vehicle</t>
  </si>
  <si>
    <t>RAV Vehicles (Light Vehicle Post-2004)</t>
  </si>
  <si>
    <t>Lighting Plant (&lt;450kW)</t>
  </si>
  <si>
    <t>RAV Vehicles (Lighting Plant)</t>
  </si>
  <si>
    <t>Loader (Wheeled)</t>
  </si>
  <si>
    <t>RAV Vehicles (Loader - Wheeled)</t>
  </si>
  <si>
    <t>Mobile Screen (&lt;450kW)</t>
  </si>
  <si>
    <t>RAV Vehicles (Mobile Screen)</t>
  </si>
  <si>
    <t>Mobile Stacker (&lt;450kW)</t>
  </si>
  <si>
    <t>RAV Vehicles (Mobile Stacker)</t>
  </si>
  <si>
    <t>Mobile Crusher (&lt;450kW)</t>
  </si>
  <si>
    <t>RAV Vehicles (Mobiler Crusher)</t>
  </si>
  <si>
    <t>Pump (&lt;450kW)</t>
  </si>
  <si>
    <t>RAV Vehicles (Pump &lt;450kW)</t>
  </si>
  <si>
    <t>Road Train</t>
  </si>
  <si>
    <t>RAV Vehicles (Road Train)</t>
  </si>
  <si>
    <t>Roller</t>
  </si>
  <si>
    <t>RAV Vehicles (Roller)</t>
  </si>
  <si>
    <t>Scraper</t>
  </si>
  <si>
    <t>RAV Vehicles (Scraper)</t>
  </si>
  <si>
    <t>Service Truck</t>
  </si>
  <si>
    <t>RAV Vehicles (Service Truck)</t>
  </si>
  <si>
    <t>Tractor</t>
  </si>
  <si>
    <t>RAV Vehicles (Tractor)</t>
  </si>
  <si>
    <t>Unspecified</t>
  </si>
  <si>
    <t>RAV Vehicles (Unspecified)</t>
  </si>
  <si>
    <t>Water Cart</t>
  </si>
  <si>
    <t>RAV Vehicles (Water Cart)</t>
  </si>
  <si>
    <t>Welder (&lt;450kW)</t>
  </si>
  <si>
    <t>RAV Vehicles (Welder)</t>
  </si>
  <si>
    <t>Total Fuel</t>
  </si>
  <si>
    <t>Operating Hours</t>
  </si>
  <si>
    <t>Greenbase will estimate the operating hours if this information is unable to be provided</t>
  </si>
  <si>
    <t>Work Area</t>
  </si>
  <si>
    <t>STEP 1
% In Pit</t>
  </si>
  <si>
    <t>Fuel Burn Rate</t>
  </si>
  <si>
    <t>Class of Vehicle</t>
  </si>
  <si>
    <t>Owner</t>
  </si>
  <si>
    <t>FY2023 Hours</t>
  </si>
  <si>
    <t>FY2024 Hours</t>
  </si>
  <si>
    <t>hr</t>
  </si>
  <si>
    <t>L/hr</t>
  </si>
  <si>
    <t>Buck Reef Waste Dump</t>
  </si>
  <si>
    <t>Kilometres Travelled</t>
  </si>
  <si>
    <t>Greenbase will estimate the kilometres travelled if this information is unable to be provided</t>
  </si>
  <si>
    <t>The values for distance (column H) are calculated using the fuel burn rate (column P) and the amount of fuel used (from table above, column H "2024 FY Fuel"). Distances are not calculated for stationary equipment (lighting towers, generators, welders etc)</t>
  </si>
  <si>
    <t>STEP 2
% Underground</t>
  </si>
  <si>
    <t>STEP 3
% Sealed</t>
  </si>
  <si>
    <t>Mean Vehicle Weight</t>
  </si>
  <si>
    <t xml:space="preserve">Fuel Burn Rate </t>
  </si>
  <si>
    <t>Average Vehicle Speed</t>
  </si>
  <si>
    <t>Average Haul Distance</t>
  </si>
  <si>
    <t>FY2023 Distance</t>
  </si>
  <si>
    <t>FY2024 Distance</t>
  </si>
  <si>
    <t>km</t>
  </si>
  <si>
    <t>km/L</t>
  </si>
  <si>
    <t>km/hr</t>
  </si>
  <si>
    <t>Ancillary (Other)</t>
  </si>
  <si>
    <t>RAV Vehicles (Ancillary)</t>
  </si>
  <si>
    <t xml:space="preserve"> - </t>
  </si>
  <si>
    <t>Open Area (Haul Roads and Access Tracks)</t>
  </si>
  <si>
    <t>Open Area (Plant Site - Watering)</t>
  </si>
  <si>
    <t>Haul Roads and Access Tracks</t>
  </si>
  <si>
    <t xml:space="preserve"> NA </t>
  </si>
  <si>
    <t>NA</t>
  </si>
  <si>
    <t>Open Area (General Open Area)</t>
  </si>
  <si>
    <t>Drill Rig</t>
  </si>
  <si>
    <t>Excavator</t>
  </si>
  <si>
    <t>RAV Vehicles (Excavator)</t>
  </si>
  <si>
    <t>RAV Vehicles (Light Vehicle Post 2004)</t>
  </si>
  <si>
    <t>Loader</t>
  </si>
  <si>
    <t>Scraper (when not scraping)</t>
  </si>
  <si>
    <t>General Open Area</t>
  </si>
  <si>
    <t xml:space="preserve">RAV Vehicles (Unspecified) </t>
  </si>
  <si>
    <t>Vehicle Class</t>
  </si>
  <si>
    <t>Dust Sources</t>
  </si>
  <si>
    <t>Required Variables</t>
  </si>
  <si>
    <t>Parameter</t>
  </si>
  <si>
    <t>Description</t>
  </si>
  <si>
    <t>Aircraft</t>
  </si>
  <si>
    <t>Movement, if applicable</t>
  </si>
  <si>
    <t>Work Area, Distance Travelled, % in Locations, Weights</t>
  </si>
  <si>
    <t>Owner:</t>
  </si>
  <si>
    <t>Owner of the fleet, i.e. your company or contractor name</t>
  </si>
  <si>
    <t>Backhoe</t>
  </si>
  <si>
    <t>No</t>
  </si>
  <si>
    <t>Model:</t>
  </si>
  <si>
    <t>Vehicle model name, i.e. Cat 657</t>
  </si>
  <si>
    <t>Barge (&lt;450kW)</t>
  </si>
  <si>
    <t>Barge (&gt;450kW)</t>
  </si>
  <si>
    <t>No Of:</t>
  </si>
  <si>
    <t>Number of type and model belonging to owner</t>
  </si>
  <si>
    <t>Tare Weight:</t>
  </si>
  <si>
    <t>Unloaded or dry weight of vehicle</t>
  </si>
  <si>
    <t>Movement</t>
  </si>
  <si>
    <t>Gross Weight:</t>
  </si>
  <si>
    <t>Fully loaded weight of vehicle</t>
  </si>
  <si>
    <t>Cars</t>
  </si>
  <si>
    <t>Commercial</t>
  </si>
  <si>
    <t>Commercial (Rough Roads)</t>
  </si>
  <si>
    <t>Op Hrs:</t>
  </si>
  <si>
    <t>Total operating hours for period</t>
  </si>
  <si>
    <t>Commercial MGV (Smooth Roads)</t>
  </si>
  <si>
    <t>Commercial HGV (Smooth Roads)</t>
  </si>
  <si>
    <t>Concrete/Shotcrete</t>
  </si>
  <si>
    <t>Concrete/Shotcrete Truck (Rough Roads)</t>
  </si>
  <si>
    <t>Fuel Consumption:</t>
  </si>
  <si>
    <t>Total fuel used for period. This should be sourced from fuel cards or similar</t>
  </si>
  <si>
    <t>Concrete/Shotcrete Truck (Smooth Roads)</t>
  </si>
  <si>
    <t>Kilometres Travelled:</t>
  </si>
  <si>
    <t>Total distance travelled for period</t>
  </si>
  <si>
    <t>Operating Hours, % in Locations</t>
  </si>
  <si>
    <t>Most vehicles are assumed 100%. Vehicles used off site do not need to account for emissions in NPI reporting. Be careful to match FBT and fuel rebate records where applicable</t>
  </si>
  <si>
    <t>Dozer (Wheeled)</t>
  </si>
  <si>
    <t>The answer impacts on what assay is used for dust generation</t>
  </si>
  <si>
    <t>Dragline</t>
  </si>
  <si>
    <t>Dredge (&lt;450kW)</t>
  </si>
  <si>
    <t>Dredge (&gt;450kW)</t>
  </si>
  <si>
    <t>Drill (Surface) (&gt;450kW)</t>
  </si>
  <si>
    <t>Drill (Underground)</t>
  </si>
  <si>
    <t>% Sealed, In Pit, UG and Surface</t>
  </si>
  <si>
    <t>This info is required because vehicles used in the pit, underground or sealed have a reduced dust emission factor</t>
  </si>
  <si>
    <t>Road Registered</t>
  </si>
  <si>
    <t>This info is required for NGERS classifications, as different emissions factors are used for road-registered vehicles</t>
  </si>
  <si>
    <t>Field Generator (&lt;500kW)</t>
  </si>
  <si>
    <t>Distance Travelled, % in Locations</t>
  </si>
  <si>
    <t>Harbour Vessels (&lt;450kW)</t>
  </si>
  <si>
    <t>Harbour Vessels (&gt;450kW)</t>
  </si>
  <si>
    <t>Jumbo</t>
  </si>
  <si>
    <t>Light Vehicle (Rough Roads)</t>
  </si>
  <si>
    <t>Light Vehicle (Smooth Roads)</t>
  </si>
  <si>
    <t>Locomotive</t>
  </si>
  <si>
    <t>Mobile Conveyor</t>
  </si>
  <si>
    <t>Mobile Crusher</t>
  </si>
  <si>
    <t>Mobile Reclaimer</t>
  </si>
  <si>
    <t>Mobile Screen</t>
  </si>
  <si>
    <t>Mobile Stacker</t>
  </si>
  <si>
    <t>All electrically driven pumps are assumed &lt;500kW</t>
  </si>
  <si>
    <t>Road Train (Rough Roads)</t>
  </si>
  <si>
    <t>Road Train (Smooth Roads)</t>
  </si>
  <si>
    <t>Rockbreaker</t>
  </si>
  <si>
    <t>Service Truck (Rough Roads)</t>
  </si>
  <si>
    <t>Service Truck (Smooth Roads)</t>
  </si>
  <si>
    <t>Ships (&lt;450kW)</t>
  </si>
  <si>
    <t>Ships (&gt;450kW)</t>
  </si>
  <si>
    <t>Surface Miner</t>
  </si>
  <si>
    <t>Traxcavator</t>
  </si>
  <si>
    <t>Water Cart (Rough Roads)</t>
  </si>
  <si>
    <t>Water Cart (Smooth Roads)</t>
  </si>
  <si>
    <t>Water Cart (Converted Haul Truck)</t>
  </si>
  <si>
    <r>
      <rPr>
        <sz val="10"/>
        <color rgb="FFC00000"/>
        <rFont val="Arial"/>
        <family val="2"/>
      </rPr>
      <t xml:space="preserve">(2) </t>
    </r>
    <r>
      <rPr>
        <sz val="10"/>
        <color theme="3"/>
        <rFont val="Arial"/>
        <family val="2"/>
      </rPr>
      <t>If energy efficiency cannot be provided for stationary engines, a rate of 36% will be applied</t>
    </r>
  </si>
  <si>
    <t>Saved in sharepoint folder</t>
  </si>
  <si>
    <t>This tab captures fuel use and dust emissions from vehicles and unmetered engines using fuel other than diesel</t>
  </si>
  <si>
    <t>Other Fuel Usage and Operational Data by Engine Class</t>
  </si>
  <si>
    <t xml:space="preserve">Request from Carole. If you cannot find the monthly invoices, go to the Post Office and ask to take photos of their log book. This will show monthly fuel issues for RG. </t>
  </si>
  <si>
    <t>Monthly invoices from Ravenswood Post Office (Julie/Carole)</t>
  </si>
  <si>
    <t>Other Fuels</t>
  </si>
  <si>
    <t>Monthly Other Fuel Consumption</t>
  </si>
  <si>
    <t>Model</t>
  </si>
  <si>
    <t>NOL</t>
  </si>
  <si>
    <t>Light Vehicles</t>
  </si>
  <si>
    <t>Compressor</t>
  </si>
  <si>
    <t>Enviro</t>
  </si>
  <si>
    <t>Honda</t>
  </si>
  <si>
    <t>Mowers, LV workshop (compressor)</t>
  </si>
  <si>
    <t>% Surface and Unpaved</t>
  </si>
  <si>
    <t>Roads and Access Tracks</t>
  </si>
  <si>
    <t>Heaters and BBQs</t>
  </si>
  <si>
    <r>
      <rPr>
        <sz val="10"/>
        <color rgb="FFC00000"/>
        <rFont val="Arial"/>
        <family val="2"/>
      </rPr>
      <t>(1)</t>
    </r>
    <r>
      <rPr>
        <sz val="10"/>
        <color rgb="FFFF0000"/>
        <rFont val="Arial"/>
        <family val="2"/>
      </rPr>
      <t xml:space="preserve"> </t>
    </r>
    <r>
      <rPr>
        <sz val="10"/>
        <color theme="3"/>
        <rFont val="Arial"/>
        <family val="2"/>
      </rPr>
      <t>Smooth road vehicles are typically sealed and well-formed unsealed roads, while rough roads vehicles are any poorly-formed unsealed roads and steep/poorly graded tracks.</t>
    </r>
  </si>
  <si>
    <t xml:space="preserve">Monthly invoices saved in the Sharepoint folder </t>
  </si>
  <si>
    <t>If area blasted is unavailable, an appropriate approximation is BCM divided by average bench height</t>
  </si>
  <si>
    <t>If count is selected for units option, please specify unit size.</t>
  </si>
  <si>
    <t>Drilling and Blasting</t>
  </si>
  <si>
    <t>Data for Drill and Blast is saved in the pink tab (Yearly Pollution and greenhouse) in G:\Environment\16. SHE Monitoring, Measuring and Reporting\Monitoring\Blast monitoring\2024\Drill database V13-Shortcut . You will need to get Grade Control data from AJ Koen and Exploration data from Steve Harper.</t>
  </si>
  <si>
    <t>Blasting</t>
  </si>
  <si>
    <t>Explosives</t>
  </si>
  <si>
    <t>Sourced from Mining Department (Drill and Blast Engineers),  Mining Geology (Grade Control), Exploration</t>
  </si>
  <si>
    <t>Mine Name</t>
  </si>
  <si>
    <t>Product Name</t>
  </si>
  <si>
    <t>Supplier</t>
  </si>
  <si>
    <t>Fuel %
If Applicable</t>
  </si>
  <si>
    <t>Explosive batched onsite?</t>
  </si>
  <si>
    <t>Hole Dia               (&gt; or &lt; 152mm)</t>
  </si>
  <si>
    <t>FY2023 Amount</t>
  </si>
  <si>
    <t>FY2024 Amount</t>
  </si>
  <si>
    <t>Monthly Amount</t>
  </si>
  <si>
    <t>Explosive Type</t>
  </si>
  <si>
    <t>Commercial Name</t>
  </si>
  <si>
    <t>Buck Reef West and Sarsfield</t>
  </si>
  <si>
    <t xml:space="preserve">Emulsion/ANFO blend </t>
  </si>
  <si>
    <t>Fortis Eclipse 1.1</t>
  </si>
  <si>
    <t>Orica</t>
  </si>
  <si>
    <t>&lt;152mm</t>
  </si>
  <si>
    <t>tonnes</t>
  </si>
  <si>
    <t>Total ANFO Doped Emulsion</t>
  </si>
  <si>
    <t>Drill and Blast</t>
  </si>
  <si>
    <t>Open Cut Name</t>
  </si>
  <si>
    <t>Material Assay</t>
  </si>
  <si>
    <t>Total surface area blasted</t>
  </si>
  <si>
    <t>BRW Ore Assay</t>
  </si>
  <si>
    <t>m2</t>
  </si>
  <si>
    <t>Number of blast events</t>
  </si>
  <si>
    <t>count</t>
  </si>
  <si>
    <t>Number of holes drilled</t>
  </si>
  <si>
    <t>Drilling in pit</t>
  </si>
  <si>
    <t>Water Sprays used for drilling</t>
  </si>
  <si>
    <t>option</t>
  </si>
  <si>
    <t>Dust Collector used for drilling (Fabric Filter)</t>
  </si>
  <si>
    <t>Moisture Content of Pit</t>
  </si>
  <si>
    <t>Drilling for On-Site Grade Control and Resource Definition</t>
  </si>
  <si>
    <t>Area Name</t>
  </si>
  <si>
    <t>FY2023 Value</t>
  </si>
  <si>
    <t>FY2024 Value</t>
  </si>
  <si>
    <t>BRW (Grade Control)</t>
  </si>
  <si>
    <t>Drilling on site</t>
  </si>
  <si>
    <t>Dust collection hopper (cyclone) used</t>
  </si>
  <si>
    <t>Sarsfield (Grade Control)</t>
  </si>
  <si>
    <t>Sarsfield Combined Ore Assay</t>
  </si>
  <si>
    <t>Buck Reef West and Sarsfield (Exploration) Total</t>
  </si>
  <si>
    <t>Average Ore Assay</t>
  </si>
  <si>
    <t>Rock and soil assays</t>
  </si>
  <si>
    <t>If a substance is not detected please enter the detection limit</t>
  </si>
  <si>
    <t>If no value supplied, Greenbase are obliged to use Table 9 from the Mining Manual to fill in any gaps (see screenshot below).</t>
  </si>
  <si>
    <t>Total Metal Analysis - data from DataSight</t>
  </si>
  <si>
    <t>Assay Date</t>
  </si>
  <si>
    <t>Substance and Units</t>
  </si>
  <si>
    <t>As</t>
  </si>
  <si>
    <t>B</t>
  </si>
  <si>
    <t>Be</t>
  </si>
  <si>
    <t>Cd</t>
  </si>
  <si>
    <t>Co</t>
  </si>
  <si>
    <t>Cr</t>
  </si>
  <si>
    <t>Cr (III)</t>
  </si>
  <si>
    <t>Cu</t>
  </si>
  <si>
    <t>F</t>
  </si>
  <si>
    <t>Hg</t>
  </si>
  <si>
    <t>Mn</t>
  </si>
  <si>
    <t>Ni</t>
  </si>
  <si>
    <t>Pb</t>
  </si>
  <si>
    <t>Sb</t>
  </si>
  <si>
    <t>Se</t>
  </si>
  <si>
    <t>Zn</t>
  </si>
  <si>
    <t>mg/kg</t>
  </si>
  <si>
    <t>Road Assay</t>
  </si>
  <si>
    <t>Combined Road</t>
  </si>
  <si>
    <t>Average</t>
  </si>
  <si>
    <t>Topsoil Assay</t>
  </si>
  <si>
    <t>Average Topsoil Assay</t>
  </si>
  <si>
    <t>Ore Assay</t>
  </si>
  <si>
    <t>Tailings Assay</t>
  </si>
  <si>
    <t>Average Tailings Assay</t>
  </si>
  <si>
    <t>Average Waste Assay</t>
  </si>
  <si>
    <t>Average Scats Assay</t>
  </si>
  <si>
    <t>Ore Assays</t>
  </si>
  <si>
    <t>&lt;50</t>
  </si>
  <si>
    <t>&lt;1</t>
  </si>
  <si>
    <t>&lt;0.1</t>
  </si>
  <si>
    <t>&lt;5</t>
  </si>
  <si>
    <t>LALA Topsoil</t>
  </si>
  <si>
    <t>SAR Topsoil</t>
  </si>
  <si>
    <t>Wastes Topsoil</t>
  </si>
  <si>
    <t>Waste Assay</t>
  </si>
  <si>
    <t>Combined Waste</t>
  </si>
  <si>
    <t>NOL E Waste</t>
  </si>
  <si>
    <t>SAR Waste</t>
  </si>
  <si>
    <t>Scats Assay</t>
  </si>
  <si>
    <t>NOL E Ore</t>
  </si>
  <si>
    <t>Sarsfield HG Ore Assay</t>
  </si>
  <si>
    <t>Sarsfield LG Ore</t>
  </si>
  <si>
    <t>SRS Ore</t>
  </si>
  <si>
    <t>S9 Ore Raw</t>
  </si>
  <si>
    <t>S9 Ore Prod (rapid crusher)</t>
  </si>
  <si>
    <t>Average Sarsfield Ore Assay</t>
  </si>
  <si>
    <t>Assays are not required to be sampled every year if they are still representative - sampling is recommended usually every 5 years or if there is a significant change to the operations</t>
  </si>
  <si>
    <t>Enter “less than” (&lt;) if tested but not detected. “Less than” values will be recorded in the final report as half the recorded “less than” value entered</t>
  </si>
  <si>
    <t>Road Assays are used in estimating wheel generated dust and wind blown dust</t>
  </si>
  <si>
    <t>Ore Assays are used for estimating metals in dust from loading and the processing circuit</t>
  </si>
  <si>
    <t>Waste Assays are used for estimating metals in dust from waste dump activities such as bulldozing and waste unloading</t>
  </si>
  <si>
    <t>Topsoil Assay is used to estimate metals in wind blown dust from topsoil stockpiles and scraper operations</t>
  </si>
  <si>
    <t xml:space="preserve">Table 9 from the NPI Mining Manual </t>
  </si>
  <si>
    <t>The Open Areas tab is used with assays on the Geology tab to estimate wind blown dust</t>
  </si>
  <si>
    <t>Moisture Content (%)</t>
  </si>
  <si>
    <t>01/07/2022 - 30/06/2023</t>
  </si>
  <si>
    <t>Open areas can be aligned with other government reporting programs, e.g. the MRF (in WA) or annual environmental reports</t>
  </si>
  <si>
    <t>Silt Content (%)</t>
  </si>
  <si>
    <t>Open the 2023 workspace, add in the new satellite image and amend the polygons to cover any new disturbance for FY23-24. Then, update the values in red below using the areas of the updated polygons.</t>
  </si>
  <si>
    <t>Map Info NPI Disturbance 2023.WOR</t>
  </si>
  <si>
    <t>Other Open Areas &amp; Inactive Stockpiles</t>
  </si>
  <si>
    <r>
      <t xml:space="preserve">Breakdown of Total Disturbance </t>
    </r>
    <r>
      <rPr>
        <b/>
        <sz val="10"/>
        <color theme="1"/>
        <rFont val="Arial"/>
        <family val="2"/>
      </rPr>
      <t>(ha)</t>
    </r>
  </si>
  <si>
    <t>Assay 1</t>
  </si>
  <si>
    <t>Area Category</t>
  </si>
  <si>
    <t>Name/Lease/Tenement</t>
  </si>
  <si>
    <r>
      <t xml:space="preserve">Total Disturbance </t>
    </r>
    <r>
      <rPr>
        <b/>
        <sz val="10"/>
        <color theme="1"/>
        <rFont val="Arial"/>
        <family val="2"/>
      </rPr>
      <t>(ha)</t>
    </r>
  </si>
  <si>
    <t>Exposed Area (no erosion reduction)</t>
  </si>
  <si>
    <t>Primary rehabilitation</t>
  </si>
  <si>
    <t>Secondary rehabilitation</t>
  </si>
  <si>
    <t>Revegetation</t>
  </si>
  <si>
    <t>Fully rehabilitated (release) vegetation</t>
  </si>
  <si>
    <t>Area visibly not producing dust</t>
  </si>
  <si>
    <t>Dust Suppression</t>
  </si>
  <si>
    <t>Assay Name</t>
  </si>
  <si>
    <t>Per cent contribution to Open Area</t>
  </si>
  <si>
    <r>
      <t xml:space="preserve">Dust Reduction Percentage </t>
    </r>
    <r>
      <rPr>
        <sz val="10"/>
        <color rgb="FFFF0000"/>
        <rFont val="Arial"/>
        <family val="2"/>
      </rPr>
      <t>(1)</t>
    </r>
    <r>
      <rPr>
        <sz val="10"/>
        <color theme="0" tint="-0.499984740745262"/>
        <rFont val="Arial"/>
        <family val="2"/>
      </rPr>
      <t>:</t>
    </r>
  </si>
  <si>
    <t>100% (not including rehab)</t>
  </si>
  <si>
    <t>Other Open Areas and Inactive Stockpiles</t>
  </si>
  <si>
    <t>Waste Rock Dump</t>
  </si>
  <si>
    <t>Mt Wright Waste Dump &amp; ROM</t>
  </si>
  <si>
    <t>Nil</t>
  </si>
  <si>
    <t>Mt Wright Glory Hole</t>
  </si>
  <si>
    <t>Combined Waste Assay</t>
  </si>
  <si>
    <t>SYC OCA Waste Dump</t>
  </si>
  <si>
    <t>SAR Waste Assay</t>
  </si>
  <si>
    <t>Nolans Waste Dump</t>
  </si>
  <si>
    <t>Sarsfield Waste Dump</t>
  </si>
  <si>
    <t>Open Area (Waste Rock Dump)</t>
  </si>
  <si>
    <t>Roads and Access Track</t>
  </si>
  <si>
    <t>Watering (≤2 l/m2/hr)</t>
  </si>
  <si>
    <t>Combined Road Assay</t>
  </si>
  <si>
    <t>Bitumen Road</t>
  </si>
  <si>
    <t>NR</t>
  </si>
  <si>
    <t>Haul Road</t>
  </si>
  <si>
    <t>All Haul Roads</t>
  </si>
  <si>
    <t>Accommodation Village</t>
  </si>
  <si>
    <t>SPQ &amp; Company Housing</t>
  </si>
  <si>
    <t>Plant Site</t>
  </si>
  <si>
    <t>Sandy Creek site</t>
  </si>
  <si>
    <t>Heap Leach Pad</t>
  </si>
  <si>
    <t>SC (Sandy Creek) Heapleach Pad 1</t>
  </si>
  <si>
    <t>Mount Wright site</t>
  </si>
  <si>
    <t>Open Area (Plant Site - No Watering)</t>
  </si>
  <si>
    <t>Nolans &amp; BRW Process Areas</t>
  </si>
  <si>
    <t>ROM Pad</t>
  </si>
  <si>
    <t>Feeder 5 ROM</t>
  </si>
  <si>
    <t>BRW Ore</t>
  </si>
  <si>
    <t>BRW ROM Pad</t>
  </si>
  <si>
    <t>Nolans ROM Pad</t>
  </si>
  <si>
    <t>Retired Tailings Storage Facility</t>
  </si>
  <si>
    <t>NTSF (Rehabilitated)</t>
  </si>
  <si>
    <t>Sandy Creek TSF (Rehabilitated)</t>
  </si>
  <si>
    <t>Open Area (TSF - Not Active)</t>
  </si>
  <si>
    <t>Sarsfield Acoustic Bund &amp; Redback</t>
  </si>
  <si>
    <t>BRW Noise Bund</t>
  </si>
  <si>
    <t>Golf Course</t>
  </si>
  <si>
    <t>Water Management</t>
  </si>
  <si>
    <t>Open Area (General Open Area - No Watering)</t>
  </si>
  <si>
    <t>TSF Expansion Area</t>
  </si>
  <si>
    <t>Open Area (General Open Area - Watering)</t>
  </si>
  <si>
    <t>Topsoil Stockpile</t>
  </si>
  <si>
    <t>SWRD Main</t>
  </si>
  <si>
    <t>NTSFE Dumps</t>
  </si>
  <si>
    <t>Topsoil dump 3</t>
  </si>
  <si>
    <t>Deco Dump - Sarsfield</t>
  </si>
  <si>
    <t>Open Area (Topsoil Stockpile)</t>
  </si>
  <si>
    <t>Borrow Pit</t>
  </si>
  <si>
    <t>Laydown Area</t>
  </si>
  <si>
    <t>Laydown areas &amp; park-ups</t>
  </si>
  <si>
    <t>Other Infrastructure</t>
  </si>
  <si>
    <t>Sewage Treatment Plant</t>
  </si>
  <si>
    <t>Magazine</t>
  </si>
  <si>
    <t>Not Reportable - No Dust</t>
  </si>
  <si>
    <t>Pit</t>
  </si>
  <si>
    <t>BRW Pit</t>
  </si>
  <si>
    <t>Sarsfield/Nolans E Pit</t>
  </si>
  <si>
    <t>Tailings Storage Facility</t>
  </si>
  <si>
    <t>NTSFE (Active)</t>
  </si>
  <si>
    <t>Active Stockpiles</t>
  </si>
  <si>
    <r>
      <t xml:space="preserve">Breakdown of Total Disturbance </t>
    </r>
    <r>
      <rPr>
        <b/>
        <sz val="10"/>
        <rFont val="Arial"/>
        <family val="2"/>
      </rPr>
      <t>(ha)</t>
    </r>
  </si>
  <si>
    <r>
      <t xml:space="preserve">Total Disturbance </t>
    </r>
    <r>
      <rPr>
        <b/>
        <sz val="10"/>
        <rFont val="Arial"/>
        <family val="2"/>
      </rPr>
      <t>(ha)</t>
    </r>
  </si>
  <si>
    <t>Exposed Area 
(no erosion reduction)</t>
  </si>
  <si>
    <t>Primary earthworks
(reshaping/profiling, drainage structures installed)</t>
  </si>
  <si>
    <t>Rock armour and/or 
topsoil applied</t>
  </si>
  <si>
    <t>Enclosure</t>
  </si>
  <si>
    <t>Dust Reduction Percentage (1):</t>
  </si>
  <si>
    <t>Ore Stockpile</t>
  </si>
  <si>
    <t>Nolans Cone</t>
  </si>
  <si>
    <t>Watering</t>
  </si>
  <si>
    <t>Low Grade Stockpile</t>
  </si>
  <si>
    <t>Modular crusher product stockpile</t>
  </si>
  <si>
    <t xml:space="preserve">Crusher 1 Cone </t>
  </si>
  <si>
    <t>Open Area (Ore Stockpile)</t>
  </si>
  <si>
    <t>OPEN AREA CATEGORIES</t>
  </si>
  <si>
    <t>Open Pit</t>
  </si>
  <si>
    <t>Subsoil Stockpile</t>
  </si>
  <si>
    <t>Other Stockpile</t>
  </si>
  <si>
    <t>Overburden Dump</t>
  </si>
  <si>
    <t>Core Yard</t>
  </si>
  <si>
    <t>Workshop</t>
  </si>
  <si>
    <t>Airstrip</t>
  </si>
  <si>
    <t>Earthworks</t>
  </si>
  <si>
    <t>Diversion Works</t>
  </si>
  <si>
    <t>Borefield</t>
  </si>
  <si>
    <t>Residue Dam</t>
  </si>
  <si>
    <t>Turkey Nest Dam</t>
  </si>
  <si>
    <t>Evaporation Pond</t>
  </si>
  <si>
    <t>Sewage Pond</t>
  </si>
  <si>
    <t>According the USEPA, the method for estimating silt content is to sweep the area with a broom, and collect the swept material as a sample. A minimum of 400g needs to be collected for analysis. The fraction passing through a 200 mesh pan is the silt content.</t>
  </si>
  <si>
    <t>Haul Roads are defined as the road between the Mine and ROM. Access Roads are all other roads</t>
  </si>
  <si>
    <t>Dust can be reduced based on the natural dustiness of the area or the extent of rehabilitation. Split each area into the categories based on the level of dust reduction (e.g. 30%, 60%, etc.)</t>
  </si>
  <si>
    <t>Identify dust reduction facilities. These only apply to the actual transfer (drop) point, and not the rest of the conveyor</t>
  </si>
  <si>
    <r>
      <rPr>
        <sz val="10"/>
        <color rgb="FFFF0000"/>
        <rFont val="Arial"/>
        <family val="2"/>
      </rPr>
      <t xml:space="preserve">(1) </t>
    </r>
    <r>
      <rPr>
        <sz val="10"/>
        <color rgb="FFC00000"/>
        <rFont val="Arial"/>
        <family val="2"/>
      </rPr>
      <t>If a precise moisture content is unavailable, please estimate if it is less than or greater than 4%</t>
    </r>
  </si>
  <si>
    <t>Include rehandled material</t>
  </si>
  <si>
    <t>Material Moved</t>
  </si>
  <si>
    <t>FY2023 Material Moved</t>
  </si>
  <si>
    <t>FY2024 Material Moved</t>
  </si>
  <si>
    <t>Monthly Material moved (Tonnes)</t>
  </si>
  <si>
    <t>Water Sprays
Unloading Only</t>
  </si>
  <si>
    <t>Loading/ Unloading in Pit</t>
  </si>
  <si>
    <t>DataSources</t>
  </si>
  <si>
    <t>Total Loader (Ore) loaded in BRW Pit</t>
  </si>
  <si>
    <t>No/NA</t>
  </si>
  <si>
    <t>Yes - 100%</t>
  </si>
  <si>
    <t>Total Loader (Ore)</t>
  </si>
  <si>
    <t>NA/No - 0%</t>
  </si>
  <si>
    <t>Total Loader (Ore) loaded in SAR Pit</t>
  </si>
  <si>
    <t>Total Excavator (Ore) loaded in BRW Pit</t>
  </si>
  <si>
    <t>Total Excavator (Ore)</t>
  </si>
  <si>
    <t>Total Excavator (Ore) loaded in SAR Pit</t>
  </si>
  <si>
    <t>Total Haul/Dump Truck (Ore) loaded in BRW Pit</t>
  </si>
  <si>
    <t>Total Haul/Dump Truck (Ore)</t>
  </si>
  <si>
    <t>Total Haul/Dump Truck (Ore) loaded in SAR Pit</t>
  </si>
  <si>
    <t>Total Loader (Waste) loaded in BRW Pit</t>
  </si>
  <si>
    <t>Total Loader (Waste) loaded in SAR Pit</t>
  </si>
  <si>
    <t>Total Excavator (Waste) loaded in BRW Pit</t>
  </si>
  <si>
    <t>Total Excavator (Waste)</t>
  </si>
  <si>
    <t>Total Excavator (Waste) loaded in SAR Pit</t>
  </si>
  <si>
    <t>Total Haul Truck (Waste)</t>
  </si>
  <si>
    <t>Total Loader (Topsoil)</t>
  </si>
  <si>
    <t>Total Haul Truck (Topsoil)</t>
  </si>
  <si>
    <t>BRW Crusher - Haul trucks direct dump into crusher</t>
  </si>
  <si>
    <t>Excavator (Ore)</t>
  </si>
  <si>
    <t>Load truck with ore from BRW pit</t>
  </si>
  <si>
    <t>Hexagon Data, in AJ's spreadsheet "FY-Enviro-Dept-Jul23-Jun24.xlsx"</t>
  </si>
  <si>
    <t>Loader (Ore)</t>
  </si>
  <si>
    <t>Haul/Dump Truck (Ore)</t>
  </si>
  <si>
    <t>Haul BRW pit ore to BRW crusher and direct dump into crusher</t>
  </si>
  <si>
    <t>Load truck with fines - SIMMCO</t>
  </si>
  <si>
    <t>Simmco Daily Sheet</t>
  </si>
  <si>
    <t>Haul fines to BRW crusher and dircet dump into crusher - SIMMCO</t>
  </si>
  <si>
    <t>Load truck with rejects - SIMMCO</t>
  </si>
  <si>
    <t>Haul rejects to BRW crusher and dircet dump into crusher - SIMMCO</t>
  </si>
  <si>
    <t>BRW Crusher - Loader picks up ore from ROM stockpiles and loads crusher</t>
  </si>
  <si>
    <t>Haul BRW pit ore to BRW ROM and dump</t>
  </si>
  <si>
    <t>Load truck with ore from SAR pit</t>
  </si>
  <si>
    <t>Haul SAR pit ore to BRW ROM and dump</t>
  </si>
  <si>
    <t>Loader (Waste)</t>
  </si>
  <si>
    <t>Load truck with rejects</t>
  </si>
  <si>
    <t>Haul/Dump Truck (Waste)</t>
  </si>
  <si>
    <t>Haul rejects to BRW ROM and dump</t>
  </si>
  <si>
    <t>Loader picks up ore from BRW ROM and loads BRW crusher - SIMMCO</t>
  </si>
  <si>
    <t>BRW ROM - Load trucks with ore from BRW ROM, direct dump into BRW Crusher</t>
  </si>
  <si>
    <t>Load truck with ore from BRW ROM</t>
  </si>
  <si>
    <t>Haul ore to BRW crusher and direct dump into crusher</t>
  </si>
  <si>
    <t>NOL Crusher - Loader picks up ore from ROM stockpiles and loads crusher</t>
  </si>
  <si>
    <t>Haul BRW pit ore to NOL ROM and dump</t>
  </si>
  <si>
    <t>Haul SAR pit ore to NOL ROM and dump</t>
  </si>
  <si>
    <t>Load trucks with various ore</t>
  </si>
  <si>
    <t>Haul various ore to NOL ROM</t>
  </si>
  <si>
    <t>Load trucks with mill spillage - SIMMCO</t>
  </si>
  <si>
    <t>Haul mill spillage to NOL ROM - SIMMCO</t>
  </si>
  <si>
    <t>Load trucks with HG rejects - SIMMCO</t>
  </si>
  <si>
    <t>Haul HG rejects to NOL ROM - SIMMCO</t>
  </si>
  <si>
    <t>Loader picks up ore from NOL ROM and loads NOL crusher - SIMMCO</t>
  </si>
  <si>
    <t>S9 Crusher - Loader picks up ore from ROM stockpiles and loads crusher</t>
  </si>
  <si>
    <t>Haul BRW pit ore to S9 ROM and dump</t>
  </si>
  <si>
    <t>Load truck with LG from various dumps</t>
  </si>
  <si>
    <t>Haul LG to S9 ROM and dump</t>
  </si>
  <si>
    <t>Haul SAR pit ore to S9 ROM and dump</t>
  </si>
  <si>
    <t>Load truck with HG rejects - SIMMCO</t>
  </si>
  <si>
    <t>Haul HG rejects to S9 ROM and dump - SIMMCO</t>
  </si>
  <si>
    <t>Loader picks up ore from S9 ROM and loads S9 crusher - SIMMCO</t>
  </si>
  <si>
    <t>Feeder 5</t>
  </si>
  <si>
    <t>Sidecast fines (FD5) - SIMMCO</t>
  </si>
  <si>
    <t>Load truck with fines for FD5 - SIMMCO</t>
  </si>
  <si>
    <t>Haul fines to FD5 - SIMMCO</t>
  </si>
  <si>
    <t>Load fines to FD5 - SIMMCO</t>
  </si>
  <si>
    <t>Other Ore movements</t>
  </si>
  <si>
    <t>Haul ore from BRW pit to various locations</t>
  </si>
  <si>
    <t>Load truck with LG ore from BRW pit</t>
  </si>
  <si>
    <t>Haul LG ore from BRW pit to various locations</t>
  </si>
  <si>
    <t>Haul ore from SAR pit to various locations</t>
  </si>
  <si>
    <t>Load truck with LG ore from SAR pit</t>
  </si>
  <si>
    <t>Haul LG ore from SAR pit to various locations</t>
  </si>
  <si>
    <t>Rehandled Ore</t>
  </si>
  <si>
    <t>Break rock on ROM pad - SIMMCO</t>
  </si>
  <si>
    <t>Sort mill spillage and load trucks - SIMMCO</t>
  </si>
  <si>
    <t>Haul mill spillage to new stockpile on NOL ROM - SIMMCO</t>
  </si>
  <si>
    <t>Load truck with ore from ROM pads (rehandle ore)</t>
  </si>
  <si>
    <t>Haul ore to various locations (rehandle ore)</t>
  </si>
  <si>
    <t xml:space="preserve">BRW Waste </t>
  </si>
  <si>
    <t>Excavator (Waste)</t>
  </si>
  <si>
    <t>Load truck with waste from BRW pit</t>
  </si>
  <si>
    <t>Haul waste from BRW pit to various locations</t>
  </si>
  <si>
    <t xml:space="preserve">SAR Waste </t>
  </si>
  <si>
    <t>Load truck with waste from SAR pit</t>
  </si>
  <si>
    <t>Rejects</t>
  </si>
  <si>
    <t>Load truck with rejects (various locations)</t>
  </si>
  <si>
    <t>Haul rejects to various locations and dump</t>
  </si>
  <si>
    <t>Load truck with rejects (various locations) - SIMMCO</t>
  </si>
  <si>
    <t>Haul rejects to various locations and dump - SIMMCO</t>
  </si>
  <si>
    <t>Load truck with scats (various locations) - SIMMCO</t>
  </si>
  <si>
    <t>Haul scats to various locations and dump - SIMMCO</t>
  </si>
  <si>
    <t>Waste (Other)</t>
  </si>
  <si>
    <t>Load truck with waste from various locations</t>
  </si>
  <si>
    <t>Haul waste to various locations and dump</t>
  </si>
  <si>
    <t>Load truck with waste from various locations - SIMMCO</t>
  </si>
  <si>
    <t>Haul waste to various locations and dump - SIMMCO</t>
  </si>
  <si>
    <t>Load truck with mill spill - SIMMCO</t>
  </si>
  <si>
    <t>Haul spillage to various locations and dump - SIMMCO</t>
  </si>
  <si>
    <t>TSF 2 – Cut to Stockpile</t>
  </si>
  <si>
    <t xml:space="preserve">Pensar Daily Sheet </t>
  </si>
  <si>
    <t xml:space="preserve">NTSFE Waste </t>
  </si>
  <si>
    <t>BCM</t>
  </si>
  <si>
    <t>Liner Support Layer TSF1 and TSF 2</t>
  </si>
  <si>
    <t xml:space="preserve">Liner Support Layer TSF 1 NDB </t>
  </si>
  <si>
    <t xml:space="preserve">Liner Support Layer TSF 2 up to RL 280 </t>
  </si>
  <si>
    <t>Liner Support Layer TSF2</t>
  </si>
  <si>
    <t>Waste (Decomposed Granite)</t>
  </si>
  <si>
    <t>Load truck with deco from various locations</t>
  </si>
  <si>
    <t>Haul deco to various locations and dump</t>
  </si>
  <si>
    <t>Load truck with deco from various locations - SIMMCO</t>
  </si>
  <si>
    <t>Haul deco to various locations and dump - SIMMCO</t>
  </si>
  <si>
    <t>Topsoil</t>
  </si>
  <si>
    <t>Loader (Topsoil)</t>
  </si>
  <si>
    <t>Load truck with topsoil from Topsoil Dump 1</t>
  </si>
  <si>
    <t>Haul/Dump Truck (Topsoil)</t>
  </si>
  <si>
    <t>Haul topsoil (Topsoil Dump 1 Area)</t>
  </si>
  <si>
    <t>Load truck with topsoil from Topsoil Dump 1 - SIMMCO</t>
  </si>
  <si>
    <t>Haul topsoil (Topsoil Dump 1 Area) - SIMMCO</t>
  </si>
  <si>
    <t>Processing Circuit Transfers</t>
  </si>
  <si>
    <t>Timothy Mitchell, processing material transfers</t>
  </si>
  <si>
    <t>Group</t>
  </si>
  <si>
    <t>Annual Material Moved (Tonnes)</t>
  </si>
  <si>
    <t>Water Sprays</t>
  </si>
  <si>
    <t>In Pit</t>
  </si>
  <si>
    <r>
      <t xml:space="preserve">Moisture Content in Feed (%) </t>
    </r>
    <r>
      <rPr>
        <sz val="10"/>
        <color rgb="FFFF0000"/>
        <rFont val="Arial"/>
        <family val="2"/>
      </rPr>
      <t>(1)</t>
    </r>
  </si>
  <si>
    <t>Type of Enclosure at Transfer point</t>
  </si>
  <si>
    <t>Nolans Crushing and Conveying</t>
  </si>
  <si>
    <t>CR01 - Primary Crusher (Total Crushed Tonnes wet)</t>
  </si>
  <si>
    <t>Hooded with Scrubbers</t>
  </si>
  <si>
    <t>CV01/CV401A - Conveying Circuit - after Primary Crusher (Total Crushed Tonnes Wet)</t>
  </si>
  <si>
    <t>Hooded/Windbreaks</t>
  </si>
  <si>
    <t>CV2A - Primary Circuit Conveyor Fines/Stockpile after Scalping Screen</t>
  </si>
  <si>
    <t>CR402 - Secondary Crusher</t>
  </si>
  <si>
    <t>Open/Unsealed</t>
  </si>
  <si>
    <t>CV03 - Conveying Circuit after Secondary Crusher</t>
  </si>
  <si>
    <t>CR002 - Tertiary Crusher (NOT REPORTABLE - UNDERGROUND/ENCLOSED - NO DUST)</t>
  </si>
  <si>
    <t>Sealed - Underground or Enclosed</t>
  </si>
  <si>
    <t>CV04/CV05/CV06/CV07 - Conveying Circuit after Tertiary Crusher feeds CV03 conveyor</t>
  </si>
  <si>
    <t>CV05 (Mill Feeder) (wet tonnes)</t>
  </si>
  <si>
    <t>CV08/CV09 - Conveying Circuit material after Beneficiation Sizing Screen</t>
  </si>
  <si>
    <t>CVOS1 - Conveying Circuit to Beneficiation Reject Circuit/Stockpile</t>
  </si>
  <si>
    <t>CV03A/CV03B - Feeds the Mill (wet tonnes)</t>
  </si>
  <si>
    <t>CV129 (wet tonnes)</t>
  </si>
  <si>
    <t>CV130 (wet tonnes)</t>
  </si>
  <si>
    <t>CV542 (wet tonnes)</t>
  </si>
  <si>
    <t>BRW Crushing and Conveying</t>
  </si>
  <si>
    <t>CR 501 - Primary gyratory (enclosed)</t>
  </si>
  <si>
    <t>FD501 - (enclosed)</t>
  </si>
  <si>
    <t>CV521 - (transfer points enclosed)</t>
  </si>
  <si>
    <t xml:space="preserve">CR502 - Secondary crusher </t>
  </si>
  <si>
    <t>CV522</t>
  </si>
  <si>
    <t>FE531/532 - (enclosed)</t>
  </si>
  <si>
    <t xml:space="preserve"> </t>
  </si>
  <si>
    <t>CV534</t>
  </si>
  <si>
    <t>FE536/537 - (enclosed)</t>
  </si>
  <si>
    <t>CR531 (enclosed)</t>
  </si>
  <si>
    <t>CR532 (enclosed)</t>
  </si>
  <si>
    <t>CV535 - Final product</t>
  </si>
  <si>
    <t>CV532 - bene reject</t>
  </si>
  <si>
    <t>CV533 - bene reject</t>
  </si>
  <si>
    <t>Modular Crusher (S9)</t>
  </si>
  <si>
    <t>G:\Processing\Production\SMWD Modular Crusher Production 2023.xlsx\Loadrite Data Entry\Feed Trucks (#)</t>
  </si>
  <si>
    <t>Modular Crusher (S9) - Screen Conveyor</t>
  </si>
  <si>
    <t>Modular Crusher (S9) - Product Stacker Conveyor</t>
  </si>
  <si>
    <t>G:\Processing\Production\SMWD Modular Crusher Production 2023.xlsx\Loadrite Data Entry\Product Loadrite (t)</t>
  </si>
  <si>
    <t>Modular Crusher (S9) - Reject Stacker Conveyor</t>
  </si>
  <si>
    <t>G:\Processing\Production\SMWD Modular Crusher Production 2023.xlsx\Loadrite Data Entry\Reject Loadrite (t)</t>
  </si>
  <si>
    <t>Moisture content &gt;8% is considered wet and will not be configured</t>
  </si>
  <si>
    <t xml:space="preserve">Use weightometer data wherever possible. Data provided in the Production Stats tab could be used to inform the material movement by vehicles. </t>
  </si>
  <si>
    <t>Paste raw data below. Please provide a Process Flow Diagram if available to assist our validation:</t>
  </si>
  <si>
    <t>NOL = Nolans</t>
  </si>
  <si>
    <t>SAR = Sarsfield</t>
  </si>
  <si>
    <t>WRD = Waste Rock Dump</t>
  </si>
  <si>
    <t>BRW = Buck Reef West</t>
  </si>
  <si>
    <t>S9 = synonym for SAR WRD. Used interchangeably.</t>
  </si>
  <si>
    <t>ROM = Run of Mine Pad</t>
  </si>
  <si>
    <t>NTSFE = Nolans Tailings Storage Facility Expansion. Waste rock was used to build the walls of the NTSFE</t>
  </si>
  <si>
    <t>FD5 = Feeds into mills. This is where pre-crushed fines can be added to the milling circuit from other crushers (i.e. S9 modular crusher)</t>
  </si>
  <si>
    <t>Material Transfers 2024</t>
  </si>
  <si>
    <t>Nolans Circuit 2023</t>
  </si>
  <si>
    <t>Tailings facilities can be a significant contributor to ground water pollution from leaks and seepage, and to air from volatilisation</t>
  </si>
  <si>
    <t>Update the values in red. If the metallurgists cannot provide Known Water in Slurry and Solids in Tailings, then you will need to calculate these values. You can use the method used for previous years - just need to update the red values in the data table at the bottom of the page under "raw data". You can also get the data which is needed for the calculations from the metallurgists. For the samples - use data from DataSight for seepage bores and columns located around the NTSFE.</t>
  </si>
  <si>
    <t>Slurry Details</t>
  </si>
  <si>
    <t>Environmental Database - DataSight V3 for parameter values.  Tailings makeup from Senior Metallurgist (Tim Mitchell/Peter Msonga)</t>
  </si>
  <si>
    <t>FY2023 Total</t>
  </si>
  <si>
    <t>FY2024 Total</t>
  </si>
  <si>
    <t>NTSFE</t>
  </si>
  <si>
    <t>Slurry pumped into facility (WM#83) (TOTAL)</t>
  </si>
  <si>
    <t>m3</t>
  </si>
  <si>
    <t>Tailings Solids from Plant to NTSFE</t>
  </si>
  <si>
    <t>Water in Slurry (WM#83)</t>
  </si>
  <si>
    <t>Tailings Solids from Plant to NTSFE (SG = 2.54)</t>
  </si>
  <si>
    <t>Tonnes</t>
  </si>
  <si>
    <t>Solids in Tailings (from SAR Pit)</t>
  </si>
  <si>
    <t xml:space="preserve">Seepage Recovered </t>
  </si>
  <si>
    <t>Date Sampled</t>
  </si>
  <si>
    <t>FY2023 Average</t>
  </si>
  <si>
    <t>FY2024 Average</t>
  </si>
  <si>
    <t>Tailings Slurry Leaving the Plant</t>
  </si>
  <si>
    <t>Free CN</t>
  </si>
  <si>
    <t>mg/L</t>
  </si>
  <si>
    <t>pH</t>
  </si>
  <si>
    <t>Samples of TSF measured from Monitoring Bores</t>
  </si>
  <si>
    <t>Total CN</t>
  </si>
  <si>
    <r>
      <t>WAD CN</t>
    </r>
    <r>
      <rPr>
        <sz val="10"/>
        <color rgb="FFFF0000"/>
        <rFont val="Arial"/>
        <family val="2"/>
      </rPr>
      <t xml:space="preserve"> (1)</t>
    </r>
  </si>
  <si>
    <t>NOL_OB138</t>
  </si>
  <si>
    <t xml:space="preserve"> &lt;0.0001 </t>
  </si>
  <si>
    <t xml:space="preserve"> &lt;0.001 </t>
  </si>
  <si>
    <t xml:space="preserve"> &lt;0.01 </t>
  </si>
  <si>
    <t xml:space="preserve"> &lt;0.004 </t>
  </si>
  <si>
    <t xml:space="preserve"> &lt;0.005 </t>
  </si>
  <si>
    <t>NOL_OB139</t>
  </si>
  <si>
    <t xml:space="preserve"> &lt;0.0005 </t>
  </si>
  <si>
    <t>NOL_OB140</t>
  </si>
  <si>
    <t>NTSFE Monitoring Bores Average</t>
  </si>
  <si>
    <t>Weak Acid Dissociable Cyanide, only required if Total CN is not available</t>
  </si>
  <si>
    <t xml:space="preserve">Provide as many appropriate monitoring bore samples as are available and representative of seepage </t>
  </si>
  <si>
    <t>All metals are filtered results. Cr measurement is unspeciated result</t>
  </si>
  <si>
    <t>2023 Annual Total</t>
  </si>
  <si>
    <t>2024 Annual Total</t>
  </si>
  <si>
    <t>Volume of tailings pumped into facility (WM#83)</t>
  </si>
  <si>
    <t>Volume of tailings pumped into facility (from SAR Pit)</t>
  </si>
  <si>
    <t>Known Water in Slurry (WM#83)</t>
  </si>
  <si>
    <t>N/A</t>
  </si>
  <si>
    <t>Slurry Density (WM#83)</t>
  </si>
  <si>
    <t>% Sol</t>
  </si>
  <si>
    <t>Solids in Tailings (Tailings SG = 2.54) (WM#83)</t>
  </si>
  <si>
    <t>Tailings Solids from Plant to NTSFE (m3)</t>
  </si>
  <si>
    <t>Slurry volume to TSF</t>
  </si>
  <si>
    <t>Decant water pumped from TSF</t>
  </si>
  <si>
    <t>Leach Tanks / Heap Leach are used for estimating the cyanide volatilisation to air and transfer to tailings component</t>
  </si>
  <si>
    <t>Heap leach = not applicable. Only need to complete the Leach Tanks (NaCN, pH, Operating Hours) section. Update values in red.</t>
  </si>
  <si>
    <t>Heap Leach</t>
  </si>
  <si>
    <t>NaCN Usage</t>
  </si>
  <si>
    <t>Leach Tanks</t>
  </si>
  <si>
    <t xml:space="preserve"> - Free cyanide (CN ppm) and pH data from spreadsheet G:\Laboratory\Mets 2016 'Pulps' tab 
 - Operating hours provided by Jeffery Brockhurst / Zack Pringle - retrieved from PlantVantage. Method to retrieve data from plant vantage: access Macroview, and click on each plant asset i.e Processing Tank 101, the plant ID will appear at the top of the screen, go to PlantVantage and add each pen in, you can then select the date range and retrieve the data </t>
  </si>
  <si>
    <t>NaCN</t>
  </si>
  <si>
    <t>Diameter</t>
  </si>
  <si>
    <t>Surface Area</t>
  </si>
  <si>
    <t>Tank</t>
  </si>
  <si>
    <t>m</t>
  </si>
  <si>
    <t xml:space="preserve">Processing Tank 101    </t>
  </si>
  <si>
    <t xml:space="preserve">Processing Tank 102    </t>
  </si>
  <si>
    <t xml:space="preserve">Processing Tank 1    </t>
  </si>
  <si>
    <t xml:space="preserve">Processing Tank 2    </t>
  </si>
  <si>
    <t xml:space="preserve">Processing Tank 3    </t>
  </si>
  <si>
    <t xml:space="preserve">Processing Tank 4    </t>
  </si>
  <si>
    <t xml:space="preserve">Processing Tank 5    </t>
  </si>
  <si>
    <t xml:space="preserve"> Processing Tank 6    </t>
  </si>
  <si>
    <t xml:space="preserve">Processing Tank 7    </t>
  </si>
  <si>
    <t>Processing Tank 501</t>
  </si>
  <si>
    <t>Processing Tank 502</t>
  </si>
  <si>
    <t>Processing Tank 503</t>
  </si>
  <si>
    <t>Processing Tank 504</t>
  </si>
  <si>
    <t>Processing Tank 505</t>
  </si>
  <si>
    <t>Processing Tank 506</t>
  </si>
  <si>
    <t>Added Lime during the month</t>
  </si>
  <si>
    <t>Added Cyanide during the month</t>
  </si>
  <si>
    <r>
      <t>Operating Hours</t>
    </r>
    <r>
      <rPr>
        <sz val="14"/>
        <color rgb="FFFF0000"/>
        <rFont val="Arial"/>
        <family val="2"/>
      </rPr>
      <t xml:space="preserve"> </t>
    </r>
    <r>
      <rPr>
        <sz val="10"/>
        <color rgb="FFFF0000"/>
        <rFont val="Arial"/>
        <family val="2"/>
      </rPr>
      <t>(1)</t>
    </r>
  </si>
  <si>
    <r>
      <rPr>
        <sz val="10"/>
        <color rgb="FFC00000"/>
        <rFont val="Arial"/>
        <family val="2"/>
      </rPr>
      <t>(1)</t>
    </r>
    <r>
      <rPr>
        <sz val="10"/>
        <color rgb="FFFF0000"/>
        <rFont val="Arial"/>
        <family val="2"/>
      </rPr>
      <t xml:space="preserve"> </t>
    </r>
    <r>
      <rPr>
        <sz val="10"/>
        <color theme="3"/>
        <rFont val="Arial"/>
        <family val="2"/>
      </rPr>
      <t>The leach tanks are in operational status when the leach tanks are actively processing slurry and cyanide, and/or when process technicians are measuring titrable free CN (or any other CN monitoring) in the tanks.</t>
    </r>
  </si>
  <si>
    <t>If only the first and last tank measurements are available, the intermediate tanks will be estimated based on a linear interpolation</t>
  </si>
  <si>
    <t>Enter industrial products delivered to site or send raw data to Greenbase Account Lead. Greenbase will select any chemicals that contain or produce any NPI listed substances</t>
  </si>
  <si>
    <t>Include all NPI chemicals where more than one tonne has been used, except for substances that contain Mercury (Include from 0 up)</t>
  </si>
  <si>
    <t>Include % concentration/solution for example for acids, sodium cyanide, etc.</t>
  </si>
  <si>
    <t>A list can be provided as a guide only, add any relevant substances as identified</t>
  </si>
  <si>
    <t xml:space="preserve">Obtain export of stock issues for materials/chemicals from Pronto. Create Pivot table to group each material/chemical and show monthly stock issues. Update values in red. Concrete data comes Towers Concrete - check with projects to see if any other concrete suppliers were used. </t>
  </si>
  <si>
    <t>Notes</t>
  </si>
  <si>
    <t>FY2023 Quantity</t>
  </si>
  <si>
    <t>FY2024 Quantity</t>
  </si>
  <si>
    <t>Concrete Processed</t>
  </si>
  <si>
    <t>Estimated Density 2.41 tonnes/m3</t>
  </si>
  <si>
    <t xml:space="preserve">Requested from Towers Concrete </t>
  </si>
  <si>
    <t>Materials</t>
  </si>
  <si>
    <t>Industrial Products Used Onsite and Concentration</t>
  </si>
  <si>
    <t>Manufacturer or Commercial Name</t>
  </si>
  <si>
    <t>Density, % Concentration, etc</t>
  </si>
  <si>
    <t>Monthly Quantity</t>
  </si>
  <si>
    <t>Coolant (Ethylene Glycol)</t>
  </si>
  <si>
    <t>Cummins Premix HD Premium N Cool 50/50 1000L IBC, Coolguard John Deere 10LT</t>
  </si>
  <si>
    <t>Pronto - Stock Issues - 120407 1,000L IBC (170332U), 126253 (20L)</t>
  </si>
  <si>
    <t>GB Calculated</t>
  </si>
  <si>
    <t>Assumed 50% ethylene glycol in coolant</t>
  </si>
  <si>
    <t>Pronto - Stock Issues</t>
  </si>
  <si>
    <t>Hydrochloric Acid (HCl) (30-32%)</t>
  </si>
  <si>
    <t xml:space="preserve">Australian Chemicals,  20L drum </t>
  </si>
  <si>
    <t>30-32%</t>
  </si>
  <si>
    <t>Pronto- Stock Issues - 100991 20L (184010), (987570U 1,000 IBC) 101398 2.5L</t>
  </si>
  <si>
    <t>Hydrochloric Acid (HCl) (9% Dilute)</t>
  </si>
  <si>
    <t>ACID HYDROCHLORIC DILUTE 9% 1000L IBC</t>
  </si>
  <si>
    <t>9% Dilute</t>
  </si>
  <si>
    <t>Pronto - Stock Issues - 123339; 1000L IBC</t>
  </si>
  <si>
    <t>Hydrochloric Acid (HCl) (min 32% strength)</t>
  </si>
  <si>
    <t>Australian Chemicals - bulk supplied</t>
  </si>
  <si>
    <t>min 32% strength</t>
  </si>
  <si>
    <t>kg</t>
  </si>
  <si>
    <t>Pronto - Stock Issues - 103203</t>
  </si>
  <si>
    <t>LPG (Bottles)</t>
  </si>
  <si>
    <t>BOC Gases Australia Ltd</t>
  </si>
  <si>
    <t>LPG (Bulk)</t>
  </si>
  <si>
    <t>Origin Energy - bulk supplied</t>
  </si>
  <si>
    <t>Pronto- Stock Issues - 103570 (772256)</t>
  </si>
  <si>
    <t>LPG (Cylinder)</t>
  </si>
  <si>
    <t xml:space="preserve">Pronto- Stock Issues - 103071 - PROPANE HANDIGAS Q SIZE 18KG  </t>
  </si>
  <si>
    <t>Nitric Acid (HNO3)</t>
  </si>
  <si>
    <t>Australian Chemicals, Labtek</t>
  </si>
  <si>
    <t>Pronto - Stock Issues - 100992 15L (1840280), 101399 2.5L</t>
  </si>
  <si>
    <t>Sodium Hypochlorite 31% Chlorine</t>
  </si>
  <si>
    <t>Australian Chemicals</t>
  </si>
  <si>
    <t>Density of 1.1kg/L</t>
  </si>
  <si>
    <t>Pronto - Stock Issues - 104165 (1000L), 104164 (200L)</t>
  </si>
  <si>
    <t xml:space="preserve">Sodium Cyanide (NaCN) </t>
  </si>
  <si>
    <t>30-33% W/W</t>
  </si>
  <si>
    <t>Pronto - Stock Issues - 103430 (707562)</t>
  </si>
  <si>
    <t>Acetone Solvent</t>
  </si>
  <si>
    <t>Labtek</t>
  </si>
  <si>
    <t>Pronto - Stock Issues - 100798</t>
  </si>
  <si>
    <t>Alum Solution 46% 1300kg pod</t>
  </si>
  <si>
    <t>Waste Water Works</t>
  </si>
  <si>
    <t>Pronto - Stock Issues - 103466</t>
  </si>
  <si>
    <t xml:space="preserve">Sulphuric Acid 60% </t>
  </si>
  <si>
    <t>SULPHURIC ACID 60% 300kg DRUM; Labtek</t>
  </si>
  <si>
    <t>Pronto - Stock Issues - 102247</t>
  </si>
  <si>
    <t>Methylated Spirits</t>
  </si>
  <si>
    <t>Blackwoods</t>
  </si>
  <si>
    <t>Pronto - Stock Issues - 101241</t>
  </si>
  <si>
    <t>Chevron - bulk supplied</t>
  </si>
  <si>
    <t>Pronto - Stock Issues - 103206 (703132)</t>
  </si>
  <si>
    <t>Cement (Bags)</t>
  </si>
  <si>
    <t>Universal 7 Day Hardware</t>
  </si>
  <si>
    <t>Pronto - Stock Issues - 103077</t>
  </si>
  <si>
    <t>Sodium Hydroxide (NAOH) (Caustic) 49.7 - 50.3% - Bulk Liquid</t>
  </si>
  <si>
    <t>Pronto - Stock Issues - 103205, 122470</t>
  </si>
  <si>
    <t>Sulfamic Acid</t>
  </si>
  <si>
    <t>Pronto - Stock Issues - 103424</t>
  </si>
  <si>
    <t>Potassium Nitrate</t>
  </si>
  <si>
    <t>Rowe Scientific</t>
  </si>
  <si>
    <t>Pronto - Stock Issues - 100761</t>
  </si>
  <si>
    <t>Silica (pulverised)</t>
  </si>
  <si>
    <t>Pronto - Stock Issues - 102625</t>
  </si>
  <si>
    <t>Lime</t>
  </si>
  <si>
    <t>Cement Australia</t>
  </si>
  <si>
    <t>Pronto - Stock Issues - 101673</t>
  </si>
  <si>
    <t>NGER Reporting</t>
  </si>
  <si>
    <t>Acetylene (HC2H)</t>
  </si>
  <si>
    <t>Pronto - Stock Issues - 100192 7m3 (17616U), 102260 7m3 (19166U), 100701 3.2m3 (78303), 100214 1.0m3</t>
  </si>
  <si>
    <t>Total Other Oil purchased (excluding Hydraulic)</t>
  </si>
  <si>
    <t>VIVA Energy, Hitachi</t>
  </si>
  <si>
    <r>
      <rPr>
        <sz val="10"/>
        <color rgb="FF000000"/>
        <rFont val="Arial"/>
        <family val="2"/>
      </rPr>
      <t xml:space="preserve">Pronto - Stock Issues - 'OIL,GEAR' - 120270 (1000L), 101036 (209L), 100330 (20L), 101605 (20L), 122561 (20L) 100379 (950L), 103652 (1000L), 127210 (1000L), 128162 (200L), 101608 (209L), </t>
    </r>
    <r>
      <rPr>
        <sz val="10"/>
        <color rgb="FFFF0000"/>
        <rFont val="Arial"/>
        <family val="2"/>
      </rPr>
      <t>101290 (209L),</t>
    </r>
    <r>
      <rPr>
        <sz val="10"/>
        <color rgb="FF000000"/>
        <rFont val="Arial"/>
        <family val="2"/>
      </rPr>
      <t xml:space="preserve"> 127405 (1000L), 101308 (8.9L), 101606 (209L), 101607 (20L), 101307 (208L), 126312 (209L), 100087 (20L), 124778 (1000L), </t>
    </r>
    <r>
      <rPr>
        <b/>
        <sz val="10"/>
        <color rgb="FF000000"/>
        <rFont val="Arial"/>
        <family val="2"/>
      </rPr>
      <t>101036 - new addition</t>
    </r>
  </si>
  <si>
    <t>VIVA Energy</t>
  </si>
  <si>
    <r>
      <rPr>
        <sz val="10"/>
        <color rgb="FF000000"/>
        <rFont val="Arial"/>
        <family val="2"/>
      </rPr>
      <t xml:space="preserve">Pronto - Stock Issues -  'OIL,ENGINE', - 102911 (3.5L), 122690 (1000L), </t>
    </r>
    <r>
      <rPr>
        <sz val="10"/>
        <color rgb="FFFF0000"/>
        <rFont val="Arial"/>
        <family val="2"/>
      </rPr>
      <t>124799 (1000L)</t>
    </r>
  </si>
  <si>
    <t xml:space="preserve">VIVA Energy, Jett Industries </t>
  </si>
  <si>
    <t xml:space="preserve">Pronto - Stock Issues - 'OIL,AIR' - 103734 (20L), 124995 (5L) </t>
  </si>
  <si>
    <t>Pronto - Stock Issues - 'OIL, TRANS' - 125457 (20L)</t>
  </si>
  <si>
    <t>VIVA Energy, Berendsen, Blackwoods</t>
  </si>
  <si>
    <r>
      <rPr>
        <sz val="10"/>
        <color rgb="FF000000"/>
        <rFont val="Arial"/>
        <family val="2"/>
      </rPr>
      <t>Pronto - Stock Issues - 'OIL, RTA' - 101582 (5L);</t>
    </r>
    <r>
      <rPr>
        <sz val="10"/>
        <color rgb="FFFF0000"/>
        <rFont val="Arial"/>
        <family val="2"/>
      </rPr>
      <t xml:space="preserve"> 'OIL INSULATING' - 101588 (209L)</t>
    </r>
    <r>
      <rPr>
        <sz val="10"/>
        <color rgb="FF000000"/>
        <rFont val="Arial"/>
        <family val="2"/>
      </rPr>
      <t>, 'OIL ROCK DRILL' - 101961 (20L)</t>
    </r>
  </si>
  <si>
    <t>Grease Purchased</t>
  </si>
  <si>
    <t xml:space="preserve">VIVA Energy, Blackwoods, Applied Industrial Technologies </t>
  </si>
  <si>
    <t xml:space="preserve">Pronto - Stock Issues - 'GREASE,BEARING:' % 'GREASE,EXPOSED GEAR:' % 'GREASE, EXTREME PRESSURE:' % 'GREASE,GENERAL PURPOSE:' % 'GREASE,GEN PURPOSE' % 'GREASE,SBX2:' % 'GREASE,SPECIAL PURPOSE:' % 'GREASE, SBX2:' % ' GREASE,HIGH TEMP' % 100004 (180KG), 101578 (450G), 126311 (1000KG), 102910 (18KG), 101580 (450G), 101579 (18KG), 122403 (180KG), 122449 (420G), 900351 (80KG), 101472 (110G), 123620 (180KG), 101581 (450G), 103568 (450G), 122718 (18KG) </t>
  </si>
  <si>
    <t>Hydraulic Oil Purchased</t>
  </si>
  <si>
    <r>
      <rPr>
        <sz val="10"/>
        <color rgb="FF000000"/>
        <rFont val="Arial"/>
        <family val="2"/>
      </rPr>
      <t xml:space="preserve">Pronto - 'OIL,HYDRAULIC' - 122929 (1000L), 125456 (1000L), 127922 (209L), 124972 (1000L), 122716 (1000L), </t>
    </r>
    <r>
      <rPr>
        <sz val="10"/>
        <color rgb="FFFF0000"/>
        <rFont val="Arial"/>
        <family val="2"/>
      </rPr>
      <t>122715 (209L)</t>
    </r>
    <r>
      <rPr>
        <sz val="10"/>
        <color rgb="FF000000"/>
        <rFont val="Arial"/>
        <family val="2"/>
      </rPr>
      <t xml:space="preserve">, 126696 (1000L), 103552 (209L), 122926 (1000L) </t>
    </r>
  </si>
  <si>
    <t xml:space="preserve">Sum of Calculated Amount </t>
  </si>
  <si>
    <t>Column Labels</t>
  </si>
  <si>
    <t xml:space="preserve">100761 - POTASSIUM NITRATE HAIFA 25KG BAG </t>
  </si>
  <si>
    <t>CHEM - CHEMICALS</t>
  </si>
  <si>
    <t>Bag</t>
  </si>
  <si>
    <t>Stocktake</t>
  </si>
  <si>
    <t>2024 Total</t>
  </si>
  <si>
    <t>Grand Total</t>
  </si>
  <si>
    <t>100761 - POTASSIUM NITRATE HAIFA 25KG BAG  - Total</t>
  </si>
  <si>
    <t xml:space="preserve">100798 - ACETONE SOLVENT 20L  </t>
  </si>
  <si>
    <t>LABC - LAB CONSUMABLES, GAS &amp; CHEMLS</t>
  </si>
  <si>
    <t>Drum</t>
  </si>
  <si>
    <t>Purchase Order</t>
  </si>
  <si>
    <t>Row Labels</t>
  </si>
  <si>
    <t>100798 - ACETONE SOLVENT 20L   - Total</t>
  </si>
  <si>
    <t xml:space="preserve">100991 - HYDROCHLORIC ACID REAGENT 32% TECHNICAL GRADE 20L DRUM </t>
  </si>
  <si>
    <t>21/07/2023</t>
  </si>
  <si>
    <t>24/07/2023</t>
  </si>
  <si>
    <t>VIVA Energy, Jett Industries</t>
  </si>
  <si>
    <t>15/08/2023</t>
  </si>
  <si>
    <t>VIVA Energy, Blackwoods, Applied Industrial Technologies</t>
  </si>
  <si>
    <t>VIVA Energy, Hitachi - Hydraulic Oil</t>
  </si>
  <si>
    <t>VIVA Energy - 'OIL, TRANS' - 125457 (20L)</t>
  </si>
  <si>
    <t>14/09/2023</t>
  </si>
  <si>
    <t>17/10/2023</t>
  </si>
  <si>
    <t xml:space="preserve">Sum of Calculated </t>
  </si>
  <si>
    <t>24/10/2023</t>
  </si>
  <si>
    <t>&lt;31/07/2023</t>
  </si>
  <si>
    <t>13/12/2023</t>
  </si>
  <si>
    <t>17/12/2023</t>
  </si>
  <si>
    <t>21/12/2023</t>
  </si>
  <si>
    <t>30/12/2023</t>
  </si>
  <si>
    <t>20/01/2024</t>
  </si>
  <si>
    <t>22/01/2024</t>
  </si>
  <si>
    <t>16/03/2024</t>
  </si>
  <si>
    <t>29/03/2024</t>
  </si>
  <si>
    <t>30/03/2024</t>
  </si>
  <si>
    <t>14/04/2024</t>
  </si>
  <si>
    <t>15/04/2024</t>
  </si>
  <si>
    <t>18/04/2024</t>
  </si>
  <si>
    <t>16/05/2024</t>
  </si>
  <si>
    <t>28/05/2024</t>
  </si>
  <si>
    <t>100991 - HYDROCHLORIC ACID REAGENT 32% TECHNICAL GRADE 20L DRUM  - Total</t>
  </si>
  <si>
    <t xml:space="preserve">100992 - NITRIC ACID 70% TECHNICAL GRA DE 15L DRUM </t>
  </si>
  <si>
    <t>100992 - NITRIC ACID 70% TECHNICAL GRA DE 15L DRUM  - Total</t>
  </si>
  <si>
    <t xml:space="preserve">101241 - METHYLATED SPIRIT 4 LTR BOTTL E </t>
  </si>
  <si>
    <t>Bottle</t>
  </si>
  <si>
    <t>19/07/2023</t>
  </si>
  <si>
    <t>27/07/2023</t>
  </si>
  <si>
    <t>13/09/2023</t>
  </si>
  <si>
    <t>29/12/2023</t>
  </si>
  <si>
    <t>21/02/2024</t>
  </si>
  <si>
    <t>24/04/2024</t>
  </si>
  <si>
    <t>101241 - METHYLATED SPIRIT 4 LTR BOTTL E  - Total</t>
  </si>
  <si>
    <t xml:space="preserve">101673 - LIME UNSLAKED QUICKLIME BULK DELIVERY </t>
  </si>
  <si>
    <t>LIME - LIME</t>
  </si>
  <si>
    <t>13/07/2023</t>
  </si>
  <si>
    <t>14/07/2023</t>
  </si>
  <si>
    <t>15/07/2023</t>
  </si>
  <si>
    <t>17/07/2023</t>
  </si>
  <si>
    <t>18/07/2023</t>
  </si>
  <si>
    <t>22/07/2023</t>
  </si>
  <si>
    <t>25/07/2023</t>
  </si>
  <si>
    <t>26/07/2023</t>
  </si>
  <si>
    <t>28/07/2023</t>
  </si>
  <si>
    <t>29/07/2023</t>
  </si>
  <si>
    <t>14/08/2023</t>
  </si>
  <si>
    <t>16/08/2023</t>
  </si>
  <si>
    <t>17/08/2023</t>
  </si>
  <si>
    <t>18/08/2023</t>
  </si>
  <si>
    <t>19/08/2023</t>
  </si>
  <si>
    <t>21/08/2023</t>
  </si>
  <si>
    <t>22/08/2023</t>
  </si>
  <si>
    <t>24/08/2023</t>
  </si>
  <si>
    <t>25/08/2023</t>
  </si>
  <si>
    <t>26/08/2023</t>
  </si>
  <si>
    <t>28/08/2023</t>
  </si>
  <si>
    <t>29/08/2023</t>
  </si>
  <si>
    <t>30/08/2023</t>
  </si>
  <si>
    <t>15/09/2023</t>
  </si>
  <si>
    <t>19/09/2023</t>
  </si>
  <si>
    <t>20/09/2023</t>
  </si>
  <si>
    <t>21/09/2023</t>
  </si>
  <si>
    <t>22/09/2023</t>
  </si>
  <si>
    <t>23/09/2023</t>
  </si>
  <si>
    <t>25/09/2023</t>
  </si>
  <si>
    <t>26/09/2023</t>
  </si>
  <si>
    <t>28/09/2023</t>
  </si>
  <si>
    <t>29/09/2023</t>
  </si>
  <si>
    <t>13/10/2023</t>
  </si>
  <si>
    <t>14/10/2023</t>
  </si>
  <si>
    <t>16/10/2023</t>
  </si>
  <si>
    <t>18/10/2023</t>
  </si>
  <si>
    <t>19/10/2023</t>
  </si>
  <si>
    <t>20/10/2023</t>
  </si>
  <si>
    <t>21/10/2023</t>
  </si>
  <si>
    <t>23/10/2023</t>
  </si>
  <si>
    <t>25/10/2023</t>
  </si>
  <si>
    <t>26/10/2023</t>
  </si>
  <si>
    <t>27/10/2023</t>
  </si>
  <si>
    <t>28/10/2023</t>
  </si>
  <si>
    <t>Revalue</t>
  </si>
  <si>
    <t>30/10/2023</t>
  </si>
  <si>
    <t>13/11/2023</t>
  </si>
  <si>
    <t>14/11/2023</t>
  </si>
  <si>
    <t>15/11/2023</t>
  </si>
  <si>
    <t>16/11/2023</t>
  </si>
  <si>
    <t>17/11/2023</t>
  </si>
  <si>
    <t>18/11/2023</t>
  </si>
  <si>
    <t>20/11/2023</t>
  </si>
  <si>
    <t>21/11/2023</t>
  </si>
  <si>
    <t>22/11/2023</t>
  </si>
  <si>
    <t>23/11/2023</t>
  </si>
  <si>
    <t>24/11/2023</t>
  </si>
  <si>
    <t>25/11/2023</t>
  </si>
  <si>
    <t>26/11/2023</t>
  </si>
  <si>
    <t>27/11/2023</t>
  </si>
  <si>
    <t>28/11/2023</t>
  </si>
  <si>
    <t>29/11/2023</t>
  </si>
  <si>
    <t>14/12/2023</t>
  </si>
  <si>
    <t>15/12/2023</t>
  </si>
  <si>
    <t>16/12/2023</t>
  </si>
  <si>
    <t>18/12/2023</t>
  </si>
  <si>
    <t>19/12/2023</t>
  </si>
  <si>
    <t>20/12/2023</t>
  </si>
  <si>
    <t>22/12/2023</t>
  </si>
  <si>
    <t>23/12/2023</t>
  </si>
  <si>
    <t>27/12/2023</t>
  </si>
  <si>
    <t>28/12/2023</t>
  </si>
  <si>
    <t>13/01/2024</t>
  </si>
  <si>
    <t>15/01/2024</t>
  </si>
  <si>
    <t>16/01/2024</t>
  </si>
  <si>
    <t>17/01/2024</t>
  </si>
  <si>
    <t>18/01/2024</t>
  </si>
  <si>
    <t>23/01/2024</t>
  </si>
  <si>
    <t>24/01/2024</t>
  </si>
  <si>
    <t>29/01/2024</t>
  </si>
  <si>
    <t>30/01/2024</t>
  </si>
  <si>
    <t>13/02/2024</t>
  </si>
  <si>
    <t>14/02/2024</t>
  </si>
  <si>
    <t>15/02/2024</t>
  </si>
  <si>
    <t>16/02/2024</t>
  </si>
  <si>
    <t>17/02/2024</t>
  </si>
  <si>
    <t>19/02/2024</t>
  </si>
  <si>
    <t>20/02/2024</t>
  </si>
  <si>
    <t>22/02/2024</t>
  </si>
  <si>
    <t>23/02/2024</t>
  </si>
  <si>
    <t>24/02/2024</t>
  </si>
  <si>
    <t>26/02/2024</t>
  </si>
  <si>
    <t>27/02/2024</t>
  </si>
  <si>
    <t>29/02/2024</t>
  </si>
  <si>
    <t>13/03/2024</t>
  </si>
  <si>
    <t>14/03/2024</t>
  </si>
  <si>
    <t>15/03/2024</t>
  </si>
  <si>
    <t>18/03/2024</t>
  </si>
  <si>
    <t>19/03/2024</t>
  </si>
  <si>
    <t>21/03/2024</t>
  </si>
  <si>
    <t>23/03/2024</t>
  </si>
  <si>
    <t>25/03/2024</t>
  </si>
  <si>
    <t>26/03/2024</t>
  </si>
  <si>
    <t>27/03/2024</t>
  </si>
  <si>
    <t>28/03/2024</t>
  </si>
  <si>
    <t>13/04/2024</t>
  </si>
  <si>
    <t>16/04/2024</t>
  </si>
  <si>
    <t>17/04/2024</t>
  </si>
  <si>
    <t>19/04/2024</t>
  </si>
  <si>
    <t>20/04/2024</t>
  </si>
  <si>
    <t>22/04/2024</t>
  </si>
  <si>
    <t>23/04/2024</t>
  </si>
  <si>
    <t>26/04/2024</t>
  </si>
  <si>
    <t>27/04/2024</t>
  </si>
  <si>
    <t>29/04/2024</t>
  </si>
  <si>
    <t>13/05/2024</t>
  </si>
  <si>
    <t>14/05/2024</t>
  </si>
  <si>
    <t>17/05/2024</t>
  </si>
  <si>
    <t>18/05/2024</t>
  </si>
  <si>
    <t>20/05/2024</t>
  </si>
  <si>
    <t>21/05/2024</t>
  </si>
  <si>
    <t>22/05/2024</t>
  </si>
  <si>
    <t>23/05/2024</t>
  </si>
  <si>
    <t>24/05/2024</t>
  </si>
  <si>
    <t>25/05/2024</t>
  </si>
  <si>
    <t>27/05/2024</t>
  </si>
  <si>
    <t>30/05/2024</t>
  </si>
  <si>
    <t>14/06/2024</t>
  </si>
  <si>
    <t>15/06/2024</t>
  </si>
  <si>
    <t>17/06/2024</t>
  </si>
  <si>
    <t>19/06/2024</t>
  </si>
  <si>
    <t>20/06/2024</t>
  </si>
  <si>
    <t>21/06/2024</t>
  </si>
  <si>
    <t>22/06/2024</t>
  </si>
  <si>
    <t>24/06/2024</t>
  </si>
  <si>
    <t>25/06/2024</t>
  </si>
  <si>
    <t>26/06/2024</t>
  </si>
  <si>
    <t>28/06/2024</t>
  </si>
  <si>
    <t>29/06/2024</t>
  </si>
  <si>
    <t>101673 - LIME UNSLAKED QUICKLIME BULK DELIVERY  - Total</t>
  </si>
  <si>
    <t xml:space="preserve">102247 - SULPHURIC ACID 60% 300KG DRUM  </t>
  </si>
  <si>
    <t>102247 - SULPHURIC ACID 60% 300KG DRUM   - Total</t>
  </si>
  <si>
    <t xml:space="preserve">102625 - SILICA PULVERISED FLOUR 200G 25KG BAG </t>
  </si>
  <si>
    <t>24/12/2023</t>
  </si>
  <si>
    <t>14/01/2024</t>
  </si>
  <si>
    <t>20/03/2024</t>
  </si>
  <si>
    <t>102625 - SILICA PULVERISED FLOUR 200G 25KG BAG  - Total</t>
  </si>
  <si>
    <t xml:space="preserve">103071 - PROPANE HANDIGAS Q SIZE 18KG  </t>
  </si>
  <si>
    <t>GASC - GAS - COMPRESSED</t>
  </si>
  <si>
    <t>Cylinder</t>
  </si>
  <si>
    <t>23/07/2023</t>
  </si>
  <si>
    <t>22/10/2023</t>
  </si>
  <si>
    <t>27/01/2024</t>
  </si>
  <si>
    <t>21/04/2024</t>
  </si>
  <si>
    <t>103071 - PROPANE HANDIGAS Q SIZE 18KG   - Total</t>
  </si>
  <si>
    <t xml:space="preserve">103077 - CEMENT PORTLAND 20KG BAG  </t>
  </si>
  <si>
    <t>CEMT - CEMENT</t>
  </si>
  <si>
    <t>103077 - CEMENT PORTLAND 20KG BAG   - Total</t>
  </si>
  <si>
    <t xml:space="preserve">103203 - HYDROCHLORIC ACID MIN 32% STR ENGTH BULK KILOGRAM ISSUE </t>
  </si>
  <si>
    <t>ACID - ACID</t>
  </si>
  <si>
    <t>kilogram</t>
  </si>
  <si>
    <t>25/04/2024</t>
  </si>
  <si>
    <t>103203 - HYDROCHLORIC ACID MIN 32% STR ENGTH BULK KILOGRAM ISSUE  - Total</t>
  </si>
  <si>
    <t xml:space="preserve">103205 - SODIUM HYDROXIDE CAUSTIC BULK LIQUID NAOH 49.7-50.3% W/W MA </t>
  </si>
  <si>
    <t>CAUS - CAUSTIC</t>
  </si>
  <si>
    <t>27/09/2023</t>
  </si>
  <si>
    <t>103205 - SODIUM HYDROXIDE CAUSTIC BULK LIQUID NAOH 49.7-50.3% W/W MA  - Total</t>
  </si>
  <si>
    <t xml:space="preserve">103206 - DIESEL FUEL BULK  </t>
  </si>
  <si>
    <t>FUEL - DIESEL &amp; PETROL</t>
  </si>
  <si>
    <t>16/07/2023</t>
  </si>
  <si>
    <t>20/07/2023</t>
  </si>
  <si>
    <t>30/07/2023</t>
  </si>
  <si>
    <t>#########</t>
  </si>
  <si>
    <t>20/08/2023</t>
  </si>
  <si>
    <t>23/08/2023</t>
  </si>
  <si>
    <t>27/08/2023</t>
  </si>
  <si>
    <t>16/09/2023</t>
  </si>
  <si>
    <t>17/09/2023</t>
  </si>
  <si>
    <t>18/09/2023</t>
  </si>
  <si>
    <t>24/09/2023</t>
  </si>
  <si>
    <t>15/10/2023</t>
  </si>
  <si>
    <t>29/10/2023</t>
  </si>
  <si>
    <t>19/11/2023</t>
  </si>
  <si>
    <t>26/12/2023</t>
  </si>
  <si>
    <t>19/01/2024</t>
  </si>
  <si>
    <t>21/01/2024</t>
  </si>
  <si>
    <t>25/01/2024</t>
  </si>
  <si>
    <t>26/01/2024</t>
  </si>
  <si>
    <t>28/01/2024</t>
  </si>
  <si>
    <t>18/02/2024</t>
  </si>
  <si>
    <t>25/02/2024</t>
  </si>
  <si>
    <t>17/03/2024</t>
  </si>
  <si>
    <t>22/03/2024</t>
  </si>
  <si>
    <t>24/03/2024</t>
  </si>
  <si>
    <t>28/04/2024</t>
  </si>
  <si>
    <t>15/05/2024</t>
  </si>
  <si>
    <t>19/05/2024</t>
  </si>
  <si>
    <t>29/05/2024</t>
  </si>
  <si>
    <t>13/06/2024</t>
  </si>
  <si>
    <t>16/06/2024</t>
  </si>
  <si>
    <t>18/06/2024</t>
  </si>
  <si>
    <t>23/06/2024</t>
  </si>
  <si>
    <t>27/06/2024</t>
  </si>
  <si>
    <t>Stock Adjustment</t>
  </si>
  <si>
    <t>103206 - DIESEL FUEL BULK   - Total</t>
  </si>
  <si>
    <t xml:space="preserve">103424 - SULFAMIC ACID TECHNICAL DESCAL ER DRY 98% 25KG </t>
  </si>
  <si>
    <t>Each</t>
  </si>
  <si>
    <t>103424 - SULFAMIC ACID TECHNICAL DESCAL ER DRY 98% 25KG  - Total</t>
  </si>
  <si>
    <t xml:space="preserve">103430 - SODIUM CYANIDE REAGENT LIQUOR 30-33% W/W AND, BULK </t>
  </si>
  <si>
    <t>CYAN - CYANIDE</t>
  </si>
  <si>
    <t>103430 - SODIUM CYANIDE REAGENT LIQUOR 30-33% W/W AND, BULK  - Total</t>
  </si>
  <si>
    <t xml:space="preserve">103466 - ALUM SOLUTION 46% 1300KG IBC  </t>
  </si>
  <si>
    <t>Pod</t>
  </si>
  <si>
    <t>103466 - ALUM SOLUTION 46% 1300KG IBC   - Total</t>
  </si>
  <si>
    <t xml:space="preserve">104165 - SODIUM HYPOCHLORITE SOLUTION CHLORINE 10% </t>
  </si>
  <si>
    <t>Container</t>
  </si>
  <si>
    <t>104165 - SODIUM HYPOCHLORITE SOLUTION CHLORINE 10%  - Total</t>
  </si>
  <si>
    <t xml:space="preserve">120407 - COOLANT ANTIFREEZE HD PREMIUM N COOL 50/50 - 1000LTR OTC </t>
  </si>
  <si>
    <t>LUBR - LUBRICANTS</t>
  </si>
  <si>
    <t>25/12/2023</t>
  </si>
  <si>
    <t>120407 - COOLANT ANTIFREEZE HD PREMIUM N COOL 50/50 - 1000LTR OTC  - Total</t>
  </si>
  <si>
    <t xml:space="preserve">123339 - ACID HYDROCHLORIC DILUTE 9% 1000L IBC </t>
  </si>
  <si>
    <t>123339 - ACID HYDROCHLORIC DILUTE 9% 1000L IBC  - Total</t>
  </si>
  <si>
    <t xml:space="preserve">Provide water quality from the various points that may be associated with controlled drainage (such as effluent) and discharge from mine dewatering. </t>
  </si>
  <si>
    <t>Surface water includes lakes, running creeks/streams/rivers, and oceans</t>
  </si>
  <si>
    <t>Water Discharged</t>
  </si>
  <si>
    <t xml:space="preserve">Determine if there were any discharges of water from site during FY23-24. The volume of discharge should be available in DESI notifications or investigation reports. Update values in red.
For the sample results, use the results from samples taken from the releasing water body (get this from DataSight - site codes are shown in "sample location" column). </t>
  </si>
  <si>
    <t>Discharge to Surface Water</t>
  </si>
  <si>
    <t>Volumes</t>
  </si>
  <si>
    <t>Monthly Volume</t>
  </si>
  <si>
    <t>FY2023 Volume</t>
  </si>
  <si>
    <t>FY2024 Volume</t>
  </si>
  <si>
    <t>Mt Wright Dam (RP5)</t>
  </si>
  <si>
    <t>Release Event Report (approx volumes)</t>
  </si>
  <si>
    <t>kL</t>
  </si>
  <si>
    <t xml:space="preserve"> -</t>
  </si>
  <si>
    <t>Sarsfield Sediment Dam  (RP3)</t>
  </si>
  <si>
    <t>Nolans Water Managment Area (RP2)</t>
  </si>
  <si>
    <t>NTSF-E</t>
  </si>
  <si>
    <t>Sample Results</t>
  </si>
  <si>
    <t>Sample Location</t>
  </si>
  <si>
    <t>TN</t>
  </si>
  <si>
    <t>TP</t>
  </si>
  <si>
    <t>NOL_SW066 (EXP 1)</t>
  </si>
  <si>
    <t>NTSF-E Average</t>
  </si>
  <si>
    <t>&lt;0.001</t>
  </si>
  <si>
    <t>&lt;0.01</t>
  </si>
  <si>
    <t>Quantity Spilt and Recovered should match those reported in the Annual Environmental Report</t>
  </si>
  <si>
    <t>If you have no obligation to report a spill to your licencing body, you have no obligation to enter it here.</t>
  </si>
  <si>
    <t>Spill Events</t>
  </si>
  <si>
    <t>Check the DES Notification Tracking spreadsheet to determine of there were any reportable spills (on G: Drive - Environment\18. Incident, Injury, Non-conformances and Corrective Action Management\1. DES Notifications). MyOsh &amp; Lucidity were the current Incident Reporting Systems during the FY23-24 period.</t>
  </si>
  <si>
    <t>Fuel Spills</t>
  </si>
  <si>
    <t>Spill Response 1</t>
  </si>
  <si>
    <t>Spill Response 2</t>
  </si>
  <si>
    <t>Reporting</t>
  </si>
  <si>
    <t>Product</t>
  </si>
  <si>
    <t>Spill Destination</t>
  </si>
  <si>
    <t xml:space="preserve">Qty Spilt </t>
  </si>
  <si>
    <t>Qty recovered</t>
  </si>
  <si>
    <t>Response type</t>
  </si>
  <si>
    <t>Unrecovered Spill</t>
  </si>
  <si>
    <t>Has this spill been reported to your licencing body?</t>
  </si>
  <si>
    <t>Should it be reported to the NPI Unit?</t>
  </si>
  <si>
    <t>Effluent (Water Based) Spills</t>
  </si>
  <si>
    <t>Effluent - provide sample</t>
  </si>
  <si>
    <t>Land</t>
  </si>
  <si>
    <t>Sewerage (Offsite)</t>
  </si>
  <si>
    <t>Other Spills</t>
  </si>
  <si>
    <t>Please Enter</t>
  </si>
  <si>
    <t>Effluent Spill Samples</t>
  </si>
  <si>
    <t>Processing Chemicals, 
please list</t>
  </si>
  <si>
    <t>Response</t>
  </si>
  <si>
    <t>Water Spill</t>
  </si>
  <si>
    <t>Fuel Spill</t>
  </si>
  <si>
    <t>Water - provide sample</t>
  </si>
  <si>
    <t>Destruction (Offsite)</t>
  </si>
  <si>
    <t>Oil</t>
  </si>
  <si>
    <t>Energy Recovery [Voluntary Reporting]</t>
  </si>
  <si>
    <t>Saline Water</t>
  </si>
  <si>
    <t>Immobilisation [Voluntary Reporting]</t>
  </si>
  <si>
    <t>Hypersaline Water - provide sample</t>
  </si>
  <si>
    <t>PULP</t>
  </si>
  <si>
    <t>Chemical Dust Suppressant - provide sample</t>
  </si>
  <si>
    <t>low aromatic ULP/Opal</t>
  </si>
  <si>
    <t>Long Term Waste Storage</t>
  </si>
  <si>
    <t>Tailing Liquids - provide sample</t>
  </si>
  <si>
    <t>Avgas 100</t>
  </si>
  <si>
    <t>Partial Purification [Voluntary Reporting]</t>
  </si>
  <si>
    <t>Process Water - provide sample</t>
  </si>
  <si>
    <t>Avgas LL</t>
  </si>
  <si>
    <t>Purification [Voluntary Reporting]</t>
  </si>
  <si>
    <t>PFW</t>
  </si>
  <si>
    <t>Jet Kerosene</t>
  </si>
  <si>
    <t>Recycling [Voluntary Reporting]</t>
  </si>
  <si>
    <t>Other (please enter)</t>
  </si>
  <si>
    <t>Hydrocarbons</t>
  </si>
  <si>
    <t>Remediation [Voluntary Reporting]</t>
  </si>
  <si>
    <t>Light Crude Oil</t>
  </si>
  <si>
    <t>Reprocessing [Voluntary Reporting]</t>
  </si>
  <si>
    <t>Heavy Crude Oil</t>
  </si>
  <si>
    <t>Reuse [Voluntary Reporting]</t>
  </si>
  <si>
    <t>Tailings Storage</t>
  </si>
  <si>
    <t>Treatment (Offsite)</t>
  </si>
  <si>
    <t>Underground Injection</t>
  </si>
  <si>
    <t>Transfers of substances to mandatory transfer destinations must be reported, while transfers of substances to voluntary transfer destinations may be reported</t>
  </si>
  <si>
    <t>Once QWDS Monofill survey is complete, use the data from that to fill out this section. GC is doing the QWDS Monofill Survey for FY23-24.</t>
  </si>
  <si>
    <t xml:space="preserve">waste transfers in waste tracking register </t>
  </si>
  <si>
    <t>Destination Type</t>
  </si>
  <si>
    <t>Destination</t>
  </si>
  <si>
    <r>
      <t>Waste Category</t>
    </r>
    <r>
      <rPr>
        <sz val="10"/>
        <color rgb="FFFF0000"/>
        <rFont val="Arial"/>
        <family val="2"/>
      </rPr>
      <t xml:space="preserve"> (1)</t>
    </r>
  </si>
  <si>
    <t>FY2023 Waste</t>
  </si>
  <si>
    <t>FY2024 Waste</t>
  </si>
  <si>
    <r>
      <t xml:space="preserve">Total waste sent to </t>
    </r>
    <r>
      <rPr>
        <b/>
        <sz val="10"/>
        <color theme="1"/>
        <rFont val="Arial"/>
        <family val="2"/>
      </rPr>
      <t>on-site</t>
    </r>
    <r>
      <rPr>
        <sz val="10"/>
        <color theme="1"/>
        <rFont val="Arial"/>
        <family val="2"/>
      </rPr>
      <t xml:space="preserve"> landfill</t>
    </r>
  </si>
  <si>
    <t>On-site</t>
  </si>
  <si>
    <t>Municipal</t>
  </si>
  <si>
    <t>QWDS Monofill survey (which uses data from the weekly survey pick-ups of landfill cells). Assumes waste weighs .25 tones per m3</t>
  </si>
  <si>
    <r>
      <t xml:space="preserve">Total waste sent to </t>
    </r>
    <r>
      <rPr>
        <b/>
        <sz val="10"/>
        <color theme="1"/>
        <rFont val="Arial"/>
        <family val="2"/>
      </rPr>
      <t>off-site</t>
    </r>
    <r>
      <rPr>
        <sz val="10"/>
        <color theme="1"/>
        <rFont val="Arial"/>
        <family val="2"/>
      </rPr>
      <t xml:space="preserve"> landfill</t>
    </r>
  </si>
  <si>
    <t>Off-site</t>
  </si>
  <si>
    <t>QWDS Monofill survey (which uses volumes of waste estiated from GCMB invoices). Assumes waste weighs .25 tones per m3</t>
  </si>
  <si>
    <t>Other Waste Transfers</t>
  </si>
  <si>
    <t>Destination Type / Facility</t>
  </si>
  <si>
    <r>
      <t>Waste Category</t>
    </r>
    <r>
      <rPr>
        <sz val="10"/>
        <color rgb="FFFF0000"/>
        <rFont val="Arial"/>
        <family val="2"/>
      </rPr>
      <t xml:space="preserve"> (2)</t>
    </r>
  </si>
  <si>
    <t>Waste oil &amp; grease</t>
  </si>
  <si>
    <t>Litres</t>
  </si>
  <si>
    <t>Waste Tracking Register - Waste Oil, Waste Grease &amp; Grease Traps - Transported Offsite by Tropical Waste or Cleanaway</t>
  </si>
  <si>
    <t>Sludge/solids</t>
  </si>
  <si>
    <t>Waste Tracking Register - Oily Rags, Filters, Hoses and Sludge -  Transported Offsite by Tropical Waste or Cleanaway</t>
  </si>
  <si>
    <t>Recycling</t>
  </si>
  <si>
    <t>Waste Tracking Register - Scrap metal recycled by Ellsley Metal (scrap steel bins) + Sarsfield crusher demolition scrap steel</t>
  </si>
  <si>
    <t>Reuse</t>
  </si>
  <si>
    <t>QWDS Monofill Survey - Equipment from sarsfield crusher demolition</t>
  </si>
  <si>
    <t>QWDS Monofill Survey - Rubber conveyor belt from Sarsfield crusher demolition</t>
  </si>
  <si>
    <t>Tyres (for non-structural use)</t>
  </si>
  <si>
    <t>QWDS Monofill Survey - Light vehicle tyres recycled at Bridgestone or Barrs Tyres</t>
  </si>
  <si>
    <t>Sewage Facility</t>
  </si>
  <si>
    <t>Waste Tracking Register - Sewage Sludge/Nightsoil - Transported Offsite by Tropical Waste</t>
  </si>
  <si>
    <t>Muncipal waste - Waste from households, as well as other waste which because of its nature or composition, is similar to waste from households</t>
  </si>
  <si>
    <t>Industrial waste - Solid, liquid and gaseous wastes originating from the industrial manufacture of products</t>
  </si>
  <si>
    <t>Construction waste - Waste resulting from construction and demolition activities and is primarily constituted of concrete with minor components of metals, timber, bricks, plaster off cuts, and excavated earth (most is relatively inert in landfills)</t>
  </si>
  <si>
    <t>(2)</t>
  </si>
  <si>
    <t>Tyres - Include the number of tyres and type (light, medium, heavy vehicle) if exact weight is unknown. Indicate if the tyres are used for structural purposes (reused) when disposed of.</t>
  </si>
  <si>
    <t>Oil and Grease - Quanity and type of oil (diesel engine oil, ULP engine oil) or grease transferred</t>
  </si>
  <si>
    <t>Sludge /solid waste - from processing operations (eg. biosolids)</t>
  </si>
  <si>
    <t>Waste water -  Includes municipal and industrial waste water. Only water transported to a final treatment facility or outfall point should be included.</t>
  </si>
  <si>
    <t>NPI Transfer Destinations</t>
  </si>
  <si>
    <t>Greenbase will fill out this tab for you</t>
  </si>
  <si>
    <t>Under a 2% difference is generally regarded as acceptable</t>
  </si>
  <si>
    <t>Tank throughput is used to compare against the usages number, and is not used in any calculations</t>
  </si>
  <si>
    <t>Invoices (Deliveries)</t>
  </si>
  <si>
    <t>Diesel invoices 1</t>
  </si>
  <si>
    <t>Diesel invoices 2</t>
  </si>
  <si>
    <t>Diesel invoices 3</t>
  </si>
  <si>
    <t>Opening Balance</t>
  </si>
  <si>
    <t>Closing Balance</t>
  </si>
  <si>
    <t>Change in Storage</t>
  </si>
  <si>
    <t>Usages</t>
  </si>
  <si>
    <t>Plant and Equipment 1</t>
  </si>
  <si>
    <t>Plant and Equipment 2 (contractor)</t>
  </si>
  <si>
    <t>Plant and Equipment 3 (contractor)</t>
  </si>
  <si>
    <t>Diesel in Batched Explosives</t>
  </si>
  <si>
    <t>Reconciliation to Invoices</t>
  </si>
  <si>
    <t xml:space="preserve">Reconciliation to Stockpiles </t>
  </si>
  <si>
    <t>LPG invoices 1</t>
  </si>
  <si>
    <t>LPG invoices 2</t>
  </si>
  <si>
    <t>LPG invoices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</si>
</sst>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44" formatCode="_(&quot;$&quot;* #,##0.00_);_(&quot;$&quot;* \(#,##0.00\);_(&quot;$&quot;* &quot;-&quot;??_);_(@_)"/>
    <numFmt numFmtId="43" formatCode="_(* #,##0.00_);_(* \(#,##0.00\);_(* &quot;-&quot;??_);_(@_)"/>
    <numFmt numFmtId="164" formatCode="_-* #,##0_-;\-* #,##0_-;_-* &quot;-&quot;_-;_-@_-"/>
    <numFmt numFmtId="165" formatCode="_-&quot;$&quot;* #,##0.00_-;\-&quot;$&quot;* #,##0.00_-;_-&quot;$&quot;* &quot;-&quot;??_-;_-@_-"/>
    <numFmt numFmtId="166" formatCode="_-* #,##0.00_-;\-* #,##0.00_-;_-* &quot;-&quot;??_-;_-@_-"/>
    <numFmt numFmtId="167" formatCode="_-* #,##0.000_-;\-* #,##0.000_-;_-* &quot;-&quot;??_-;_-@_-"/>
    <numFmt numFmtId="168" formatCode="_-* #,##0_-;\-* #,##0_-;_-* &quot;-&quot;??_-;_-@_-"/>
    <numFmt numFmtId="169" formatCode="_-&quot;$&quot;* #,##0_-;\-&quot;$&quot;* #,##0_-;_-&quot;$&quot;* &quot;-&quot;??_-;_-@_-"/>
    <numFmt numFmtId="170" formatCode="_-* #,##0.0000_-;\-* #,##0.0000_-;_-* &quot;-&quot;????_-;_-@_-"/>
    <numFmt numFmtId="171" formatCode="[$-C09]dd\-mmm\-yy;@"/>
    <numFmt numFmtId="172" formatCode="_(* #,##0_);_(* \(#,##0\);_(* &quot;-&quot;??_);_(@_)"/>
    <numFmt numFmtId="173" formatCode="0.000%"/>
    <numFmt numFmtId="174" formatCode="0.000"/>
    <numFmt numFmtId="175" formatCode="_(* #,##0.0_);_(* \(#,##0.0\);_(* &quot;-&quot;??_);_(@_)"/>
    <numFmt numFmtId="176" formatCode="_-* #,##0.0_-;\-* #,##0.0_-;_-* &quot;-&quot;_-;_-@_-"/>
    <numFmt numFmtId="177" formatCode="_-* #,##0.00_-;\-* #,##0.00_-;_-* &quot;-&quot;_-;_-@_-"/>
    <numFmt numFmtId="178" formatCode="_-* #,##0.000_-;\-* #,##0.000_-;_-* &quot;-&quot;_-;_-@_-"/>
    <numFmt numFmtId="179" formatCode="_-* #,##0.0000_-;\-* #,##0.0000_-;_-* &quot;-&quot;_-;_-@_-"/>
  </numFmts>
  <fonts count="67">
    <font>
      <sz val="11"/>
      <color theme="1"/>
      <name val="Calibri"/>
      <family val="2"/>
      <scheme val="minor"/>
    </font>
    <font>
      <sz val="11"/>
      <color theme="1"/>
      <name val="Calibri"/>
      <family val="2"/>
      <scheme val="minor"/>
    </font>
    <font>
      <sz val="10"/>
      <color theme="1"/>
      <name val="Arial"/>
      <family val="2"/>
    </font>
    <font>
      <sz val="10"/>
      <color rgb="FFFF0000"/>
      <name val="Arial"/>
      <family val="2"/>
    </font>
    <font>
      <sz val="18"/>
      <color theme="1"/>
      <name val="Arial"/>
      <family val="2"/>
    </font>
    <font>
      <b/>
      <sz val="18"/>
      <color theme="1"/>
      <name val="Arial"/>
      <family val="2"/>
    </font>
    <font>
      <sz val="10"/>
      <color rgb="FFC00000"/>
      <name val="Arial"/>
      <family val="2"/>
    </font>
    <font>
      <sz val="14"/>
      <color theme="1"/>
      <name val="Arial"/>
      <family val="2"/>
    </font>
    <font>
      <sz val="10"/>
      <color theme="3"/>
      <name val="Arial"/>
      <family val="2"/>
    </font>
    <font>
      <sz val="10"/>
      <color theme="1"/>
      <name val="Times New Roman"/>
      <family val="1"/>
    </font>
    <font>
      <sz val="16"/>
      <color theme="1"/>
      <name val="Arial"/>
      <family val="2"/>
    </font>
    <font>
      <sz val="10"/>
      <name val="Arial"/>
      <family val="2"/>
    </font>
    <font>
      <sz val="10"/>
      <color theme="0" tint="-0.499984740745262"/>
      <name val="Arial"/>
      <family val="2"/>
    </font>
    <font>
      <b/>
      <sz val="10"/>
      <color theme="1"/>
      <name val="Arial"/>
      <family val="2"/>
    </font>
    <font>
      <sz val="8"/>
      <color indexed="81"/>
      <name val="Tahoma"/>
      <family val="2"/>
    </font>
    <font>
      <b/>
      <sz val="8"/>
      <color indexed="81"/>
      <name val="Tahoma"/>
      <family val="2"/>
    </font>
    <font>
      <u/>
      <sz val="10"/>
      <color theme="1"/>
      <name val="Arial"/>
      <family val="2"/>
    </font>
    <font>
      <b/>
      <sz val="10"/>
      <color rgb="FFC00000"/>
      <name val="Arial"/>
      <family val="2"/>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1"/>
      <name val="Calibri"/>
      <family val="2"/>
      <scheme val="minor"/>
    </font>
    <font>
      <sz val="10"/>
      <color theme="4"/>
      <name val="Arial"/>
      <family val="2"/>
    </font>
    <font>
      <b/>
      <sz val="9"/>
      <color indexed="81"/>
      <name val="Tahoma"/>
      <family val="2"/>
    </font>
    <font>
      <sz val="9"/>
      <color indexed="81"/>
      <name val="Tahoma"/>
      <family val="2"/>
    </font>
    <font>
      <sz val="10"/>
      <color theme="1"/>
      <name val="Calibri"/>
      <family val="2"/>
    </font>
    <font>
      <sz val="8.5"/>
      <color theme="1"/>
      <name val="Arial"/>
      <family val="2"/>
    </font>
    <font>
      <u/>
      <sz val="11"/>
      <color theme="10"/>
      <name val="Calibri"/>
      <family val="2"/>
      <scheme val="minor"/>
    </font>
    <font>
      <sz val="12"/>
      <color theme="1"/>
      <name val="Arial"/>
      <family val="2"/>
    </font>
    <font>
      <u/>
      <sz val="10"/>
      <color theme="10"/>
      <name val="Arial"/>
      <family val="2"/>
    </font>
    <font>
      <b/>
      <sz val="12"/>
      <color rgb="FFC00000"/>
      <name val="Arial"/>
      <family val="2"/>
    </font>
    <font>
      <sz val="14"/>
      <color rgb="FFFF0000"/>
      <name val="Arial"/>
      <family val="2"/>
    </font>
    <font>
      <sz val="12"/>
      <color theme="0" tint="-0.499984740745262"/>
      <name val="Arial"/>
      <family val="2"/>
    </font>
    <font>
      <sz val="12"/>
      <name val="Arial"/>
      <family val="2"/>
    </font>
    <font>
      <sz val="10"/>
      <color rgb="FF000000"/>
      <name val="Arial"/>
      <family val="2"/>
    </font>
    <font>
      <b/>
      <sz val="10"/>
      <name val="Arial"/>
      <family val="2"/>
    </font>
    <font>
      <b/>
      <sz val="12"/>
      <name val="Arial"/>
      <family val="2"/>
    </font>
    <font>
      <sz val="12"/>
      <color rgb="FF000000"/>
      <name val="Arial"/>
      <family val="2"/>
    </font>
    <font>
      <sz val="10"/>
      <color rgb="FF00B050"/>
      <name val="Arial"/>
      <family val="2"/>
    </font>
    <font>
      <sz val="14"/>
      <color rgb="FF000000"/>
      <name val="Arial"/>
      <family val="2"/>
    </font>
    <font>
      <b/>
      <sz val="12"/>
      <color rgb="FFFF0000"/>
      <name val="Arial"/>
      <family val="2"/>
    </font>
    <font>
      <i/>
      <sz val="10"/>
      <color rgb="FF000000"/>
      <name val="Arial"/>
      <family val="2"/>
    </font>
    <font>
      <sz val="16"/>
      <name val="Arial"/>
      <family val="2"/>
    </font>
    <font>
      <sz val="18"/>
      <color theme="0" tint="-0.499984740745262"/>
      <name val="Arial"/>
      <family val="2"/>
    </font>
    <font>
      <b/>
      <sz val="10"/>
      <color rgb="FF000000"/>
      <name val="Arial"/>
      <family val="2"/>
    </font>
    <font>
      <sz val="10"/>
      <color theme="0" tint="-0.34998626667073579"/>
      <name val="Arial"/>
      <family val="2"/>
    </font>
    <font>
      <sz val="10"/>
      <color rgb="FFFF0000"/>
      <name val="Calibri"/>
      <family val="2"/>
    </font>
    <font>
      <sz val="10"/>
      <color theme="1" tint="0.499984740745262"/>
      <name val="Arial"/>
      <family val="2"/>
    </font>
    <font>
      <sz val="10"/>
      <color theme="1"/>
      <name val="Arial"/>
      <family val="2"/>
    </font>
    <font>
      <sz val="10"/>
      <name val="Arial"/>
      <family val="2"/>
    </font>
    <font>
      <i/>
      <sz val="10"/>
      <name val="Arial"/>
      <family val="2"/>
    </font>
    <font>
      <sz val="10"/>
      <color theme="0" tint="-4.9989318521683403E-2"/>
      <name val="Arial"/>
      <family val="2"/>
    </font>
    <font>
      <sz val="11"/>
      <color rgb="FF000000"/>
      <name val="Calibri"/>
      <family val="2"/>
    </font>
    <font>
      <sz val="10"/>
      <name val="Tahoma"/>
      <family val="2"/>
    </font>
    <font>
      <sz val="10"/>
      <name val="Andale WT"/>
      <family val="2"/>
    </font>
    <font>
      <b/>
      <sz val="10"/>
      <name val="Andale WT"/>
      <family val="2"/>
    </font>
    <font>
      <b/>
      <sz val="10"/>
      <color rgb="FF31455E"/>
      <name val="Andale WT"/>
      <family val="2"/>
    </font>
    <font>
      <sz val="10"/>
      <color rgb="FF000000"/>
      <name val="Andale WT"/>
      <family val="2"/>
    </font>
    <font>
      <sz val="10"/>
      <color theme="0" tint="-0.499984740745262"/>
      <name val="Arial"/>
      <family val="2"/>
    </font>
    <font>
      <sz val="10"/>
      <color rgb="FF000000"/>
      <name val="Tahoma"/>
      <family val="2"/>
    </font>
    <font>
      <sz val="11"/>
      <color rgb="FF000000"/>
      <name val="Aptos Narrow"/>
      <family val="2"/>
    </font>
    <font>
      <sz val="8"/>
      <color rgb="FF333333"/>
      <name val="Andale WT"/>
    </font>
    <font>
      <sz val="8"/>
      <color rgb="FF454545"/>
      <name val="Andale WT"/>
    </font>
    <font>
      <b/>
      <sz val="8"/>
      <color rgb="FFFFFFFF"/>
      <name val="Andale WT"/>
    </font>
    <font>
      <b/>
      <sz val="8"/>
      <color rgb="FF31455E"/>
      <name val="Andale WT"/>
    </font>
    <font>
      <b/>
      <sz val="10"/>
      <color rgb="FF000000"/>
      <name val="Tahoma"/>
      <family val="2"/>
    </font>
  </fonts>
  <fills count="42">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6" tint="0.39997558519241921"/>
        <bgColor indexed="64"/>
      </patternFill>
    </fill>
    <fill>
      <patternFill patternType="solid">
        <fgColor rgb="FFF6FF8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A5A5A5"/>
      </patternFill>
    </fill>
    <fill>
      <patternFill patternType="solid">
        <fgColor theme="5" tint="0.59999389629810485"/>
        <bgColor indexed="65"/>
      </patternFill>
    </fill>
    <fill>
      <patternFill patternType="solid">
        <fgColor theme="8"/>
      </patternFill>
    </fill>
    <fill>
      <patternFill patternType="solid">
        <fgColor theme="8" tint="0.79998168889431442"/>
        <bgColor indexed="65"/>
      </patternFill>
    </fill>
    <fill>
      <patternFill patternType="solid">
        <fgColor theme="7" tint="0.79998168889431442"/>
        <bgColor indexed="64"/>
      </patternFill>
    </fill>
    <fill>
      <patternFill patternType="solid">
        <fgColor rgb="FFFFFFFF"/>
        <bgColor rgb="FF000000"/>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6FF81"/>
        <bgColor rgb="FF000000"/>
      </patternFill>
    </fill>
    <fill>
      <patternFill patternType="solid">
        <fgColor rgb="FFCCC0DA"/>
        <bgColor rgb="FF000000"/>
      </patternFill>
    </fill>
    <fill>
      <patternFill patternType="solid">
        <fgColor rgb="FFBFBFBF"/>
        <bgColor rgb="FF000000"/>
      </patternFill>
    </fill>
    <fill>
      <patternFill patternType="solid">
        <fgColor rgb="FFC4D79B"/>
        <bgColor rgb="FF000000"/>
      </patternFill>
    </fill>
    <fill>
      <patternFill patternType="solid">
        <fgColor rgb="FFD9D9D9"/>
        <bgColor rgb="FF000000"/>
      </patternFill>
    </fill>
    <fill>
      <patternFill patternType="solid">
        <fgColor rgb="FFDAEEF3"/>
        <bgColor rgb="FF000000"/>
      </patternFill>
    </fill>
    <fill>
      <patternFill patternType="solid">
        <fgColor rgb="FFFFCF00"/>
        <bgColor rgb="FF000000"/>
      </patternFill>
    </fill>
    <fill>
      <patternFill patternType="solid">
        <fgColor rgb="FFFFFF99"/>
        <bgColor rgb="FF000000"/>
      </patternFill>
    </fill>
    <fill>
      <patternFill patternType="solid">
        <fgColor rgb="FF00FF99"/>
        <bgColor rgb="FF000000"/>
      </patternFill>
    </fill>
    <fill>
      <patternFill patternType="solid">
        <fgColor theme="2" tint="-9.9978637043366805E-2"/>
        <bgColor rgb="FF000000"/>
      </patternFill>
    </fill>
    <fill>
      <patternFill patternType="solid">
        <fgColor rgb="FF5F91CB"/>
        <bgColor rgb="FF000000"/>
      </patternFill>
    </fill>
    <fill>
      <patternFill patternType="solid">
        <fgColor rgb="FFBDDAF3"/>
        <bgColor rgb="FF000000"/>
      </patternFill>
    </fill>
    <fill>
      <patternFill patternType="solid">
        <fgColor rgb="FFE7E5E5"/>
        <bgColor rgb="FF000000"/>
      </patternFill>
    </fill>
    <fill>
      <patternFill patternType="solid">
        <fgColor rgb="FFA6A6A6"/>
        <bgColor rgb="FF000000"/>
      </patternFill>
    </fill>
    <fill>
      <patternFill patternType="solid">
        <fgColor rgb="FFFFC000"/>
        <bgColor rgb="FF000000"/>
      </patternFill>
    </fill>
    <fill>
      <patternFill patternType="solid">
        <fgColor rgb="FFDCE6F1"/>
        <bgColor rgb="FFDCE6F1"/>
      </patternFill>
    </fill>
    <fill>
      <patternFill patternType="solid">
        <fgColor rgb="FFD9D9D9"/>
        <bgColor rgb="FFD9D9D9"/>
      </patternFill>
    </fill>
    <fill>
      <patternFill patternType="solid">
        <fgColor rgb="FFEBF1DE"/>
        <bgColor rgb="FF000000"/>
      </patternFill>
    </fill>
    <fill>
      <patternFill patternType="solid">
        <fgColor rgb="FFFDE9D9"/>
        <bgColor rgb="FF000000"/>
      </patternFill>
    </fill>
    <fill>
      <patternFill patternType="solid">
        <fgColor rgb="FFBFBFBF"/>
        <bgColor indexed="64"/>
      </patternFill>
    </fill>
    <fill>
      <patternFill patternType="solid">
        <fgColor rgb="FFEEECE1"/>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E2E2E2"/>
      </left>
      <right style="medium">
        <color rgb="FFE2E2E2"/>
      </right>
      <top style="medium">
        <color rgb="FFE2E2E2"/>
      </top>
      <bottom style="medium">
        <color rgb="FFE2E2E2"/>
      </bottom>
      <diagonal/>
    </border>
    <border>
      <left style="medium">
        <color rgb="FFE2E2E2"/>
      </left>
      <right style="medium">
        <color rgb="FFE2E2E2"/>
      </right>
      <top style="medium">
        <color rgb="FFE2E2E2"/>
      </top>
      <bottom/>
      <diagonal/>
    </border>
    <border>
      <left style="medium">
        <color rgb="FFE2E2E2"/>
      </left>
      <right style="medium">
        <color rgb="FFE2E2E2"/>
      </right>
      <top/>
      <bottom/>
      <diagonal/>
    </border>
    <border>
      <left style="medium">
        <color rgb="FFE2E2E2"/>
      </left>
      <right style="medium">
        <color rgb="FFE2E2E2"/>
      </right>
      <top/>
      <bottom style="medium">
        <color rgb="FFE2E2E2"/>
      </bottom>
      <diagonal/>
    </border>
    <border>
      <left/>
      <right style="medium">
        <color rgb="FFE2E2E2"/>
      </right>
      <top style="medium">
        <color rgb="FFE2E2E2"/>
      </top>
      <bottom style="medium">
        <color rgb="FFE2E2E2"/>
      </bottom>
      <diagonal/>
    </border>
    <border>
      <left/>
      <right style="medium">
        <color rgb="FFE2E2E2"/>
      </right>
      <top/>
      <bottom style="medium">
        <color rgb="FFE2E2E2"/>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0C0C0"/>
      </left>
      <right style="medium">
        <color rgb="FFC0C0C0"/>
      </right>
      <top style="medium">
        <color rgb="FFC0C0C0"/>
      </top>
      <bottom/>
      <diagonal/>
    </border>
    <border>
      <left/>
      <right style="medium">
        <color rgb="FFC0C0C0"/>
      </right>
      <top style="medium">
        <color rgb="FFC0C0C0"/>
      </top>
      <bottom/>
      <diagonal/>
    </border>
    <border>
      <left style="medium">
        <color rgb="FFCCCCCC"/>
      </left>
      <right/>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right/>
      <top/>
      <bottom style="thin">
        <color rgb="FF95B3D7"/>
      </bottom>
      <diagonal/>
    </border>
    <border>
      <left/>
      <right/>
      <top style="thin">
        <color rgb="FF95B3D7"/>
      </top>
      <bottom/>
      <diagonal/>
    </border>
  </borders>
  <cellStyleXfs count="247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1" fillId="0" borderId="0"/>
    <xf numFmtId="0" fontId="11" fillId="0" borderId="0"/>
    <xf numFmtId="0" fontId="18" fillId="11" borderId="16"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 fillId="12" borderId="0" applyNumberFormat="0" applyBorder="0" applyAlignment="0" applyProtection="0"/>
    <xf numFmtId="0" fontId="21" fillId="13" borderId="0" applyNumberFormat="0" applyBorder="0" applyAlignment="0" applyProtection="0"/>
    <xf numFmtId="0" fontId="1" fillId="14" borderId="0" applyNumberFormat="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1"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1"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1" fillId="0" borderId="0"/>
    <xf numFmtId="0" fontId="11" fillId="0" borderId="0"/>
    <xf numFmtId="0" fontId="28" fillId="0" borderId="0" applyNumberForma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0" fontId="11" fillId="0" borderId="0"/>
    <xf numFmtId="166" fontId="1" fillId="0" borderId="0" applyFont="0" applyFill="0" applyBorder="0" applyAlignment="0" applyProtection="0"/>
    <xf numFmtId="0" fontId="2" fillId="0" borderId="0"/>
    <xf numFmtId="166" fontId="2"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0" fontId="11" fillId="0" borderId="0"/>
  </cellStyleXfs>
  <cellXfs count="782">
    <xf numFmtId="0" fontId="0" fillId="0" borderId="0" xfId="0"/>
    <xf numFmtId="0" fontId="2" fillId="2" borderId="0" xfId="0" applyFont="1" applyFill="1" applyAlignment="1">
      <alignment vertical="center"/>
    </xf>
    <xf numFmtId="0" fontId="2" fillId="6" borderId="2" xfId="0" applyFont="1" applyFill="1" applyBorder="1" applyAlignment="1">
      <alignment vertical="center"/>
    </xf>
    <xf numFmtId="0" fontId="2" fillId="4" borderId="1" xfId="0" applyFont="1" applyFill="1" applyBorder="1" applyAlignment="1">
      <alignment vertical="center"/>
    </xf>
    <xf numFmtId="0" fontId="2" fillId="4" borderId="12" xfId="0" applyFont="1" applyFill="1" applyBorder="1" applyAlignment="1">
      <alignment vertical="center"/>
    </xf>
    <xf numFmtId="167" fontId="2" fillId="5" borderId="1" xfId="1" applyNumberFormat="1" applyFont="1" applyFill="1" applyBorder="1" applyAlignment="1">
      <alignment vertical="center"/>
    </xf>
    <xf numFmtId="167" fontId="2" fillId="3" borderId="1" xfId="1" applyNumberFormat="1" applyFont="1" applyFill="1" applyBorder="1" applyAlignment="1">
      <alignment vertical="center"/>
    </xf>
    <xf numFmtId="0" fontId="2" fillId="3" borderId="1" xfId="0" applyFont="1" applyFill="1" applyBorder="1" applyAlignment="1">
      <alignment vertical="center"/>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6" borderId="5" xfId="0" applyFont="1" applyFill="1" applyBorder="1" applyAlignment="1">
      <alignment vertical="center"/>
    </xf>
    <xf numFmtId="0" fontId="2" fillId="6" borderId="3" xfId="0" applyFont="1" applyFill="1" applyBorder="1" applyAlignment="1">
      <alignment vertical="center"/>
    </xf>
    <xf numFmtId="0" fontId="2" fillId="6" borderId="6" xfId="0" applyFont="1" applyFill="1" applyBorder="1" applyAlignment="1">
      <alignment vertical="center"/>
    </xf>
    <xf numFmtId="0" fontId="2" fillId="6" borderId="4" xfId="0" applyFont="1" applyFill="1" applyBorder="1" applyAlignment="1">
      <alignment vertical="center"/>
    </xf>
    <xf numFmtId="0" fontId="5" fillId="6" borderId="0" xfId="0" applyFont="1" applyFill="1" applyAlignment="1">
      <alignment vertical="center"/>
    </xf>
    <xf numFmtId="0" fontId="2" fillId="6" borderId="0" xfId="0" applyFont="1" applyFill="1" applyAlignment="1">
      <alignment vertical="center"/>
    </xf>
    <xf numFmtId="0" fontId="6" fillId="6" borderId="0" xfId="0" applyFont="1" applyFill="1" applyAlignment="1">
      <alignment vertical="center"/>
    </xf>
    <xf numFmtId="0" fontId="2" fillId="6" borderId="7" xfId="0" applyFont="1" applyFill="1" applyBorder="1" applyAlignment="1">
      <alignment vertical="center"/>
    </xf>
    <xf numFmtId="0" fontId="4" fillId="6" borderId="0" xfId="0" applyFont="1" applyFill="1" applyAlignment="1">
      <alignment vertical="center"/>
    </xf>
    <xf numFmtId="0" fontId="2" fillId="6" borderId="9" xfId="0" applyFont="1" applyFill="1" applyBorder="1" applyAlignment="1">
      <alignment vertical="center"/>
    </xf>
    <xf numFmtId="0" fontId="2" fillId="6" borderId="8" xfId="0" applyFont="1" applyFill="1" applyBorder="1" applyAlignment="1">
      <alignment vertical="center"/>
    </xf>
    <xf numFmtId="0" fontId="2" fillId="6" borderId="0" xfId="0" applyFont="1" applyFill="1" applyAlignment="1">
      <alignment horizontal="right" vertical="center"/>
    </xf>
    <xf numFmtId="0" fontId="2" fillId="8" borderId="0" xfId="0" applyFont="1" applyFill="1" applyAlignment="1">
      <alignment vertical="center"/>
    </xf>
    <xf numFmtId="0" fontId="7" fillId="2" borderId="0" xfId="0" applyFont="1" applyFill="1" applyAlignment="1">
      <alignment vertical="center"/>
    </xf>
    <xf numFmtId="0" fontId="3" fillId="2" borderId="0" xfId="0" applyFont="1" applyFill="1" applyAlignment="1">
      <alignment vertical="center"/>
    </xf>
    <xf numFmtId="0" fontId="5" fillId="2" borderId="0" xfId="0" applyFont="1" applyFill="1" applyAlignment="1">
      <alignment vertical="center"/>
    </xf>
    <xf numFmtId="0" fontId="2" fillId="4" borderId="1" xfId="0" applyFont="1" applyFill="1" applyBorder="1" applyAlignment="1">
      <alignment horizontal="left" vertical="center"/>
    </xf>
    <xf numFmtId="0" fontId="2" fillId="10" borderId="11" xfId="0" applyFont="1" applyFill="1" applyBorder="1" applyAlignment="1">
      <alignment horizontal="center" vertical="center"/>
    </xf>
    <xf numFmtId="0" fontId="2" fillId="8" borderId="8" xfId="0" applyFont="1" applyFill="1" applyBorder="1" applyAlignment="1">
      <alignment vertical="center"/>
    </xf>
    <xf numFmtId="0" fontId="2" fillId="8" borderId="13" xfId="0" applyFont="1" applyFill="1" applyBorder="1" applyAlignment="1">
      <alignment vertical="center"/>
    </xf>
    <xf numFmtId="0" fontId="2" fillId="8" borderId="15" xfId="0" applyFont="1" applyFill="1" applyBorder="1" applyAlignment="1">
      <alignment vertical="center"/>
    </xf>
    <xf numFmtId="0" fontId="2" fillId="3" borderId="1" xfId="0" applyFont="1" applyFill="1" applyBorder="1" applyAlignment="1">
      <alignment horizontal="left" vertical="center"/>
    </xf>
    <xf numFmtId="0" fontId="7" fillId="6" borderId="0" xfId="0" applyFont="1" applyFill="1" applyAlignment="1">
      <alignment vertical="center"/>
    </xf>
    <xf numFmtId="0" fontId="2" fillId="10" borderId="15" xfId="0" applyFont="1" applyFill="1" applyBorder="1" applyAlignment="1">
      <alignment horizontal="center" vertical="center"/>
    </xf>
    <xf numFmtId="168" fontId="2" fillId="7" borderId="1" xfId="1" applyNumberFormat="1" applyFont="1" applyFill="1" applyBorder="1" applyAlignment="1">
      <alignment horizontal="center" vertical="center"/>
    </xf>
    <xf numFmtId="14" fontId="2" fillId="3" borderId="1" xfId="0" applyNumberFormat="1" applyFont="1" applyFill="1" applyBorder="1" applyAlignment="1">
      <alignment vertical="center"/>
    </xf>
    <xf numFmtId="0" fontId="2" fillId="6" borderId="0" xfId="0" applyFont="1" applyFill="1" applyAlignment="1">
      <alignment horizontal="center" vertical="center" wrapText="1"/>
    </xf>
    <xf numFmtId="0" fontId="2" fillId="8" borderId="14" xfId="0" applyFont="1" applyFill="1" applyBorder="1" applyAlignment="1">
      <alignment vertical="center"/>
    </xf>
    <xf numFmtId="168" fontId="2" fillId="3" borderId="1" xfId="1" applyNumberFormat="1" applyFont="1" applyFill="1" applyBorder="1" applyAlignment="1">
      <alignment vertical="center"/>
    </xf>
    <xf numFmtId="0" fontId="2" fillId="8" borderId="2" xfId="0" applyFont="1" applyFill="1" applyBorder="1" applyAlignment="1">
      <alignment vertical="center"/>
    </xf>
    <xf numFmtId="167" fontId="2" fillId="6" borderId="0" xfId="1" applyNumberFormat="1" applyFont="1" applyFill="1" applyBorder="1" applyAlignment="1">
      <alignment vertical="center"/>
    </xf>
    <xf numFmtId="168" fontId="2" fillId="5" borderId="1" xfId="1" applyNumberFormat="1" applyFont="1" applyFill="1" applyBorder="1" applyAlignment="1">
      <alignment vertical="center"/>
    </xf>
    <xf numFmtId="14" fontId="2" fillId="3" borderId="15" xfId="0" applyNumberFormat="1" applyFont="1" applyFill="1" applyBorder="1" applyAlignment="1">
      <alignment vertical="center"/>
    </xf>
    <xf numFmtId="43" fontId="2" fillId="4" borderId="1" xfId="1" applyFont="1" applyFill="1" applyBorder="1" applyAlignment="1">
      <alignment vertical="center"/>
    </xf>
    <xf numFmtId="0" fontId="2" fillId="4" borderId="11" xfId="0" applyFont="1" applyFill="1" applyBorder="1" applyAlignment="1">
      <alignment vertical="center"/>
    </xf>
    <xf numFmtId="0" fontId="2" fillId="7" borderId="1" xfId="0" applyFont="1" applyFill="1" applyBorder="1" applyAlignment="1">
      <alignment horizontal="left" vertical="center"/>
    </xf>
    <xf numFmtId="0" fontId="2" fillId="4" borderId="12" xfId="0" applyFont="1" applyFill="1" applyBorder="1" applyAlignment="1">
      <alignment horizontal="left" vertical="center"/>
    </xf>
    <xf numFmtId="0" fontId="2" fillId="6" borderId="0" xfId="0" applyFont="1" applyFill="1" applyAlignment="1">
      <alignment horizontal="left" vertical="center"/>
    </xf>
    <xf numFmtId="0" fontId="2" fillId="3" borderId="1" xfId="0" applyFont="1" applyFill="1" applyBorder="1" applyAlignment="1">
      <alignment horizontal="right" vertical="center"/>
    </xf>
    <xf numFmtId="0" fontId="2" fillId="8" borderId="1" xfId="0" applyFont="1" applyFill="1" applyBorder="1" applyAlignment="1">
      <alignment vertical="center"/>
    </xf>
    <xf numFmtId="0" fontId="10" fillId="6" borderId="0" xfId="0" applyFont="1" applyFill="1" applyAlignment="1">
      <alignment vertical="center"/>
    </xf>
    <xf numFmtId="0" fontId="2" fillId="3" borderId="1" xfId="0" applyFont="1" applyFill="1" applyBorder="1" applyAlignment="1">
      <alignment horizontal="center" vertical="center"/>
    </xf>
    <xf numFmtId="0" fontId="2" fillId="8" borderId="1" xfId="0" applyFont="1" applyFill="1" applyBorder="1" applyAlignment="1">
      <alignment horizontal="center" vertical="center"/>
    </xf>
    <xf numFmtId="0" fontId="12" fillId="6" borderId="0" xfId="0" applyFont="1" applyFill="1" applyAlignment="1">
      <alignment horizontal="right" vertical="center"/>
    </xf>
    <xf numFmtId="0" fontId="2" fillId="3" borderId="1" xfId="0" applyFont="1" applyFill="1" applyBorder="1" applyAlignment="1">
      <alignment vertical="center" wrapText="1"/>
    </xf>
    <xf numFmtId="166" fontId="2" fillId="3" borderId="1" xfId="1" applyNumberFormat="1" applyFont="1" applyFill="1" applyBorder="1" applyAlignment="1">
      <alignment vertical="center"/>
    </xf>
    <xf numFmtId="166" fontId="2" fillId="3" borderId="15" xfId="1" applyNumberFormat="1" applyFont="1" applyFill="1" applyBorder="1" applyAlignment="1">
      <alignment vertical="center"/>
    </xf>
    <xf numFmtId="166" fontId="2" fillId="5" borderId="1" xfId="1" applyNumberFormat="1" applyFont="1" applyFill="1" applyBorder="1" applyAlignment="1">
      <alignment vertical="center"/>
    </xf>
    <xf numFmtId="166" fontId="2" fillId="6" borderId="0" xfId="0" applyNumberFormat="1" applyFont="1" applyFill="1" applyAlignment="1">
      <alignment vertical="center"/>
    </xf>
    <xf numFmtId="166" fontId="2" fillId="6" borderId="0" xfId="3" applyNumberFormat="1" applyFont="1" applyFill="1" applyBorder="1" applyAlignment="1">
      <alignment vertical="center"/>
    </xf>
    <xf numFmtId="164" fontId="2" fillId="5" borderId="1" xfId="3" applyNumberFormat="1" applyFont="1" applyFill="1" applyBorder="1" applyAlignment="1">
      <alignment vertical="center"/>
    </xf>
    <xf numFmtId="164" fontId="2" fillId="6" borderId="0" xfId="3" applyNumberFormat="1" applyFont="1" applyFill="1" applyBorder="1" applyAlignment="1">
      <alignment vertical="center"/>
    </xf>
    <xf numFmtId="164" fontId="2" fillId="7" borderId="1" xfId="0" applyNumberFormat="1" applyFont="1" applyFill="1" applyBorder="1" applyAlignment="1">
      <alignment horizontal="right" vertical="center"/>
    </xf>
    <xf numFmtId="164" fontId="2" fillId="6" borderId="0" xfId="0" applyNumberFormat="1" applyFont="1" applyFill="1" applyAlignment="1">
      <alignment horizontal="right" vertical="center"/>
    </xf>
    <xf numFmtId="166" fontId="2" fillId="5" borderId="1" xfId="2" applyNumberFormat="1" applyFont="1" applyFill="1" applyBorder="1" applyAlignment="1">
      <alignment vertical="center"/>
    </xf>
    <xf numFmtId="166" fontId="2" fillId="5" borderId="11" xfId="1" applyNumberFormat="1" applyFont="1" applyFill="1" applyBorder="1" applyAlignment="1">
      <alignment vertical="center"/>
    </xf>
    <xf numFmtId="164" fontId="2" fillId="5" borderId="1" xfId="1" applyNumberFormat="1" applyFont="1" applyFill="1" applyBorder="1" applyAlignment="1">
      <alignment horizontal="right" vertical="center"/>
    </xf>
    <xf numFmtId="0" fontId="2" fillId="2" borderId="0" xfId="0" applyFont="1" applyFill="1" applyAlignment="1">
      <alignment vertical="center" wrapText="1"/>
    </xf>
    <xf numFmtId="0" fontId="2" fillId="4" borderId="1" xfId="0" applyFont="1" applyFill="1" applyBorder="1" applyAlignment="1">
      <alignment horizontal="left" vertical="center" wrapText="1"/>
    </xf>
    <xf numFmtId="0" fontId="2" fillId="6" borderId="4" xfId="0" applyFont="1" applyFill="1" applyBorder="1" applyAlignment="1">
      <alignment horizontal="right" vertical="center"/>
    </xf>
    <xf numFmtId="0" fontId="7" fillId="6" borderId="0" xfId="0" applyFont="1" applyFill="1" applyAlignment="1">
      <alignment horizontal="left" vertical="center"/>
    </xf>
    <xf numFmtId="10" fontId="2" fillId="6" borderId="0" xfId="0" applyNumberFormat="1" applyFont="1" applyFill="1" applyAlignment="1">
      <alignment vertical="center"/>
    </xf>
    <xf numFmtId="0" fontId="2" fillId="4" borderId="15" xfId="0" applyFont="1" applyFill="1" applyBorder="1" applyAlignment="1">
      <alignment horizontal="center" vertical="center" wrapText="1"/>
    </xf>
    <xf numFmtId="0" fontId="9" fillId="8" borderId="1" xfId="0" applyFont="1" applyFill="1" applyBorder="1" applyAlignment="1">
      <alignment horizontal="center" vertical="center"/>
    </xf>
    <xf numFmtId="0" fontId="2" fillId="6" borderId="3" xfId="0" applyFont="1" applyFill="1" applyBorder="1" applyAlignment="1">
      <alignment vertical="center" wrapText="1"/>
    </xf>
    <xf numFmtId="0" fontId="2" fillId="6" borderId="0" xfId="0" applyFont="1" applyFill="1" applyAlignment="1">
      <alignment vertical="center" wrapText="1"/>
    </xf>
    <xf numFmtId="166" fontId="2" fillId="6" borderId="0" xfId="0" applyNumberFormat="1" applyFont="1" applyFill="1" applyAlignment="1">
      <alignment vertical="center" wrapText="1"/>
    </xf>
    <xf numFmtId="164" fontId="2" fillId="5" borderId="1" xfId="1" applyNumberFormat="1" applyFont="1" applyFill="1" applyBorder="1" applyAlignment="1">
      <alignment vertical="center" wrapText="1"/>
    </xf>
    <xf numFmtId="167" fontId="2" fillId="6" borderId="0" xfId="1" applyNumberFormat="1" applyFont="1" applyFill="1" applyBorder="1" applyAlignment="1">
      <alignment vertical="center" wrapText="1"/>
    </xf>
    <xf numFmtId="0" fontId="2" fillId="10" borderId="1" xfId="0" applyFont="1" applyFill="1" applyBorder="1" applyAlignment="1">
      <alignment horizontal="center" vertical="center" wrapText="1"/>
    </xf>
    <xf numFmtId="0" fontId="2" fillId="6" borderId="2" xfId="0" applyFont="1" applyFill="1" applyBorder="1" applyAlignment="1">
      <alignment vertical="center" wrapText="1"/>
    </xf>
    <xf numFmtId="0" fontId="2" fillId="8" borderId="0" xfId="0" applyFont="1" applyFill="1" applyAlignment="1">
      <alignment vertical="center" wrapText="1"/>
    </xf>
    <xf numFmtId="0" fontId="8" fillId="8" borderId="0" xfId="0" applyFont="1" applyFill="1" applyAlignment="1">
      <alignment vertical="center" wrapText="1"/>
    </xf>
    <xf numFmtId="0" fontId="2" fillId="8" borderId="1" xfId="0" applyFont="1" applyFill="1" applyBorder="1" applyAlignment="1">
      <alignment horizontal="left" vertical="center"/>
    </xf>
    <xf numFmtId="49" fontId="3" fillId="8" borderId="0" xfId="0" applyNumberFormat="1" applyFont="1" applyFill="1" applyAlignment="1">
      <alignment vertical="center"/>
    </xf>
    <xf numFmtId="49" fontId="2" fillId="6" borderId="0" xfId="0" applyNumberFormat="1" applyFont="1" applyFill="1" applyAlignment="1">
      <alignment vertical="center"/>
    </xf>
    <xf numFmtId="0" fontId="11" fillId="6" borderId="0" xfId="0" applyFont="1" applyFill="1" applyAlignment="1">
      <alignment vertical="center"/>
    </xf>
    <xf numFmtId="164" fontId="2" fillId="3" borderId="1" xfId="1" applyNumberFormat="1" applyFont="1" applyFill="1" applyBorder="1" applyAlignment="1">
      <alignment vertical="center"/>
    </xf>
    <xf numFmtId="0" fontId="2" fillId="8" borderId="10" xfId="0" applyFont="1" applyFill="1" applyBorder="1" applyAlignment="1">
      <alignment vertical="center"/>
    </xf>
    <xf numFmtId="0" fontId="2" fillId="8" borderId="11" xfId="0" applyFont="1" applyFill="1" applyBorder="1" applyAlignment="1">
      <alignment vertical="center"/>
    </xf>
    <xf numFmtId="0" fontId="2" fillId="8" borderId="12" xfId="0" applyFont="1" applyFill="1" applyBorder="1" applyAlignment="1">
      <alignment vertical="center"/>
    </xf>
    <xf numFmtId="49" fontId="3" fillId="6" borderId="0" xfId="0" applyNumberFormat="1" applyFont="1" applyFill="1" applyAlignment="1">
      <alignment horizontal="right" vertical="center"/>
    </xf>
    <xf numFmtId="0" fontId="8" fillId="8" borderId="0" xfId="0" applyFont="1" applyFill="1" applyAlignment="1">
      <alignment vertical="center"/>
    </xf>
    <xf numFmtId="0" fontId="16" fillId="2" borderId="0" xfId="0" applyFont="1" applyFill="1" applyAlignment="1">
      <alignment vertical="center"/>
    </xf>
    <xf numFmtId="0" fontId="7" fillId="6" borderId="0" xfId="0" applyFont="1" applyFill="1" applyAlignment="1">
      <alignment horizontal="center" vertical="center"/>
    </xf>
    <xf numFmtId="0" fontId="13" fillId="8" borderId="1" xfId="0" applyFont="1" applyFill="1" applyBorder="1" applyAlignment="1">
      <alignment vertical="center"/>
    </xf>
    <xf numFmtId="164" fontId="2" fillId="5" borderId="1" xfId="1" applyNumberFormat="1" applyFont="1" applyFill="1" applyBorder="1" applyAlignment="1">
      <alignment vertical="center"/>
    </xf>
    <xf numFmtId="164" fontId="2" fillId="3" borderId="1" xfId="0" applyNumberFormat="1" applyFont="1" applyFill="1" applyBorder="1" applyAlignment="1">
      <alignment vertical="center"/>
    </xf>
    <xf numFmtId="0" fontId="17" fillId="6" borderId="0" xfId="0" applyFont="1" applyFill="1" applyAlignment="1">
      <alignment vertical="center"/>
    </xf>
    <xf numFmtId="0" fontId="2" fillId="8" borderId="11" xfId="0" applyFont="1" applyFill="1" applyBorder="1" applyAlignment="1">
      <alignment horizontal="center" vertical="center"/>
    </xf>
    <xf numFmtId="43" fontId="2" fillId="5" borderId="1" xfId="1" applyFont="1" applyFill="1" applyBorder="1" applyAlignment="1">
      <alignment vertical="center"/>
    </xf>
    <xf numFmtId="43" fontId="2" fillId="3" borderId="1" xfId="1" applyFont="1" applyFill="1" applyBorder="1" applyAlignment="1">
      <alignment vertical="center"/>
    </xf>
    <xf numFmtId="43" fontId="2" fillId="7" borderId="1" xfId="1" applyFont="1" applyFill="1" applyBorder="1" applyAlignment="1">
      <alignment horizontal="center" vertical="center"/>
    </xf>
    <xf numFmtId="43" fontId="2" fillId="4" borderId="1" xfId="1" applyFont="1" applyFill="1" applyBorder="1" applyAlignment="1">
      <alignment horizontal="center" vertical="center"/>
    </xf>
    <xf numFmtId="0" fontId="0" fillId="6" borderId="9" xfId="0" applyFill="1" applyBorder="1" applyAlignment="1">
      <alignment vertical="center"/>
    </xf>
    <xf numFmtId="0" fontId="0" fillId="6" borderId="8" xfId="0" applyFill="1" applyBorder="1" applyAlignment="1">
      <alignment vertical="center"/>
    </xf>
    <xf numFmtId="0" fontId="0" fillId="6" borderId="7" xfId="0" applyFill="1" applyBorder="1" applyAlignment="1">
      <alignment vertical="center"/>
    </xf>
    <xf numFmtId="0" fontId="0" fillId="6" borderId="4" xfId="0" applyFill="1" applyBorder="1" applyAlignment="1">
      <alignment vertical="center"/>
    </xf>
    <xf numFmtId="0" fontId="0" fillId="6" borderId="6" xfId="0" applyFill="1" applyBorder="1" applyAlignment="1">
      <alignment vertical="center"/>
    </xf>
    <xf numFmtId="0" fontId="0" fillId="6" borderId="5" xfId="0" applyFill="1" applyBorder="1" applyAlignment="1">
      <alignment vertical="center"/>
    </xf>
    <xf numFmtId="164" fontId="2" fillId="6" borderId="0" xfId="0" applyNumberFormat="1" applyFont="1" applyFill="1" applyAlignment="1">
      <alignment vertical="center"/>
    </xf>
    <xf numFmtId="0" fontId="2" fillId="8" borderId="1" xfId="0" applyFont="1" applyFill="1" applyBorder="1" applyAlignment="1">
      <alignment horizontal="center" vertical="center" wrapText="1"/>
    </xf>
    <xf numFmtId="0" fontId="23" fillId="2" borderId="0" xfId="0" applyFont="1" applyFill="1" applyAlignment="1">
      <alignment vertical="center"/>
    </xf>
    <xf numFmtId="167" fontId="2" fillId="7" borderId="1" xfId="1" applyNumberFormat="1" applyFont="1" applyFill="1" applyBorder="1" applyAlignment="1">
      <alignment vertical="center"/>
    </xf>
    <xf numFmtId="168" fontId="2" fillId="7" borderId="1" xfId="1" applyNumberFormat="1" applyFont="1" applyFill="1" applyBorder="1" applyAlignment="1">
      <alignment vertical="center"/>
    </xf>
    <xf numFmtId="0" fontId="2" fillId="2" borderId="0" xfId="0" applyFont="1" applyFill="1"/>
    <xf numFmtId="0" fontId="2" fillId="2" borderId="0" xfId="0" quotePrefix="1" applyFont="1" applyFill="1" applyAlignment="1">
      <alignment vertical="center"/>
    </xf>
    <xf numFmtId="0" fontId="2" fillId="8" borderId="1" xfId="0" applyFont="1" applyFill="1" applyBorder="1" applyAlignment="1">
      <alignment horizontal="left" vertical="center" indent="3"/>
    </xf>
    <xf numFmtId="10" fontId="2" fillId="5" borderId="1" xfId="2" applyNumberFormat="1" applyFont="1" applyFill="1" applyBorder="1" applyAlignment="1">
      <alignment vertical="center"/>
    </xf>
    <xf numFmtId="0" fontId="2" fillId="8" borderId="1" xfId="0" applyFont="1" applyFill="1" applyBorder="1" applyAlignment="1">
      <alignment vertical="center" wrapText="1"/>
    </xf>
    <xf numFmtId="9" fontId="12" fillId="6" borderId="0" xfId="0" applyNumberFormat="1" applyFont="1" applyFill="1" applyAlignment="1">
      <alignment horizontal="center" vertical="center"/>
    </xf>
    <xf numFmtId="9" fontId="12" fillId="6" borderId="0" xfId="0" applyNumberFormat="1" applyFont="1" applyFill="1" applyAlignment="1">
      <alignment horizontal="left" vertical="center"/>
    </xf>
    <xf numFmtId="0" fontId="2" fillId="15" borderId="1" xfId="0" applyFont="1" applyFill="1" applyBorder="1" applyAlignment="1">
      <alignment vertical="center"/>
    </xf>
    <xf numFmtId="0" fontId="2" fillId="10" borderId="1" xfId="0" applyFont="1" applyFill="1" applyBorder="1" applyAlignment="1">
      <alignment horizontal="right" vertical="center"/>
    </xf>
    <xf numFmtId="49" fontId="2" fillId="10" borderId="11" xfId="0" applyNumberFormat="1" applyFont="1" applyFill="1" applyBorder="1" applyAlignment="1">
      <alignment horizontal="center" vertical="center" wrapText="1"/>
    </xf>
    <xf numFmtId="0" fontId="11" fillId="3" borderId="1" xfId="0" applyFont="1" applyFill="1" applyBorder="1" applyAlignment="1">
      <alignment vertical="center" wrapText="1"/>
    </xf>
    <xf numFmtId="0" fontId="5" fillId="6" borderId="0" xfId="0" applyFont="1" applyFill="1" applyAlignment="1">
      <alignment horizontal="left" vertical="center"/>
    </xf>
    <xf numFmtId="0" fontId="6" fillId="6" borderId="0" xfId="0" applyFont="1" applyFill="1" applyAlignment="1">
      <alignment horizontal="left" vertical="center"/>
    </xf>
    <xf numFmtId="0" fontId="4" fillId="6" borderId="0" xfId="0" applyFont="1" applyFill="1" applyAlignment="1">
      <alignment horizontal="left" vertical="center"/>
    </xf>
    <xf numFmtId="49" fontId="2" fillId="10" borderId="1" xfId="0" applyNumberFormat="1" applyFont="1" applyFill="1" applyBorder="1" applyAlignment="1">
      <alignment horizontal="center" vertical="center"/>
    </xf>
    <xf numFmtId="173" fontId="2" fillId="10" borderId="1" xfId="0" applyNumberFormat="1" applyFont="1" applyFill="1" applyBorder="1" applyAlignment="1">
      <alignment horizontal="right" vertical="center"/>
    </xf>
    <xf numFmtId="173" fontId="2" fillId="10" borderId="1" xfId="0" applyNumberFormat="1" applyFont="1" applyFill="1" applyBorder="1" applyAlignment="1">
      <alignment horizontal="center" vertical="center"/>
    </xf>
    <xf numFmtId="0" fontId="3" fillId="8" borderId="0" xfId="0" quotePrefix="1" applyFont="1" applyFill="1" applyAlignment="1">
      <alignment vertical="center"/>
    </xf>
    <xf numFmtId="172" fontId="2" fillId="3" borderId="1" xfId="1" applyNumberFormat="1" applyFont="1" applyFill="1" applyBorder="1" applyAlignment="1">
      <alignment vertical="center"/>
    </xf>
    <xf numFmtId="0" fontId="2" fillId="8" borderId="13" xfId="0" applyFont="1" applyFill="1" applyBorder="1" applyAlignment="1">
      <alignment horizontal="center" vertical="center" wrapText="1"/>
    </xf>
    <xf numFmtId="0" fontId="2" fillId="8" borderId="15" xfId="0" applyFont="1" applyFill="1" applyBorder="1" applyAlignment="1">
      <alignment horizontal="center" vertical="center"/>
    </xf>
    <xf numFmtId="0" fontId="2" fillId="8" borderId="12" xfId="0" applyFont="1" applyFill="1" applyBorder="1" applyAlignment="1">
      <alignment horizontal="left" vertical="center"/>
    </xf>
    <xf numFmtId="0" fontId="2" fillId="8" borderId="12" xfId="0" applyFont="1" applyFill="1" applyBorder="1" applyAlignment="1">
      <alignment horizontal="center" vertical="center"/>
    </xf>
    <xf numFmtId="0" fontId="2" fillId="10" borderId="15"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2" fillId="10" borderId="12" xfId="0" applyFont="1" applyFill="1" applyBorder="1" applyAlignment="1">
      <alignment horizontal="center" vertical="center"/>
    </xf>
    <xf numFmtId="0" fontId="11" fillId="8" borderId="1" xfId="0" applyFont="1" applyFill="1" applyBorder="1" applyAlignment="1">
      <alignment horizontal="center" vertical="center" wrapText="1"/>
    </xf>
    <xf numFmtId="0" fontId="29" fillId="2" borderId="0" xfId="0" applyFont="1" applyFill="1" applyAlignment="1">
      <alignment vertical="center"/>
    </xf>
    <xf numFmtId="0" fontId="29" fillId="2" borderId="0" xfId="0" applyFont="1" applyFill="1" applyAlignment="1">
      <alignment vertical="center" wrapText="1"/>
    </xf>
    <xf numFmtId="0" fontId="30" fillId="2" borderId="0" xfId="2464" applyFont="1" applyFill="1" applyAlignment="1">
      <alignment vertical="center"/>
    </xf>
    <xf numFmtId="0" fontId="11"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11" fillId="6" borderId="3" xfId="0" applyFont="1" applyFill="1" applyBorder="1" applyAlignment="1">
      <alignment horizontal="left" vertical="center"/>
    </xf>
    <xf numFmtId="0" fontId="0" fillId="6" borderId="3" xfId="0" applyFill="1" applyBorder="1" applyAlignment="1">
      <alignment horizontal="left" vertical="center"/>
    </xf>
    <xf numFmtId="0" fontId="0" fillId="2" borderId="0" xfId="0" applyFill="1" applyAlignment="1">
      <alignment vertical="center"/>
    </xf>
    <xf numFmtId="0" fontId="0" fillId="6" borderId="0" xfId="0" applyFill="1" applyAlignment="1">
      <alignment horizontal="left" vertical="center"/>
    </xf>
    <xf numFmtId="0" fontId="11" fillId="6" borderId="4" xfId="0" applyFont="1" applyFill="1" applyBorder="1" applyAlignment="1">
      <alignment vertical="center"/>
    </xf>
    <xf numFmtId="0" fontId="11" fillId="6" borderId="2" xfId="0" applyFont="1" applyFill="1" applyBorder="1" applyAlignment="1">
      <alignment horizontal="left" vertical="center"/>
    </xf>
    <xf numFmtId="0" fontId="0" fillId="6" borderId="2" xfId="0" applyFill="1" applyBorder="1" applyAlignment="1">
      <alignment horizontal="left" vertical="center"/>
    </xf>
    <xf numFmtId="0" fontId="8" fillId="2" borderId="0" xfId="0" applyFont="1" applyFill="1" applyAlignment="1">
      <alignment horizontal="left" vertical="center"/>
    </xf>
    <xf numFmtId="0" fontId="0" fillId="2" borderId="0" xfId="0" applyFill="1" applyAlignment="1">
      <alignment horizontal="left" vertical="center"/>
    </xf>
    <xf numFmtId="0" fontId="11" fillId="2" borderId="0" xfId="0" applyFont="1" applyFill="1" applyAlignment="1">
      <alignment horizontal="left" vertical="center"/>
    </xf>
    <xf numFmtId="49" fontId="2" fillId="3" borderId="11" xfId="0" applyNumberFormat="1" applyFont="1" applyFill="1" applyBorder="1" applyAlignment="1">
      <alignment horizontal="left" vertical="center" wrapText="1"/>
    </xf>
    <xf numFmtId="164" fontId="2" fillId="3" borderId="1" xfId="0" applyNumberFormat="1" applyFont="1" applyFill="1" applyBorder="1" applyAlignment="1">
      <alignment horizontal="left" vertical="center" wrapText="1"/>
    </xf>
    <xf numFmtId="49" fontId="2" fillId="3" borderId="1" xfId="0" applyNumberFormat="1" applyFont="1" applyFill="1" applyBorder="1" applyAlignment="1">
      <alignment horizontal="left" vertical="center" wrapText="1"/>
    </xf>
    <xf numFmtId="0" fontId="2" fillId="0" borderId="1" xfId="0" applyFont="1" applyBorder="1" applyAlignment="1">
      <alignment vertical="center" wrapText="1"/>
    </xf>
    <xf numFmtId="169" fontId="2" fillId="3" borderId="1" xfId="3" applyNumberFormat="1" applyFont="1" applyFill="1" applyBorder="1" applyAlignment="1">
      <alignment horizontal="left" vertical="center" wrapText="1"/>
    </xf>
    <xf numFmtId="0" fontId="2" fillId="0" borderId="12" xfId="0" applyFont="1" applyBorder="1" applyAlignment="1">
      <alignment vertical="center"/>
    </xf>
    <xf numFmtId="0" fontId="2" fillId="0" borderId="10" xfId="0" applyFont="1" applyBorder="1" applyAlignment="1">
      <alignment vertical="center" wrapText="1"/>
    </xf>
    <xf numFmtId="1" fontId="2" fillId="7" borderId="1" xfId="1" applyNumberFormat="1" applyFont="1" applyFill="1" applyBorder="1" applyAlignment="1">
      <alignment vertical="center" wrapText="1"/>
    </xf>
    <xf numFmtId="0" fontId="2" fillId="7" borderId="1" xfId="1" applyNumberFormat="1" applyFont="1" applyFill="1" applyBorder="1" applyAlignment="1">
      <alignment horizontal="left" vertical="center" wrapText="1"/>
    </xf>
    <xf numFmtId="0" fontId="2" fillId="7" borderId="1" xfId="1" applyNumberFormat="1" applyFont="1" applyFill="1" applyBorder="1" applyAlignment="1">
      <alignment horizontal="center" vertical="center" wrapText="1"/>
    </xf>
    <xf numFmtId="0" fontId="11" fillId="0" borderId="1" xfId="0" applyFont="1" applyBorder="1" applyAlignment="1">
      <alignment horizontal="right" vertical="center" wrapText="1"/>
    </xf>
    <xf numFmtId="14" fontId="11" fillId="0" borderId="1" xfId="0" applyNumberFormat="1" applyFont="1" applyBorder="1" applyAlignment="1">
      <alignment vertical="center" wrapText="1"/>
    </xf>
    <xf numFmtId="14" fontId="2" fillId="0" borderId="1" xfId="0" applyNumberFormat="1" applyFont="1" applyBorder="1" applyAlignment="1">
      <alignment vertical="center" wrapText="1"/>
    </xf>
    <xf numFmtId="14" fontId="2" fillId="3" borderId="1" xfId="0" applyNumberFormat="1" applyFont="1" applyFill="1" applyBorder="1" applyAlignment="1">
      <alignment vertical="center" wrapText="1"/>
    </xf>
    <xf numFmtId="0" fontId="11" fillId="0" borderId="1" xfId="0" applyFont="1" applyBorder="1" applyAlignment="1">
      <alignment vertical="center" wrapText="1"/>
    </xf>
    <xf numFmtId="0" fontId="11" fillId="2" borderId="0" xfId="0" applyFont="1" applyFill="1" applyAlignment="1">
      <alignment horizontal="right" vertical="center"/>
    </xf>
    <xf numFmtId="0" fontId="11" fillId="6" borderId="3" xfId="0" applyFont="1" applyFill="1" applyBorder="1" applyAlignment="1">
      <alignment horizontal="right" vertical="center"/>
    </xf>
    <xf numFmtId="0" fontId="11" fillId="6" borderId="0" xfId="0" applyFont="1" applyFill="1" applyAlignment="1">
      <alignment horizontal="right" vertical="center"/>
    </xf>
    <xf numFmtId="0" fontId="11" fillId="6" borderId="2" xfId="0" applyFont="1" applyFill="1" applyBorder="1" applyAlignment="1">
      <alignment horizontal="right" vertical="center"/>
    </xf>
    <xf numFmtId="0" fontId="11" fillId="3" borderId="1" xfId="0" quotePrefix="1" applyFont="1" applyFill="1" applyBorder="1" applyAlignment="1">
      <alignment vertical="center" wrapText="1"/>
    </xf>
    <xf numFmtId="166" fontId="2" fillId="8" borderId="1" xfId="1" applyNumberFormat="1" applyFont="1" applyFill="1" applyBorder="1" applyAlignment="1">
      <alignment vertical="center"/>
    </xf>
    <xf numFmtId="166" fontId="2" fillId="8" borderId="1" xfId="3" applyNumberFormat="1" applyFont="1" applyFill="1" applyBorder="1" applyAlignment="1">
      <alignment vertical="center"/>
    </xf>
    <xf numFmtId="166" fontId="2" fillId="8" borderId="1" xfId="2" applyNumberFormat="1" applyFont="1" applyFill="1" applyBorder="1" applyAlignment="1">
      <alignment vertical="center"/>
    </xf>
    <xf numFmtId="0" fontId="2" fillId="4" borderId="1" xfId="0" applyFont="1" applyFill="1" applyBorder="1" applyAlignment="1">
      <alignment vertical="center" wrapText="1"/>
    </xf>
    <xf numFmtId="0" fontId="2" fillId="4" borderId="15" xfId="0" applyFont="1" applyFill="1" applyBorder="1" applyAlignment="1">
      <alignment vertical="center" wrapText="1"/>
    </xf>
    <xf numFmtId="2" fontId="2" fillId="3" borderId="1" xfId="2" applyNumberFormat="1" applyFont="1" applyFill="1" applyBorder="1" applyAlignment="1">
      <alignment horizontal="right" vertical="center"/>
    </xf>
    <xf numFmtId="43" fontId="2" fillId="8" borderId="1" xfId="1" applyFont="1" applyFill="1" applyBorder="1" applyAlignment="1">
      <alignment vertical="center"/>
    </xf>
    <xf numFmtId="0" fontId="2" fillId="3" borderId="1" xfId="1" applyNumberFormat="1" applyFont="1" applyFill="1" applyBorder="1" applyAlignment="1">
      <alignment vertical="center" wrapText="1"/>
    </xf>
    <xf numFmtId="43" fontId="2" fillId="4" borderId="1" xfId="1" applyFont="1" applyFill="1" applyBorder="1" applyAlignment="1">
      <alignment vertical="center" wrapText="1"/>
    </xf>
    <xf numFmtId="49" fontId="2" fillId="3" borderId="15" xfId="0" applyNumberFormat="1" applyFont="1" applyFill="1" applyBorder="1" applyAlignment="1">
      <alignment vertical="center" wrapText="1"/>
    </xf>
    <xf numFmtId="49" fontId="2" fillId="3" borderId="1" xfId="0" applyNumberFormat="1" applyFont="1" applyFill="1" applyBorder="1" applyAlignment="1">
      <alignment vertical="center" wrapText="1"/>
    </xf>
    <xf numFmtId="164" fontId="2" fillId="8" borderId="1" xfId="1" applyNumberFormat="1" applyFont="1" applyFill="1" applyBorder="1" applyAlignment="1">
      <alignment horizontal="right" vertical="center"/>
    </xf>
    <xf numFmtId="0" fontId="2" fillId="7" borderId="1" xfId="0" applyFont="1" applyFill="1" applyBorder="1" applyAlignment="1">
      <alignment vertical="center"/>
    </xf>
    <xf numFmtId="49" fontId="2" fillId="10" borderId="12" xfId="0" applyNumberFormat="1" applyFont="1" applyFill="1" applyBorder="1" applyAlignment="1">
      <alignment horizontal="center" vertical="center" wrapText="1"/>
    </xf>
    <xf numFmtId="0" fontId="31" fillId="6" borderId="0" xfId="0" applyFont="1" applyFill="1" applyAlignment="1">
      <alignment vertical="center"/>
    </xf>
    <xf numFmtId="0" fontId="11" fillId="2" borderId="0" xfId="0" applyFont="1" applyFill="1" applyAlignment="1">
      <alignment vertical="center"/>
    </xf>
    <xf numFmtId="164" fontId="11" fillId="8" borderId="1" xfId="1" applyNumberFormat="1" applyFont="1" applyFill="1" applyBorder="1" applyAlignment="1">
      <alignment vertical="center"/>
    </xf>
    <xf numFmtId="164" fontId="2" fillId="3" borderId="1" xfId="3" applyNumberFormat="1" applyFont="1" applyFill="1" applyBorder="1" applyAlignment="1">
      <alignment vertical="center"/>
    </xf>
    <xf numFmtId="168" fontId="2" fillId="0" borderId="1" xfId="1" applyNumberFormat="1" applyFont="1" applyFill="1" applyBorder="1" applyAlignment="1">
      <alignment horizontal="center" vertical="center"/>
    </xf>
    <xf numFmtId="1" fontId="2" fillId="3" borderId="15" xfId="2" applyNumberFormat="1" applyFont="1" applyFill="1" applyBorder="1" applyAlignment="1">
      <alignment vertical="center"/>
    </xf>
    <xf numFmtId="0" fontId="2" fillId="2" borderId="0" xfId="0" applyFont="1" applyFill="1" applyAlignment="1">
      <alignment horizontal="left" vertical="top"/>
    </xf>
    <xf numFmtId="0" fontId="11" fillId="4" borderId="1" xfId="0" applyFont="1" applyFill="1" applyBorder="1" applyAlignment="1">
      <alignment horizontal="center" vertical="center"/>
    </xf>
    <xf numFmtId="166" fontId="2" fillId="7" borderId="1" xfId="1" applyNumberFormat="1" applyFont="1" applyFill="1" applyBorder="1" applyAlignment="1">
      <alignment horizontal="center" vertical="center" wrapText="1"/>
    </xf>
    <xf numFmtId="166" fontId="11" fillId="5" borderId="1" xfId="1" applyNumberFormat="1" applyFont="1" applyFill="1" applyBorder="1" applyAlignment="1">
      <alignment vertical="center"/>
    </xf>
    <xf numFmtId="0" fontId="11" fillId="10" borderId="1" xfId="0" applyFont="1" applyFill="1" applyBorder="1" applyAlignment="1">
      <alignment horizontal="center" vertical="center"/>
    </xf>
    <xf numFmtId="0" fontId="33" fillId="2" borderId="0" xfId="0" applyFont="1" applyFill="1" applyAlignment="1">
      <alignment vertical="center"/>
    </xf>
    <xf numFmtId="0" fontId="12" fillId="6" borderId="4" xfId="0" applyFont="1" applyFill="1" applyBorder="1" applyAlignment="1">
      <alignment vertical="center"/>
    </xf>
    <xf numFmtId="0" fontId="12" fillId="8" borderId="1" xfId="0" applyFont="1" applyFill="1" applyBorder="1" applyAlignment="1">
      <alignment vertical="center"/>
    </xf>
    <xf numFmtId="0" fontId="12" fillId="10" borderId="1" xfId="0" applyFont="1" applyFill="1" applyBorder="1" applyAlignment="1">
      <alignment horizontal="center" vertical="center"/>
    </xf>
    <xf numFmtId="0" fontId="12" fillId="6" borderId="7" xfId="0" applyFont="1" applyFill="1" applyBorder="1" applyAlignment="1">
      <alignment vertical="center"/>
    </xf>
    <xf numFmtId="0" fontId="12" fillId="2" borderId="0" xfId="0" applyFont="1" applyFill="1" applyAlignment="1">
      <alignment vertical="center"/>
    </xf>
    <xf numFmtId="0" fontId="11" fillId="8" borderId="1" xfId="0" applyFont="1" applyFill="1" applyBorder="1" applyAlignment="1">
      <alignment vertical="center"/>
    </xf>
    <xf numFmtId="0" fontId="11" fillId="8" borderId="1" xfId="0" applyFont="1" applyFill="1" applyBorder="1" applyAlignment="1">
      <alignment vertical="center" wrapText="1"/>
    </xf>
    <xf numFmtId="166" fontId="11" fillId="3" borderId="1" xfId="1" applyNumberFormat="1" applyFont="1" applyFill="1" applyBorder="1" applyAlignment="1">
      <alignment vertical="center"/>
    </xf>
    <xf numFmtId="0" fontId="2" fillId="4" borderId="10" xfId="0" applyFont="1" applyFill="1" applyBorder="1" applyAlignment="1">
      <alignment horizontal="left" vertical="center"/>
    </xf>
    <xf numFmtId="0" fontId="34" fillId="2" borderId="0" xfId="0" applyFont="1" applyFill="1" applyAlignment="1">
      <alignment vertical="center"/>
    </xf>
    <xf numFmtId="0" fontId="11" fillId="3" borderId="1" xfId="0" applyFont="1" applyFill="1" applyBorder="1" applyAlignment="1">
      <alignment vertical="center"/>
    </xf>
    <xf numFmtId="164" fontId="11" fillId="5" borderId="1" xfId="1" applyNumberFormat="1" applyFont="1" applyFill="1" applyBorder="1" applyAlignment="1">
      <alignment vertical="center"/>
    </xf>
    <xf numFmtId="0" fontId="11" fillId="6" borderId="7" xfId="0" applyFont="1" applyFill="1" applyBorder="1" applyAlignment="1">
      <alignment vertical="center"/>
    </xf>
    <xf numFmtId="0" fontId="2" fillId="4" borderId="1" xfId="0" applyFont="1" applyFill="1" applyBorder="1" applyAlignment="1">
      <alignment horizontal="left"/>
    </xf>
    <xf numFmtId="168" fontId="11" fillId="7" borderId="1" xfId="0" applyNumberFormat="1" applyFont="1" applyFill="1" applyBorder="1" applyAlignment="1">
      <alignment horizontal="center" vertical="center"/>
    </xf>
    <xf numFmtId="168" fontId="2" fillId="0" borderId="1" xfId="1" applyNumberFormat="1" applyFont="1" applyFill="1" applyBorder="1" applyAlignment="1">
      <alignment vertical="center"/>
    </xf>
    <xf numFmtId="1" fontId="2" fillId="3" borderId="1" xfId="0" applyNumberFormat="1" applyFont="1" applyFill="1" applyBorder="1" applyAlignment="1">
      <alignment horizontal="center" vertical="center"/>
    </xf>
    <xf numFmtId="168" fontId="2" fillId="8" borderId="1" xfId="1" applyNumberFormat="1" applyFont="1" applyFill="1" applyBorder="1" applyAlignment="1">
      <alignment vertical="center"/>
    </xf>
    <xf numFmtId="0" fontId="11" fillId="3" borderId="1" xfId="0" applyFont="1" applyFill="1" applyBorder="1" applyAlignment="1">
      <alignment horizontal="left" vertical="center"/>
    </xf>
    <xf numFmtId="0" fontId="11" fillId="7" borderId="1" xfId="0" applyFont="1" applyFill="1" applyBorder="1" applyAlignment="1">
      <alignment horizontal="left" vertical="center"/>
    </xf>
    <xf numFmtId="1" fontId="2" fillId="3" borderId="1" xfId="2" applyNumberFormat="1" applyFont="1" applyFill="1" applyBorder="1" applyAlignment="1">
      <alignment horizontal="center" vertical="center"/>
    </xf>
    <xf numFmtId="1" fontId="2" fillId="5" borderId="15" xfId="2" applyNumberFormat="1" applyFont="1" applyFill="1" applyBorder="1" applyAlignment="1">
      <alignment horizontal="center" vertical="center"/>
    </xf>
    <xf numFmtId="0" fontId="2" fillId="2" borderId="0" xfId="0" applyFont="1" applyFill="1" applyAlignment="1">
      <alignment horizontal="center" vertical="center"/>
    </xf>
    <xf numFmtId="168" fontId="35" fillId="7" borderId="1" xfId="1" applyNumberFormat="1" applyFont="1" applyFill="1" applyBorder="1" applyAlignment="1">
      <alignment vertical="center"/>
    </xf>
    <xf numFmtId="168" fontId="35" fillId="7" borderId="15" xfId="1" applyNumberFormat="1" applyFont="1" applyFill="1" applyBorder="1" applyAlignment="1">
      <alignment vertical="center"/>
    </xf>
    <xf numFmtId="168" fontId="2" fillId="7" borderId="12" xfId="1" applyNumberFormat="1" applyFont="1" applyFill="1" applyBorder="1" applyAlignment="1">
      <alignment vertical="center"/>
    </xf>
    <xf numFmtId="0" fontId="11" fillId="4" borderId="1" xfId="0" applyFont="1" applyFill="1" applyBorder="1" applyAlignment="1">
      <alignment vertical="center"/>
    </xf>
    <xf numFmtId="9" fontId="11" fillId="7" borderId="1" xfId="2" applyFont="1" applyFill="1" applyBorder="1" applyAlignment="1">
      <alignment horizontal="left" vertical="center"/>
    </xf>
    <xf numFmtId="2" fontId="11" fillId="7" borderId="1" xfId="2" applyNumberFormat="1" applyFont="1" applyFill="1" applyBorder="1" applyAlignment="1">
      <alignment horizontal="left" vertical="center"/>
    </xf>
    <xf numFmtId="0" fontId="11" fillId="4" borderId="12" xfId="0" applyFont="1" applyFill="1" applyBorder="1" applyAlignment="1">
      <alignment vertical="center"/>
    </xf>
    <xf numFmtId="0" fontId="11" fillId="8" borderId="12" xfId="0" applyFont="1" applyFill="1" applyBorder="1" applyAlignment="1">
      <alignment vertical="center"/>
    </xf>
    <xf numFmtId="0" fontId="2" fillId="10" borderId="1" xfId="0" applyFont="1" applyFill="1" applyBorder="1" applyAlignment="1">
      <alignment horizontal="left" vertical="center"/>
    </xf>
    <xf numFmtId="168" fontId="2" fillId="3" borderId="1" xfId="0" applyNumberFormat="1" applyFont="1" applyFill="1" applyBorder="1" applyAlignment="1">
      <alignment vertical="center"/>
    </xf>
    <xf numFmtId="0" fontId="12" fillId="10" borderId="1" xfId="0" applyFont="1" applyFill="1" applyBorder="1" applyAlignment="1">
      <alignment horizontal="left" vertical="center"/>
    </xf>
    <xf numFmtId="0" fontId="12" fillId="6" borderId="0" xfId="0" applyFont="1" applyFill="1" applyAlignment="1">
      <alignment vertical="center"/>
    </xf>
    <xf numFmtId="0" fontId="36" fillId="10" borderId="1" xfId="0" applyFont="1" applyFill="1" applyBorder="1" applyAlignment="1">
      <alignment horizontal="center" vertical="center"/>
    </xf>
    <xf numFmtId="9" fontId="36" fillId="3" borderId="1" xfId="2" applyFont="1" applyFill="1" applyBorder="1" applyAlignment="1">
      <alignment vertical="center"/>
    </xf>
    <xf numFmtId="9" fontId="36" fillId="3" borderId="15" xfId="2" applyFont="1" applyFill="1" applyBorder="1" applyAlignment="1">
      <alignment vertical="center"/>
    </xf>
    <xf numFmtId="0" fontId="37" fillId="2" borderId="0" xfId="0" applyFont="1" applyFill="1" applyAlignment="1">
      <alignment vertical="center"/>
    </xf>
    <xf numFmtId="0" fontId="36" fillId="6" borderId="4" xfId="0" applyFont="1" applyFill="1" applyBorder="1" applyAlignment="1">
      <alignment vertical="center"/>
    </xf>
    <xf numFmtId="166" fontId="36" fillId="5" borderId="1" xfId="1" applyNumberFormat="1" applyFont="1" applyFill="1" applyBorder="1" applyAlignment="1">
      <alignment vertical="center"/>
    </xf>
    <xf numFmtId="166" fontId="36" fillId="6" borderId="0" xfId="0" applyNumberFormat="1" applyFont="1" applyFill="1" applyAlignment="1">
      <alignment vertical="center"/>
    </xf>
    <xf numFmtId="0" fontId="36" fillId="10" borderId="15" xfId="0" applyFont="1" applyFill="1" applyBorder="1" applyAlignment="1">
      <alignment horizontal="center" vertical="center"/>
    </xf>
    <xf numFmtId="0" fontId="36" fillId="6" borderId="0" xfId="0" applyFont="1" applyFill="1" applyAlignment="1">
      <alignment vertical="center"/>
    </xf>
    <xf numFmtId="0" fontId="36" fillId="6" borderId="7" xfId="0" applyFont="1" applyFill="1" applyBorder="1" applyAlignment="1">
      <alignment vertical="center"/>
    </xf>
    <xf numFmtId="0" fontId="36" fillId="2" borderId="0" xfId="0" applyFont="1" applyFill="1" applyAlignment="1">
      <alignment vertical="center"/>
    </xf>
    <xf numFmtId="0" fontId="2" fillId="2" borderId="0" xfId="0" applyFont="1" applyFill="1" applyAlignment="1">
      <alignment horizontal="right" vertical="center"/>
    </xf>
    <xf numFmtId="0" fontId="35" fillId="6" borderId="3" xfId="0" applyFont="1" applyFill="1" applyBorder="1" applyAlignment="1">
      <alignment vertical="center"/>
    </xf>
    <xf numFmtId="0" fontId="35" fillId="8" borderId="1" xfId="0" applyFont="1" applyFill="1" applyBorder="1" applyAlignment="1">
      <alignment vertical="center"/>
    </xf>
    <xf numFmtId="0" fontId="35" fillId="6" borderId="0" xfId="0" applyFont="1" applyFill="1" applyAlignment="1">
      <alignment vertical="center"/>
    </xf>
    <xf numFmtId="0" fontId="38" fillId="2" borderId="0" xfId="0" applyFont="1" applyFill="1" applyAlignment="1">
      <alignment vertical="center"/>
    </xf>
    <xf numFmtId="0" fontId="35" fillId="4" borderId="11" xfId="0" applyFont="1" applyFill="1" applyBorder="1" applyAlignment="1">
      <alignment vertical="center"/>
    </xf>
    <xf numFmtId="0" fontId="35" fillId="10" borderId="1" xfId="0" applyFont="1" applyFill="1" applyBorder="1" applyAlignment="1">
      <alignment horizontal="center" vertical="center"/>
    </xf>
    <xf numFmtId="0" fontId="3" fillId="6" borderId="0" xfId="0" applyFont="1" applyFill="1" applyAlignment="1">
      <alignment vertical="center"/>
    </xf>
    <xf numFmtId="0" fontId="39" fillId="8" borderId="1" xfId="0" applyFont="1" applyFill="1" applyBorder="1" applyAlignment="1">
      <alignment vertical="center"/>
    </xf>
    <xf numFmtId="0" fontId="12" fillId="4" borderId="11" xfId="0" applyFont="1" applyFill="1" applyBorder="1" applyAlignment="1">
      <alignment vertical="center"/>
    </xf>
    <xf numFmtId="0" fontId="40" fillId="6" borderId="0" xfId="0" applyFont="1" applyFill="1" applyAlignment="1">
      <alignment vertical="center"/>
    </xf>
    <xf numFmtId="0" fontId="41" fillId="6" borderId="0" xfId="0" applyFont="1" applyFill="1" applyAlignment="1">
      <alignment vertical="center"/>
    </xf>
    <xf numFmtId="0" fontId="35" fillId="4" borderId="17" xfId="0" applyFont="1" applyFill="1" applyBorder="1" applyAlignment="1">
      <alignment vertical="center"/>
    </xf>
    <xf numFmtId="164" fontId="35" fillId="0" borderId="1" xfId="1" applyNumberFormat="1" applyFont="1" applyFill="1" applyBorder="1" applyAlignment="1">
      <alignment vertical="center"/>
    </xf>
    <xf numFmtId="10" fontId="11" fillId="16" borderId="1" xfId="0" applyNumberFormat="1" applyFont="1" applyFill="1" applyBorder="1" applyAlignment="1">
      <alignment vertical="center"/>
    </xf>
    <xf numFmtId="10" fontId="11" fillId="3" borderId="1" xfId="2" applyNumberFormat="1" applyFont="1" applyFill="1" applyBorder="1" applyAlignment="1">
      <alignment vertical="center"/>
    </xf>
    <xf numFmtId="0" fontId="12" fillId="4" borderId="17" xfId="0" applyFont="1" applyFill="1" applyBorder="1" applyAlignment="1">
      <alignment vertical="center"/>
    </xf>
    <xf numFmtId="10" fontId="12" fillId="16" borderId="1" xfId="0" applyNumberFormat="1" applyFont="1" applyFill="1" applyBorder="1" applyAlignment="1">
      <alignment vertical="center"/>
    </xf>
    <xf numFmtId="164" fontId="35" fillId="3" borderId="1" xfId="1" applyNumberFormat="1" applyFont="1" applyFill="1" applyBorder="1" applyAlignment="1">
      <alignment vertical="center"/>
    </xf>
    <xf numFmtId="10" fontId="35" fillId="16" borderId="1" xfId="0" applyNumberFormat="1" applyFont="1" applyFill="1" applyBorder="1" applyAlignment="1">
      <alignment vertical="center"/>
    </xf>
    <xf numFmtId="164" fontId="11" fillId="0" borderId="1" xfId="1" applyNumberFormat="1" applyFont="1" applyFill="1" applyBorder="1" applyAlignment="1">
      <alignment vertical="center"/>
    </xf>
    <xf numFmtId="10" fontId="2" fillId="3" borderId="1" xfId="2" applyNumberFormat="1" applyFont="1" applyFill="1" applyBorder="1" applyAlignment="1">
      <alignment vertical="center"/>
    </xf>
    <xf numFmtId="164" fontId="35" fillId="6" borderId="2" xfId="0" applyNumberFormat="1" applyFont="1" applyFill="1" applyBorder="1" applyAlignment="1">
      <alignment vertical="center"/>
    </xf>
    <xf numFmtId="164" fontId="35" fillId="8" borderId="0" xfId="0" applyNumberFormat="1" applyFont="1" applyFill="1" applyAlignment="1">
      <alignment vertical="center"/>
    </xf>
    <xf numFmtId="9" fontId="35" fillId="8" borderId="0" xfId="2" applyFont="1" applyFill="1" applyBorder="1" applyAlignment="1">
      <alignment vertical="center"/>
    </xf>
    <xf numFmtId="9" fontId="2" fillId="8" borderId="0" xfId="2" applyFont="1" applyFill="1" applyBorder="1" applyAlignment="1">
      <alignment vertical="center"/>
    </xf>
    <xf numFmtId="166" fontId="2" fillId="8" borderId="0" xfId="0" applyNumberFormat="1" applyFont="1" applyFill="1" applyAlignment="1">
      <alignment vertical="center"/>
    </xf>
    <xf numFmtId="0" fontId="35"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2" fillId="2" borderId="20" xfId="0" applyFont="1" applyFill="1" applyBorder="1" applyAlignment="1">
      <alignment vertical="center"/>
    </xf>
    <xf numFmtId="0" fontId="2" fillId="2" borderId="21" xfId="0" applyFont="1" applyFill="1" applyBorder="1" applyAlignment="1">
      <alignment vertical="center"/>
    </xf>
    <xf numFmtId="0" fontId="2" fillId="2" borderId="22" xfId="0"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vertical="center"/>
    </xf>
    <xf numFmtId="0" fontId="35" fillId="2" borderId="24" xfId="0" applyFont="1" applyFill="1" applyBorder="1" applyAlignment="1">
      <alignment vertical="center"/>
    </xf>
    <xf numFmtId="0" fontId="42" fillId="2" borderId="0" xfId="0" applyFont="1" applyFill="1" applyAlignment="1">
      <alignment vertical="center"/>
    </xf>
    <xf numFmtId="3" fontId="2" fillId="2" borderId="0" xfId="0" applyNumberFormat="1" applyFont="1" applyFill="1" applyAlignment="1">
      <alignment horizontal="center" vertical="center"/>
    </xf>
    <xf numFmtId="0" fontId="2" fillId="2" borderId="25" xfId="0" applyFont="1" applyFill="1" applyBorder="1" applyAlignment="1">
      <alignment vertical="center"/>
    </xf>
    <xf numFmtId="0" fontId="35" fillId="2" borderId="25" xfId="0" applyFont="1" applyFill="1" applyBorder="1" applyAlignment="1">
      <alignment vertical="center"/>
    </xf>
    <xf numFmtId="9" fontId="2" fillId="3" borderId="1" xfId="2" applyFont="1" applyFill="1" applyBorder="1" applyAlignment="1">
      <alignment vertical="center"/>
    </xf>
    <xf numFmtId="0" fontId="2" fillId="10" borderId="15" xfId="0" applyFont="1" applyFill="1" applyBorder="1" applyAlignment="1">
      <alignment horizontal="left" vertical="center"/>
    </xf>
    <xf numFmtId="0" fontId="2" fillId="6" borderId="10" xfId="0" applyFont="1" applyFill="1" applyBorder="1" applyAlignment="1">
      <alignment vertical="center"/>
    </xf>
    <xf numFmtId="0" fontId="11" fillId="10" borderId="1" xfId="0" applyFont="1" applyFill="1" applyBorder="1" applyAlignment="1">
      <alignment horizontal="left" vertical="center"/>
    </xf>
    <xf numFmtId="166" fontId="11" fillId="6" borderId="0" xfId="0" applyNumberFormat="1" applyFont="1" applyFill="1" applyAlignment="1">
      <alignment vertical="center"/>
    </xf>
    <xf numFmtId="0" fontId="11" fillId="10" borderId="12" xfId="0" applyFont="1" applyFill="1" applyBorder="1" applyAlignment="1">
      <alignment horizontal="center" vertical="center"/>
    </xf>
    <xf numFmtId="9" fontId="11" fillId="3" borderId="1" xfId="2" applyFont="1" applyFill="1" applyBorder="1" applyAlignment="1">
      <alignment vertical="center"/>
    </xf>
    <xf numFmtId="0" fontId="11" fillId="10" borderId="15" xfId="0" applyFont="1" applyFill="1" applyBorder="1" applyAlignment="1">
      <alignment horizontal="left" vertical="center"/>
    </xf>
    <xf numFmtId="9" fontId="11" fillId="6" borderId="0" xfId="0" applyNumberFormat="1" applyFont="1" applyFill="1" applyAlignment="1">
      <alignment horizontal="center" vertical="center"/>
    </xf>
    <xf numFmtId="9" fontId="11" fillId="6" borderId="0" xfId="0" applyNumberFormat="1" applyFont="1" applyFill="1" applyAlignment="1">
      <alignment horizontal="left" vertical="center"/>
    </xf>
    <xf numFmtId="9" fontId="11" fillId="3" borderId="13" xfId="2" applyFont="1" applyFill="1" applyBorder="1" applyAlignment="1">
      <alignment vertical="center"/>
    </xf>
    <xf numFmtId="0" fontId="43" fillId="6" borderId="0" xfId="0" applyFont="1" applyFill="1" applyAlignment="1">
      <alignment vertical="center"/>
    </xf>
    <xf numFmtId="0" fontId="11" fillId="6" borderId="0" xfId="0" applyFont="1" applyFill="1" applyAlignment="1">
      <alignment horizontal="center" vertical="center" wrapText="1"/>
    </xf>
    <xf numFmtId="9" fontId="11" fillId="6" borderId="3" xfId="0" applyNumberFormat="1" applyFont="1" applyFill="1" applyBorder="1" applyAlignment="1">
      <alignment horizontal="center" vertical="center"/>
    </xf>
    <xf numFmtId="0" fontId="11" fillId="8" borderId="11" xfId="0" applyFont="1" applyFill="1" applyBorder="1" applyAlignment="1">
      <alignment vertical="center"/>
    </xf>
    <xf numFmtId="0" fontId="11" fillId="0" borderId="1" xfId="0" applyFont="1" applyBorder="1" applyAlignment="1">
      <alignment vertical="center"/>
    </xf>
    <xf numFmtId="164" fontId="12" fillId="8" borderId="1" xfId="1" applyNumberFormat="1" applyFont="1" applyFill="1" applyBorder="1" applyAlignment="1">
      <alignment vertical="center"/>
    </xf>
    <xf numFmtId="0" fontId="11" fillId="4" borderId="11" xfId="0" applyFont="1" applyFill="1" applyBorder="1" applyAlignment="1">
      <alignment vertical="center"/>
    </xf>
    <xf numFmtId="164" fontId="35" fillId="8" borderId="1" xfId="1" applyNumberFormat="1" applyFont="1" applyFill="1" applyBorder="1" applyAlignment="1">
      <alignment vertical="center"/>
    </xf>
    <xf numFmtId="164" fontId="11" fillId="3" borderId="1" xfId="1" applyNumberFormat="1" applyFont="1" applyFill="1" applyBorder="1" applyAlignment="1">
      <alignment vertical="center"/>
    </xf>
    <xf numFmtId="9" fontId="11" fillId="10" borderId="1" xfId="0" applyNumberFormat="1" applyFont="1" applyFill="1" applyBorder="1" applyAlignment="1">
      <alignment horizontal="center" vertical="center"/>
    </xf>
    <xf numFmtId="0" fontId="34" fillId="2" borderId="0" xfId="0" applyFont="1" applyFill="1" applyAlignment="1">
      <alignment horizontal="center" vertical="center"/>
    </xf>
    <xf numFmtId="0" fontId="11" fillId="6" borderId="4" xfId="0" applyFont="1" applyFill="1" applyBorder="1" applyAlignment="1">
      <alignment horizontal="center" vertical="center"/>
    </xf>
    <xf numFmtId="0" fontId="11" fillId="4" borderId="11" xfId="0" applyFont="1" applyFill="1" applyBorder="1" applyAlignment="1">
      <alignment horizontal="center" vertical="center"/>
    </xf>
    <xf numFmtId="0" fontId="11" fillId="10" borderId="1" xfId="0" applyFont="1" applyFill="1" applyBorder="1" applyAlignment="1">
      <alignment horizontal="center" vertical="center" wrapText="1"/>
    </xf>
    <xf numFmtId="164" fontId="11" fillId="8" borderId="1" xfId="1" applyNumberFormat="1" applyFont="1" applyFill="1" applyBorder="1" applyAlignment="1">
      <alignment horizontal="center" vertical="center"/>
    </xf>
    <xf numFmtId="0" fontId="11" fillId="6" borderId="0" xfId="0" applyFont="1" applyFill="1" applyAlignment="1">
      <alignment horizontal="center" vertical="center"/>
    </xf>
    <xf numFmtId="2" fontId="11" fillId="3" borderId="1" xfId="2" applyNumberFormat="1" applyFont="1" applyFill="1" applyBorder="1" applyAlignment="1">
      <alignment horizontal="center" vertical="center"/>
    </xf>
    <xf numFmtId="0" fontId="11" fillId="6" borderId="7" xfId="0" applyFont="1" applyFill="1" applyBorder="1" applyAlignment="1">
      <alignment horizontal="center" vertical="center"/>
    </xf>
    <xf numFmtId="0" fontId="11" fillId="2" borderId="0" xfId="0" applyFont="1" applyFill="1" applyAlignment="1">
      <alignment horizontal="center" vertical="center"/>
    </xf>
    <xf numFmtId="0" fontId="11" fillId="4" borderId="17" xfId="0" applyFont="1" applyFill="1" applyBorder="1" applyAlignment="1">
      <alignment vertical="center"/>
    </xf>
    <xf numFmtId="0" fontId="6" fillId="6" borderId="0" xfId="0" applyFont="1" applyFill="1"/>
    <xf numFmtId="43" fontId="2" fillId="4" borderId="1" xfId="1" applyFont="1" applyFill="1" applyBorder="1" applyAlignment="1">
      <alignment horizontal="left" vertical="center"/>
    </xf>
    <xf numFmtId="43" fontId="11" fillId="4" borderId="1" xfId="1" applyFont="1" applyFill="1" applyBorder="1" applyAlignment="1">
      <alignment horizontal="left" vertical="center"/>
    </xf>
    <xf numFmtId="0" fontId="11" fillId="8" borderId="1" xfId="0" applyFont="1" applyFill="1" applyBorder="1" applyAlignment="1">
      <alignment horizontal="left" vertical="center" wrapText="1"/>
    </xf>
    <xf numFmtId="0" fontId="11" fillId="0" borderId="12" xfId="0" applyFont="1" applyBorder="1" applyAlignment="1">
      <alignment vertical="center"/>
    </xf>
    <xf numFmtId="43" fontId="11" fillId="8" borderId="1" xfId="1" applyFont="1" applyFill="1" applyBorder="1" applyAlignment="1">
      <alignment vertical="center"/>
    </xf>
    <xf numFmtId="0" fontId="2" fillId="7" borderId="1" xfId="0" applyFont="1" applyFill="1" applyBorder="1" applyAlignment="1">
      <alignment horizontal="right" vertical="center"/>
    </xf>
    <xf numFmtId="9" fontId="2" fillId="7" borderId="1" xfId="0" applyNumberFormat="1" applyFont="1" applyFill="1" applyBorder="1" applyAlignment="1">
      <alignment horizontal="right" vertical="center"/>
    </xf>
    <xf numFmtId="0" fontId="2" fillId="6" borderId="4" xfId="0" applyFont="1" applyFill="1" applyBorder="1" applyAlignment="1">
      <alignment vertical="center" wrapText="1"/>
    </xf>
    <xf numFmtId="166" fontId="2" fillId="8" borderId="1" xfId="1" applyNumberFormat="1" applyFont="1" applyFill="1" applyBorder="1" applyAlignment="1">
      <alignment vertical="center" wrapText="1"/>
    </xf>
    <xf numFmtId="0" fontId="2" fillId="6" borderId="7" xfId="0" applyFont="1" applyFill="1" applyBorder="1" applyAlignment="1">
      <alignment vertical="center" wrapText="1"/>
    </xf>
    <xf numFmtId="0" fontId="44" fillId="6" borderId="0" xfId="0" applyFont="1" applyFill="1" applyAlignment="1">
      <alignment vertical="center"/>
    </xf>
    <xf numFmtId="0" fontId="12" fillId="8" borderId="1" xfId="0" applyFont="1" applyFill="1" applyBorder="1" applyAlignment="1">
      <alignment horizontal="left" vertical="center"/>
    </xf>
    <xf numFmtId="0" fontId="12" fillId="4" borderId="12" xfId="0" applyFont="1" applyFill="1" applyBorder="1" applyAlignment="1">
      <alignment horizontal="left" vertical="center"/>
    </xf>
    <xf numFmtId="171" fontId="12" fillId="3" borderId="1" xfId="0" applyNumberFormat="1" applyFont="1" applyFill="1" applyBorder="1" applyAlignment="1">
      <alignment horizontal="right" vertical="center"/>
    </xf>
    <xf numFmtId="170" fontId="12" fillId="3" borderId="1" xfId="0" applyNumberFormat="1" applyFont="1" applyFill="1" applyBorder="1" applyAlignment="1">
      <alignment horizontal="right" vertical="center"/>
    </xf>
    <xf numFmtId="2" fontId="12" fillId="3" borderId="1" xfId="0" applyNumberFormat="1" applyFont="1" applyFill="1" applyBorder="1" applyAlignment="1">
      <alignment horizontal="right" vertical="center"/>
    </xf>
    <xf numFmtId="170" fontId="12" fillId="3" borderId="1" xfId="1" applyNumberFormat="1" applyFont="1" applyFill="1" applyBorder="1" applyAlignment="1">
      <alignment horizontal="right" vertical="center"/>
    </xf>
    <xf numFmtId="0" fontId="12" fillId="8" borderId="15" xfId="0" applyFont="1" applyFill="1" applyBorder="1" applyAlignment="1">
      <alignment vertical="center"/>
    </xf>
    <xf numFmtId="0" fontId="12" fillId="4" borderId="8" xfId="0" applyFont="1" applyFill="1" applyBorder="1" applyAlignment="1">
      <alignment vertical="center"/>
    </xf>
    <xf numFmtId="171" fontId="12" fillId="3" borderId="15" xfId="0" applyNumberFormat="1" applyFont="1" applyFill="1" applyBorder="1" applyAlignment="1">
      <alignment vertical="center"/>
    </xf>
    <xf numFmtId="170" fontId="12" fillId="3" borderId="15" xfId="0" applyNumberFormat="1" applyFont="1" applyFill="1" applyBorder="1" applyAlignment="1">
      <alignment horizontal="right" vertical="center"/>
    </xf>
    <xf numFmtId="170" fontId="12" fillId="0" borderId="15" xfId="0" applyNumberFormat="1" applyFont="1" applyBorder="1" applyAlignment="1">
      <alignment horizontal="right" vertical="center"/>
    </xf>
    <xf numFmtId="0" fontId="12" fillId="4" borderId="12" xfId="0" applyFont="1" applyFill="1" applyBorder="1" applyAlignment="1">
      <alignment vertical="center"/>
    </xf>
    <xf numFmtId="171" fontId="12" fillId="3" borderId="1" xfId="0" applyNumberFormat="1" applyFont="1" applyFill="1" applyBorder="1" applyAlignment="1">
      <alignment vertical="center"/>
    </xf>
    <xf numFmtId="170" fontId="12" fillId="0" borderId="1" xfId="0" applyNumberFormat="1" applyFont="1" applyBorder="1" applyAlignment="1">
      <alignment horizontal="right" vertical="center"/>
    </xf>
    <xf numFmtId="0" fontId="12" fillId="17" borderId="1" xfId="0" applyFont="1" applyFill="1" applyBorder="1" applyAlignment="1">
      <alignment vertical="center"/>
    </xf>
    <xf numFmtId="171" fontId="12" fillId="17" borderId="1" xfId="0" applyNumberFormat="1" applyFont="1" applyFill="1" applyBorder="1" applyAlignment="1">
      <alignment vertical="center"/>
    </xf>
    <xf numFmtId="167" fontId="12" fillId="17" borderId="1" xfId="0" applyNumberFormat="1" applyFont="1" applyFill="1" applyBorder="1" applyAlignment="1">
      <alignment vertical="center"/>
    </xf>
    <xf numFmtId="167" fontId="12" fillId="18" borderId="1" xfId="0" applyNumberFormat="1" applyFont="1" applyFill="1" applyBorder="1" applyAlignment="1">
      <alignment vertical="center"/>
    </xf>
    <xf numFmtId="0" fontId="12" fillId="4" borderId="1" xfId="0" applyFont="1" applyFill="1" applyBorder="1" applyAlignment="1">
      <alignment horizontal="left" vertical="center"/>
    </xf>
    <xf numFmtId="0" fontId="12" fillId="17" borderId="12" xfId="0" applyFont="1" applyFill="1" applyBorder="1" applyAlignment="1">
      <alignment vertical="center"/>
    </xf>
    <xf numFmtId="0" fontId="11" fillId="10" borderId="13" xfId="0" applyFont="1" applyFill="1" applyBorder="1" applyAlignment="1">
      <alignment horizontal="center" vertical="center"/>
    </xf>
    <xf numFmtId="0" fontId="11" fillId="0" borderId="11" xfId="0" applyFont="1" applyBorder="1" applyAlignment="1">
      <alignment vertical="center"/>
    </xf>
    <xf numFmtId="168" fontId="11" fillId="5" borderId="1" xfId="0" applyNumberFormat="1" applyFont="1" applyFill="1" applyBorder="1" applyAlignment="1">
      <alignment vertical="center"/>
    </xf>
    <xf numFmtId="168" fontId="11" fillId="8" borderId="1" xfId="0" applyNumberFormat="1" applyFont="1" applyFill="1" applyBorder="1" applyAlignment="1">
      <alignment vertical="center"/>
    </xf>
    <xf numFmtId="0" fontId="11" fillId="8" borderId="1" xfId="0" applyFont="1" applyFill="1" applyBorder="1" applyAlignment="1">
      <alignment horizontal="center" vertical="center"/>
    </xf>
    <xf numFmtId="0" fontId="35" fillId="0" borderId="30" xfId="0" applyFont="1" applyBorder="1" applyAlignment="1">
      <alignment vertical="center"/>
    </xf>
    <xf numFmtId="168" fontId="11" fillId="5" borderId="13" xfId="0" applyNumberFormat="1" applyFont="1" applyFill="1" applyBorder="1" applyAlignment="1">
      <alignment vertical="center"/>
    </xf>
    <xf numFmtId="0" fontId="35" fillId="0" borderId="11" xfId="0" applyFont="1" applyBorder="1" applyAlignment="1">
      <alignment vertical="center"/>
    </xf>
    <xf numFmtId="0" fontId="36" fillId="0" borderId="11" xfId="0" applyFont="1" applyBorder="1" applyAlignment="1">
      <alignment vertical="center"/>
    </xf>
    <xf numFmtId="168" fontId="35" fillId="5" borderId="1" xfId="0" applyNumberFormat="1" applyFont="1" applyFill="1" applyBorder="1" applyAlignment="1">
      <alignment vertical="center"/>
    </xf>
    <xf numFmtId="0" fontId="35" fillId="10" borderId="12" xfId="0" applyFont="1" applyFill="1" applyBorder="1" applyAlignment="1">
      <alignment horizontal="center" vertical="center"/>
    </xf>
    <xf numFmtId="166" fontId="11" fillId="20" borderId="13" xfId="0" applyNumberFormat="1" applyFont="1" applyFill="1" applyBorder="1" applyAlignment="1">
      <alignment vertical="center"/>
    </xf>
    <xf numFmtId="166" fontId="11" fillId="8" borderId="13" xfId="0" applyNumberFormat="1" applyFont="1" applyFill="1" applyBorder="1" applyAlignment="1">
      <alignment vertical="center"/>
    </xf>
    <xf numFmtId="166" fontId="11" fillId="8" borderId="1" xfId="0" applyNumberFormat="1" applyFont="1" applyFill="1" applyBorder="1" applyAlignment="1">
      <alignment vertical="center"/>
    </xf>
    <xf numFmtId="0" fontId="12" fillId="8" borderId="0" xfId="0" applyFont="1" applyFill="1" applyAlignment="1">
      <alignment vertical="center"/>
    </xf>
    <xf numFmtId="0" fontId="2" fillId="8" borderId="13" xfId="0" applyFont="1" applyFill="1" applyBorder="1" applyAlignment="1">
      <alignment horizontal="center" vertical="center"/>
    </xf>
    <xf numFmtId="0" fontId="2" fillId="6" borderId="19" xfId="0" applyFont="1" applyFill="1" applyBorder="1" applyAlignment="1">
      <alignment vertical="center"/>
    </xf>
    <xf numFmtId="0" fontId="2" fillId="6" borderId="20" xfId="0" applyFont="1" applyFill="1" applyBorder="1" applyAlignment="1">
      <alignment vertical="center"/>
    </xf>
    <xf numFmtId="0" fontId="2" fillId="6" borderId="21" xfId="0" applyFont="1" applyFill="1" applyBorder="1" applyAlignment="1">
      <alignment vertical="center"/>
    </xf>
    <xf numFmtId="0" fontId="12" fillId="6" borderId="20" xfId="0" applyFont="1" applyFill="1" applyBorder="1" applyAlignment="1">
      <alignment vertical="center"/>
    </xf>
    <xf numFmtId="0" fontId="12" fillId="6" borderId="21" xfId="0" applyFont="1" applyFill="1" applyBorder="1" applyAlignment="1">
      <alignment vertical="center"/>
    </xf>
    <xf numFmtId="166" fontId="3" fillId="6" borderId="0" xfId="0" applyNumberFormat="1" applyFont="1" applyFill="1" applyAlignment="1">
      <alignment vertical="center"/>
    </xf>
    <xf numFmtId="0" fontId="2" fillId="6" borderId="22" xfId="0" applyFont="1" applyFill="1" applyBorder="1" applyAlignment="1">
      <alignment vertical="center"/>
    </xf>
    <xf numFmtId="0" fontId="2" fillId="6" borderId="25" xfId="0" applyFont="1" applyFill="1" applyBorder="1" applyAlignment="1">
      <alignment vertical="center"/>
    </xf>
    <xf numFmtId="0" fontId="2" fillId="6" borderId="23" xfId="0" applyFont="1" applyFill="1" applyBorder="1" applyAlignment="1">
      <alignment vertical="center"/>
    </xf>
    <xf numFmtId="0" fontId="2" fillId="8" borderId="30" xfId="0" applyFont="1" applyFill="1" applyBorder="1" applyAlignment="1">
      <alignment horizontal="center" vertical="center" wrapText="1"/>
    </xf>
    <xf numFmtId="166" fontId="11" fillId="20" borderId="38" xfId="0" applyNumberFormat="1" applyFont="1" applyFill="1" applyBorder="1" applyAlignment="1">
      <alignment vertical="center"/>
    </xf>
    <xf numFmtId="166" fontId="11" fillId="8" borderId="38" xfId="0" applyNumberFormat="1" applyFont="1" applyFill="1" applyBorder="1" applyAlignment="1">
      <alignment vertical="center"/>
    </xf>
    <xf numFmtId="166" fontId="11" fillId="8" borderId="39" xfId="0" applyNumberFormat="1" applyFont="1" applyFill="1" applyBorder="1" applyAlignment="1">
      <alignment vertical="center"/>
    </xf>
    <xf numFmtId="0" fontId="36" fillId="0" borderId="22" xfId="0" applyFont="1" applyBorder="1" applyAlignment="1">
      <alignment vertical="center"/>
    </xf>
    <xf numFmtId="168" fontId="11" fillId="5" borderId="40" xfId="0" applyNumberFormat="1" applyFont="1" applyFill="1" applyBorder="1" applyAlignment="1">
      <alignment vertical="center"/>
    </xf>
    <xf numFmtId="0" fontId="11" fillId="10" borderId="40" xfId="0" applyFont="1" applyFill="1" applyBorder="1" applyAlignment="1">
      <alignment horizontal="center" vertical="center"/>
    </xf>
    <xf numFmtId="166" fontId="11" fillId="5" borderId="40" xfId="1" applyNumberFormat="1" applyFont="1" applyFill="1" applyBorder="1" applyAlignment="1">
      <alignment vertical="center"/>
    </xf>
    <xf numFmtId="166" fontId="35" fillId="5" borderId="41" xfId="1" applyNumberFormat="1" applyFont="1" applyFill="1" applyBorder="1" applyAlignment="1">
      <alignment vertical="center"/>
    </xf>
    <xf numFmtId="168" fontId="11" fillId="0" borderId="40" xfId="0" applyNumberFormat="1" applyFont="1" applyBorder="1" applyAlignment="1">
      <alignment vertical="center"/>
    </xf>
    <xf numFmtId="164" fontId="3" fillId="5" borderId="1" xfId="1" applyNumberFormat="1" applyFont="1" applyFill="1" applyBorder="1" applyAlignment="1">
      <alignment vertical="center"/>
    </xf>
    <xf numFmtId="0" fontId="35" fillId="16" borderId="1" xfId="0" applyFont="1" applyFill="1" applyBorder="1"/>
    <xf numFmtId="164" fontId="3" fillId="3" borderId="1" xfId="1" applyNumberFormat="1" applyFont="1" applyFill="1" applyBorder="1" applyAlignment="1">
      <alignment vertical="center"/>
    </xf>
    <xf numFmtId="164" fontId="3" fillId="7" borderId="1" xfId="1" applyNumberFormat="1" applyFont="1" applyFill="1" applyBorder="1" applyAlignment="1">
      <alignment horizontal="center" vertical="center"/>
    </xf>
    <xf numFmtId="0" fontId="46" fillId="10" borderId="1" xfId="0" applyFont="1" applyFill="1" applyBorder="1" applyAlignment="1">
      <alignment horizontal="center" vertical="center"/>
    </xf>
    <xf numFmtId="0" fontId="3" fillId="16" borderId="9" xfId="0" applyFont="1" applyFill="1" applyBorder="1"/>
    <xf numFmtId="166" fontId="3" fillId="3" borderId="1" xfId="1" applyNumberFormat="1" applyFont="1" applyFill="1" applyBorder="1" applyAlignment="1">
      <alignment vertical="center"/>
    </xf>
    <xf numFmtId="0" fontId="11" fillId="24" borderId="12" xfId="0" applyFont="1" applyFill="1" applyBorder="1"/>
    <xf numFmtId="0" fontId="35" fillId="21" borderId="11" xfId="0" applyFont="1" applyFill="1" applyBorder="1"/>
    <xf numFmtId="0" fontId="35" fillId="24" borderId="8" xfId="0" applyFont="1" applyFill="1" applyBorder="1"/>
    <xf numFmtId="0" fontId="35" fillId="16" borderId="15" xfId="0" applyFont="1" applyFill="1" applyBorder="1"/>
    <xf numFmtId="0" fontId="35" fillId="21" borderId="9" xfId="0" applyFont="1" applyFill="1" applyBorder="1"/>
    <xf numFmtId="4" fontId="35" fillId="21" borderId="9" xfId="0" applyNumberFormat="1" applyFont="1" applyFill="1" applyBorder="1"/>
    <xf numFmtId="0" fontId="35" fillId="8" borderId="1" xfId="0" applyFont="1" applyFill="1" applyBorder="1" applyAlignment="1">
      <alignment vertical="center" wrapText="1"/>
    </xf>
    <xf numFmtId="0" fontId="35" fillId="24" borderId="12" xfId="0" applyFont="1" applyFill="1" applyBorder="1"/>
    <xf numFmtId="4" fontId="35" fillId="21" borderId="11" xfId="0" applyNumberFormat="1" applyFont="1" applyFill="1" applyBorder="1"/>
    <xf numFmtId="14" fontId="35" fillId="16" borderId="15" xfId="0" applyNumberFormat="1" applyFont="1" applyFill="1" applyBorder="1"/>
    <xf numFmtId="0" fontId="2" fillId="3" borderId="1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35" fillId="6" borderId="7" xfId="0" applyFont="1" applyFill="1" applyBorder="1" applyAlignment="1">
      <alignment vertical="center"/>
    </xf>
    <xf numFmtId="0" fontId="3" fillId="0" borderId="1" xfId="0" applyFont="1" applyBorder="1" applyAlignment="1">
      <alignment vertical="center"/>
    </xf>
    <xf numFmtId="0" fontId="36" fillId="4" borderId="8" xfId="0" applyFont="1" applyFill="1" applyBorder="1" applyAlignment="1">
      <alignment vertical="center" wrapText="1"/>
    </xf>
    <xf numFmtId="170" fontId="11" fillId="3" borderId="1" xfId="1" applyNumberFormat="1" applyFont="1" applyFill="1" applyBorder="1" applyAlignment="1">
      <alignment vertical="center"/>
    </xf>
    <xf numFmtId="0" fontId="47" fillId="0" borderId="30" xfId="0" applyFont="1" applyBorder="1" applyAlignment="1">
      <alignment vertical="center"/>
    </xf>
    <xf numFmtId="166" fontId="3" fillId="3" borderId="30" xfId="1" applyNumberFormat="1" applyFont="1" applyFill="1" applyBorder="1" applyAlignment="1">
      <alignment vertical="center"/>
    </xf>
    <xf numFmtId="166" fontId="12" fillId="5" borderId="1" xfId="1" applyNumberFormat="1" applyFont="1" applyFill="1" applyBorder="1" applyAlignment="1">
      <alignment vertical="center"/>
    </xf>
    <xf numFmtId="0" fontId="12" fillId="10" borderId="12" xfId="0" applyFont="1" applyFill="1" applyBorder="1" applyAlignment="1">
      <alignment horizontal="center" vertical="center"/>
    </xf>
    <xf numFmtId="0" fontId="12" fillId="7" borderId="1" xfId="0" applyFont="1" applyFill="1" applyBorder="1" applyAlignment="1">
      <alignment vertical="center"/>
    </xf>
    <xf numFmtId="0" fontId="48" fillId="7" borderId="1" xfId="0" applyFont="1" applyFill="1" applyBorder="1" applyAlignment="1">
      <alignment vertical="center"/>
    </xf>
    <xf numFmtId="164" fontId="13" fillId="5" borderId="1" xfId="1" applyNumberFormat="1" applyFont="1" applyFill="1" applyBorder="1" applyAlignment="1">
      <alignment vertical="center"/>
    </xf>
    <xf numFmtId="0" fontId="12" fillId="10" borderId="15" xfId="0" applyFont="1" applyFill="1" applyBorder="1" applyAlignment="1">
      <alignment horizontal="center" vertical="center"/>
    </xf>
    <xf numFmtId="49" fontId="28" fillId="3" borderId="1" xfId="2464" applyNumberFormat="1" applyFill="1" applyBorder="1" applyAlignment="1">
      <alignment horizontal="left" vertical="center" wrapText="1"/>
    </xf>
    <xf numFmtId="0" fontId="50" fillId="2" borderId="0" xfId="0" applyFont="1" applyFill="1" applyAlignment="1">
      <alignment vertical="center"/>
    </xf>
    <xf numFmtId="0" fontId="51" fillId="0" borderId="44" xfId="0" applyFont="1" applyBorder="1"/>
    <xf numFmtId="0" fontId="51" fillId="28" borderId="44" xfId="0" applyFont="1" applyFill="1" applyBorder="1"/>
    <xf numFmtId="0" fontId="13" fillId="2" borderId="0" xfId="0" applyFont="1" applyFill="1" applyAlignment="1">
      <alignment vertical="center"/>
    </xf>
    <xf numFmtId="168" fontId="11" fillId="8" borderId="1" xfId="1" applyNumberFormat="1" applyFont="1" applyFill="1" applyBorder="1" applyAlignment="1">
      <alignment vertical="center"/>
    </xf>
    <xf numFmtId="168" fontId="11" fillId="3" borderId="1" xfId="1" applyNumberFormat="1" applyFont="1" applyFill="1" applyBorder="1" applyAlignment="1">
      <alignment vertical="center"/>
    </xf>
    <xf numFmtId="168" fontId="35" fillId="0" borderId="11" xfId="0" applyNumberFormat="1" applyFont="1" applyBorder="1"/>
    <xf numFmtId="168" fontId="2" fillId="6" borderId="0" xfId="0" applyNumberFormat="1" applyFont="1" applyFill="1" applyAlignment="1">
      <alignment vertical="center"/>
    </xf>
    <xf numFmtId="3" fontId="11" fillId="8" borderId="1" xfId="1" applyNumberFormat="1" applyFont="1" applyFill="1" applyBorder="1" applyAlignment="1">
      <alignment vertical="center"/>
    </xf>
    <xf numFmtId="3" fontId="35" fillId="5" borderId="1" xfId="1" applyNumberFormat="1" applyFont="1" applyFill="1" applyBorder="1" applyAlignment="1">
      <alignment vertical="center"/>
    </xf>
    <xf numFmtId="3" fontId="35" fillId="21" borderId="1" xfId="0" applyNumberFormat="1" applyFont="1" applyFill="1" applyBorder="1"/>
    <xf numFmtId="3" fontId="2" fillId="8" borderId="1" xfId="1" applyNumberFormat="1" applyFont="1" applyFill="1" applyBorder="1" applyAlignment="1">
      <alignment vertical="center"/>
    </xf>
    <xf numFmtId="3" fontId="2" fillId="5" borderId="1" xfId="1" applyNumberFormat="1" applyFont="1" applyFill="1" applyBorder="1" applyAlignment="1">
      <alignment vertical="center"/>
    </xf>
    <xf numFmtId="3" fontId="2" fillId="6" borderId="0" xfId="0" applyNumberFormat="1" applyFont="1" applyFill="1" applyAlignment="1">
      <alignment vertical="center"/>
    </xf>
    <xf numFmtId="166" fontId="3" fillId="6" borderId="2" xfId="0" applyNumberFormat="1" applyFont="1" applyFill="1" applyBorder="1" applyAlignment="1">
      <alignment vertical="center"/>
    </xf>
    <xf numFmtId="0" fontId="49" fillId="2" borderId="0" xfId="0" applyFont="1" applyFill="1" applyAlignment="1">
      <alignment vertical="center"/>
    </xf>
    <xf numFmtId="2" fontId="52" fillId="7" borderId="1" xfId="2" applyNumberFormat="1" applyFont="1" applyFill="1" applyBorder="1" applyAlignment="1">
      <alignment horizontal="left" vertical="center"/>
    </xf>
    <xf numFmtId="9" fontId="52" fillId="7" borderId="1" xfId="2" applyFont="1" applyFill="1" applyBorder="1" applyAlignment="1">
      <alignment horizontal="left" vertical="center"/>
    </xf>
    <xf numFmtId="174" fontId="11" fillId="30" borderId="1" xfId="0" applyNumberFormat="1" applyFont="1" applyFill="1" applyBorder="1" applyAlignment="1">
      <alignment vertical="center"/>
    </xf>
    <xf numFmtId="3" fontId="11" fillId="30" borderId="1" xfId="0" applyNumberFormat="1" applyFont="1" applyFill="1" applyBorder="1" applyAlignment="1">
      <alignment vertical="center"/>
    </xf>
    <xf numFmtId="168" fontId="11" fillId="20" borderId="13" xfId="0" applyNumberFormat="1" applyFont="1" applyFill="1" applyBorder="1" applyAlignment="1">
      <alignment vertical="center"/>
    </xf>
    <xf numFmtId="164" fontId="2" fillId="0" borderId="1" xfId="3" applyNumberFormat="1" applyFont="1" applyBorder="1" applyAlignment="1">
      <alignment vertical="center"/>
    </xf>
    <xf numFmtId="0" fontId="11" fillId="4" borderId="12" xfId="0" applyFont="1" applyFill="1" applyBorder="1" applyAlignment="1">
      <alignment horizontal="left" vertical="center" wrapText="1"/>
    </xf>
    <xf numFmtId="0" fontId="3" fillId="23" borderId="0" xfId="0" applyFont="1" applyFill="1"/>
    <xf numFmtId="0" fontId="3" fillId="10" borderId="1" xfId="0" applyFont="1" applyFill="1" applyBorder="1" applyAlignment="1">
      <alignment horizontal="center" vertical="center"/>
    </xf>
    <xf numFmtId="2" fontId="3" fillId="6" borderId="0" xfId="0" applyNumberFormat="1" applyFont="1" applyFill="1" applyAlignment="1">
      <alignment vertical="center"/>
    </xf>
    <xf numFmtId="0" fontId="11" fillId="16" borderId="1" xfId="0" applyFont="1" applyFill="1" applyBorder="1" applyAlignment="1">
      <alignment vertical="center"/>
    </xf>
    <xf numFmtId="164" fontId="35" fillId="3" borderId="1" xfId="3" applyNumberFormat="1" applyFont="1" applyFill="1" applyBorder="1" applyAlignment="1">
      <alignment vertical="center"/>
    </xf>
    <xf numFmtId="10" fontId="3" fillId="3" borderId="1" xfId="0" applyNumberFormat="1" applyFont="1" applyFill="1" applyBorder="1" applyAlignment="1">
      <alignment vertical="center"/>
    </xf>
    <xf numFmtId="0" fontId="3" fillId="3" borderId="1" xfId="0" applyFont="1" applyFill="1" applyBorder="1" applyAlignment="1">
      <alignment vertical="center"/>
    </xf>
    <xf numFmtId="0" fontId="3" fillId="7" borderId="1" xfId="0" applyFont="1" applyFill="1" applyBorder="1" applyAlignment="1">
      <alignment vertical="center"/>
    </xf>
    <xf numFmtId="168" fontId="3" fillId="7" borderId="1" xfId="1" applyNumberFormat="1" applyFont="1" applyFill="1" applyBorder="1" applyAlignment="1">
      <alignment vertical="center"/>
    </xf>
    <xf numFmtId="1" fontId="3" fillId="0" borderId="1" xfId="1" applyNumberFormat="1" applyFont="1" applyFill="1" applyBorder="1" applyAlignment="1">
      <alignment vertical="center"/>
    </xf>
    <xf numFmtId="1" fontId="3" fillId="7" borderId="1" xfId="0" applyNumberFormat="1" applyFont="1" applyFill="1" applyBorder="1" applyAlignment="1">
      <alignment vertical="center"/>
    </xf>
    <xf numFmtId="1" fontId="3" fillId="7" borderId="1" xfId="1" applyNumberFormat="1" applyFont="1" applyFill="1" applyBorder="1" applyAlignment="1">
      <alignment vertical="center"/>
    </xf>
    <xf numFmtId="0" fontId="35" fillId="16" borderId="1" xfId="0" applyFont="1" applyFill="1" applyBorder="1" applyAlignment="1">
      <alignment vertical="center"/>
    </xf>
    <xf numFmtId="0" fontId="35" fillId="16" borderId="11" xfId="0" applyFont="1" applyFill="1" applyBorder="1" applyAlignment="1">
      <alignment vertical="center"/>
    </xf>
    <xf numFmtId="0" fontId="35" fillId="22" borderId="11" xfId="0" applyFont="1" applyFill="1" applyBorder="1" applyAlignment="1">
      <alignment vertical="center"/>
    </xf>
    <xf numFmtId="0" fontId="11" fillId="16" borderId="11" xfId="0" applyFont="1" applyFill="1" applyBorder="1" applyAlignment="1">
      <alignment vertical="center"/>
    </xf>
    <xf numFmtId="0" fontId="35" fillId="16" borderId="11" xfId="0" applyFont="1" applyFill="1" applyBorder="1"/>
    <xf numFmtId="0" fontId="35" fillId="16" borderId="9" xfId="0" applyFont="1" applyFill="1" applyBorder="1"/>
    <xf numFmtId="0" fontId="35" fillId="16" borderId="1" xfId="0" applyFont="1" applyFill="1" applyBorder="1" applyAlignment="1">
      <alignment wrapText="1"/>
    </xf>
    <xf numFmtId="0" fontId="35" fillId="16" borderId="11" xfId="0" applyFont="1" applyFill="1" applyBorder="1" applyAlignment="1">
      <alignment wrapText="1"/>
    </xf>
    <xf numFmtId="0" fontId="35" fillId="16" borderId="15" xfId="0" applyFont="1" applyFill="1" applyBorder="1" applyAlignment="1">
      <alignment wrapText="1"/>
    </xf>
    <xf numFmtId="0" fontId="35" fillId="16" borderId="9" xfId="0" applyFont="1" applyFill="1" applyBorder="1" applyAlignment="1">
      <alignment wrapText="1"/>
    </xf>
    <xf numFmtId="3" fontId="35" fillId="16" borderId="9" xfId="0" applyNumberFormat="1" applyFont="1" applyFill="1" applyBorder="1" applyAlignment="1">
      <alignment wrapText="1"/>
    </xf>
    <xf numFmtId="0" fontId="53" fillId="0" borderId="30" xfId="0" applyFont="1" applyBorder="1"/>
    <xf numFmtId="0" fontId="53" fillId="0" borderId="0" xfId="0" applyFont="1"/>
    <xf numFmtId="0" fontId="3" fillId="16" borderId="30" xfId="0" applyFont="1" applyFill="1" applyBorder="1"/>
    <xf numFmtId="166" fontId="2" fillId="3" borderId="11" xfId="1" applyNumberFormat="1" applyFont="1" applyFill="1" applyBorder="1" applyAlignment="1">
      <alignment vertical="center"/>
    </xf>
    <xf numFmtId="0" fontId="3" fillId="16" borderId="17" xfId="0" applyFont="1" applyFill="1" applyBorder="1"/>
    <xf numFmtId="0" fontId="35" fillId="16" borderId="17" xfId="0" applyFont="1" applyFill="1" applyBorder="1"/>
    <xf numFmtId="0" fontId="35" fillId="16" borderId="5" xfId="0" applyFont="1" applyFill="1" applyBorder="1"/>
    <xf numFmtId="0" fontId="53" fillId="0" borderId="47" xfId="0" applyFont="1" applyBorder="1"/>
    <xf numFmtId="0" fontId="3" fillId="16" borderId="48" xfId="0" applyFont="1" applyFill="1" applyBorder="1"/>
    <xf numFmtId="0" fontId="3" fillId="16" borderId="47" xfId="0" applyFont="1" applyFill="1" applyBorder="1"/>
    <xf numFmtId="0" fontId="2" fillId="8" borderId="5" xfId="0" applyFont="1" applyFill="1" applyBorder="1" applyAlignment="1">
      <alignment horizontal="center" vertical="center" wrapText="1"/>
    </xf>
    <xf numFmtId="166" fontId="2" fillId="3" borderId="30" xfId="1" applyNumberFormat="1" applyFont="1" applyFill="1" applyBorder="1" applyAlignment="1">
      <alignment vertical="center"/>
    </xf>
    <xf numFmtId="0" fontId="3" fillId="16" borderId="2" xfId="0" applyFont="1" applyFill="1" applyBorder="1"/>
    <xf numFmtId="166" fontId="2" fillId="3" borderId="12" xfId="1" applyNumberFormat="1" applyFont="1" applyFill="1" applyBorder="1" applyAlignment="1">
      <alignment vertical="center"/>
    </xf>
    <xf numFmtId="166" fontId="2" fillId="3" borderId="9" xfId="1" applyNumberFormat="1" applyFont="1" applyFill="1" applyBorder="1" applyAlignment="1">
      <alignment vertical="center"/>
    </xf>
    <xf numFmtId="0" fontId="53" fillId="0" borderId="18" xfId="0" applyFont="1" applyBorder="1"/>
    <xf numFmtId="0" fontId="2" fillId="0" borderId="47" xfId="0" applyFont="1" applyBorder="1" applyAlignment="1">
      <alignment vertical="center"/>
    </xf>
    <xf numFmtId="0" fontId="3" fillId="16" borderId="22" xfId="0" applyFont="1" applyFill="1" applyBorder="1"/>
    <xf numFmtId="166" fontId="2" fillId="3" borderId="8" xfId="1" applyNumberFormat="1" applyFont="1" applyFill="1" applyBorder="1" applyAlignment="1">
      <alignment vertical="center"/>
    </xf>
    <xf numFmtId="166" fontId="2" fillId="3" borderId="2" xfId="1" applyNumberFormat="1" applyFont="1" applyFill="1" applyBorder="1" applyAlignment="1">
      <alignment vertical="center"/>
    </xf>
    <xf numFmtId="0" fontId="3" fillId="16" borderId="27" xfId="0" applyFont="1" applyFill="1" applyBorder="1"/>
    <xf numFmtId="0" fontId="3" fillId="16" borderId="0" xfId="0" applyFont="1" applyFill="1"/>
    <xf numFmtId="166" fontId="2" fillId="3" borderId="47" xfId="1" applyNumberFormat="1" applyFont="1" applyFill="1" applyBorder="1" applyAlignment="1">
      <alignment vertical="center"/>
    </xf>
    <xf numFmtId="0" fontId="54" fillId="0" borderId="0" xfId="0" applyFont="1"/>
    <xf numFmtId="0" fontId="55" fillId="0" borderId="49" xfId="0" applyFont="1" applyBorder="1"/>
    <xf numFmtId="0" fontId="55" fillId="0" borderId="52" xfId="0" applyFont="1" applyBorder="1"/>
    <xf numFmtId="0" fontId="55" fillId="0" borderId="53" xfId="0" applyFont="1" applyBorder="1"/>
    <xf numFmtId="4" fontId="55" fillId="0" borderId="53" xfId="0" applyNumberFormat="1" applyFont="1" applyBorder="1"/>
    <xf numFmtId="0" fontId="55" fillId="0" borderId="54" xfId="0" applyFont="1" applyBorder="1"/>
    <xf numFmtId="4" fontId="55" fillId="0" borderId="54" xfId="0" applyNumberFormat="1" applyFont="1" applyBorder="1"/>
    <xf numFmtId="14" fontId="55" fillId="0" borderId="54" xfId="0" applyNumberFormat="1" applyFont="1" applyBorder="1"/>
    <xf numFmtId="0" fontId="56" fillId="31" borderId="57" xfId="0" applyFont="1" applyFill="1" applyBorder="1"/>
    <xf numFmtId="4" fontId="56" fillId="31" borderId="57" xfId="0" applyNumberFormat="1" applyFont="1" applyFill="1" applyBorder="1"/>
    <xf numFmtId="0" fontId="57" fillId="32" borderId="57" xfId="0" applyFont="1" applyFill="1" applyBorder="1"/>
    <xf numFmtId="4" fontId="57" fillId="32" borderId="57" xfId="0" applyNumberFormat="1" applyFont="1" applyFill="1" applyBorder="1"/>
    <xf numFmtId="0" fontId="55" fillId="33" borderId="58" xfId="0" applyFont="1" applyFill="1" applyBorder="1"/>
    <xf numFmtId="0" fontId="55" fillId="33" borderId="59" xfId="0" applyFont="1" applyFill="1" applyBorder="1"/>
    <xf numFmtId="166" fontId="35" fillId="5" borderId="1" xfId="1" applyNumberFormat="1" applyFont="1" applyFill="1" applyBorder="1" applyAlignment="1">
      <alignment vertical="center"/>
    </xf>
    <xf numFmtId="168" fontId="35" fillId="20" borderId="34" xfId="0" applyNumberFormat="1" applyFont="1" applyFill="1" applyBorder="1" applyAlignment="1">
      <alignment vertical="center"/>
    </xf>
    <xf numFmtId="168" fontId="35" fillId="20" borderId="35" xfId="0" applyNumberFormat="1" applyFont="1" applyFill="1" applyBorder="1" applyAlignment="1">
      <alignment vertical="center"/>
    </xf>
    <xf numFmtId="168" fontId="35" fillId="20" borderId="36" xfId="0" applyNumberFormat="1" applyFont="1" applyFill="1" applyBorder="1" applyAlignment="1">
      <alignment vertical="center"/>
    </xf>
    <xf numFmtId="0" fontId="59" fillId="2" borderId="0" xfId="0" applyFont="1" applyFill="1" applyAlignment="1">
      <alignment vertical="center"/>
    </xf>
    <xf numFmtId="2" fontId="11" fillId="3" borderId="1" xfId="2" applyNumberFormat="1" applyFont="1" applyFill="1" applyBorder="1" applyAlignment="1">
      <alignment horizontal="right" vertical="center"/>
    </xf>
    <xf numFmtId="0" fontId="0" fillId="0" borderId="30" xfId="0" applyBorder="1"/>
    <xf numFmtId="0" fontId="60" fillId="0" borderId="30" xfId="0" applyFont="1" applyBorder="1"/>
    <xf numFmtId="0" fontId="35" fillId="4" borderId="1" xfId="0" applyFont="1" applyFill="1" applyBorder="1" applyAlignment="1">
      <alignment vertical="center"/>
    </xf>
    <xf numFmtId="166" fontId="35" fillId="3" borderId="1" xfId="1" applyNumberFormat="1" applyFont="1" applyFill="1" applyBorder="1" applyAlignment="1">
      <alignment vertical="center"/>
    </xf>
    <xf numFmtId="166" fontId="35" fillId="0" borderId="1" xfId="1" applyNumberFormat="1" applyFont="1" applyFill="1" applyBorder="1" applyAlignment="1">
      <alignment vertical="center"/>
    </xf>
    <xf numFmtId="0" fontId="35" fillId="10" borderId="1" xfId="0" applyFont="1" applyFill="1" applyBorder="1" applyAlignment="1">
      <alignment horizontal="left" vertical="center"/>
    </xf>
    <xf numFmtId="175" fontId="2" fillId="8" borderId="1" xfId="1" applyNumberFormat="1" applyFont="1" applyFill="1" applyBorder="1" applyAlignment="1">
      <alignment vertical="center"/>
    </xf>
    <xf numFmtId="2" fontId="35" fillId="16" borderId="15" xfId="0" applyNumberFormat="1" applyFont="1" applyFill="1" applyBorder="1"/>
    <xf numFmtId="2" fontId="35" fillId="16" borderId="1" xfId="0" applyNumberFormat="1" applyFont="1" applyFill="1" applyBorder="1"/>
    <xf numFmtId="2" fontId="35" fillId="16" borderId="11" xfId="0" applyNumberFormat="1" applyFont="1" applyFill="1" applyBorder="1"/>
    <xf numFmtId="2" fontId="35" fillId="16" borderId="9" xfId="0" applyNumberFormat="1" applyFont="1" applyFill="1" applyBorder="1"/>
    <xf numFmtId="166" fontId="35" fillId="3" borderId="30" xfId="1" applyNumberFormat="1" applyFont="1" applyFill="1" applyBorder="1" applyAlignment="1">
      <alignment vertical="center"/>
    </xf>
    <xf numFmtId="164" fontId="3" fillId="3" borderId="30" xfId="1" applyNumberFormat="1" applyFont="1" applyFill="1" applyBorder="1" applyAlignment="1">
      <alignment vertical="center"/>
    </xf>
    <xf numFmtId="0" fontId="12" fillId="10" borderId="8" xfId="0" applyFont="1" applyFill="1" applyBorder="1" applyAlignment="1">
      <alignment horizontal="center" vertical="center"/>
    </xf>
    <xf numFmtId="164" fontId="35" fillId="3" borderId="13" xfId="1" applyNumberFormat="1" applyFont="1" applyFill="1" applyBorder="1" applyAlignment="1">
      <alignment vertical="center"/>
    </xf>
    <xf numFmtId="164" fontId="3" fillId="3" borderId="13" xfId="1" applyNumberFormat="1" applyFont="1" applyFill="1" applyBorder="1" applyAlignment="1">
      <alignment vertical="center"/>
    </xf>
    <xf numFmtId="164" fontId="3" fillId="3" borderId="15" xfId="1" applyNumberFormat="1" applyFont="1" applyFill="1" applyBorder="1" applyAlignment="1">
      <alignment vertical="center"/>
    </xf>
    <xf numFmtId="0" fontId="61" fillId="0" borderId="30" xfId="0" applyFont="1" applyBorder="1"/>
    <xf numFmtId="0" fontId="62" fillId="33" borderId="58" xfId="0" applyFont="1" applyFill="1" applyBorder="1"/>
    <xf numFmtId="0" fontId="62" fillId="33" borderId="59" xfId="0" applyFont="1" applyFill="1" applyBorder="1"/>
    <xf numFmtId="0" fontId="28" fillId="0" borderId="49" xfId="2464" applyBorder="1"/>
    <xf numFmtId="0" fontId="63" fillId="0" borderId="53" xfId="0" applyFont="1" applyBorder="1"/>
    <xf numFmtId="14" fontId="63" fillId="0" borderId="53" xfId="0" applyNumberFormat="1" applyFont="1" applyBorder="1"/>
    <xf numFmtId="0" fontId="64" fillId="31" borderId="61" xfId="0" applyFont="1" applyFill="1" applyBorder="1"/>
    <xf numFmtId="0" fontId="28" fillId="0" borderId="52" xfId="2464" applyBorder="1"/>
    <xf numFmtId="0" fontId="63" fillId="0" borderId="54" xfId="0" applyFont="1" applyBorder="1"/>
    <xf numFmtId="14" fontId="63" fillId="0" borderId="54" xfId="0" applyNumberFormat="1" applyFont="1" applyBorder="1"/>
    <xf numFmtId="4" fontId="63" fillId="0" borderId="53" xfId="0" applyNumberFormat="1" applyFont="1" applyBorder="1"/>
    <xf numFmtId="4" fontId="63" fillId="0" borderId="54" xfId="0" applyNumberFormat="1" applyFont="1" applyBorder="1"/>
    <xf numFmtId="4" fontId="64" fillId="31" borderId="61" xfId="0" applyNumberFormat="1" applyFont="1" applyFill="1" applyBorder="1"/>
    <xf numFmtId="4" fontId="65" fillId="32" borderId="62" xfId="0" applyNumberFormat="1" applyFont="1" applyFill="1" applyBorder="1"/>
    <xf numFmtId="0" fontId="35" fillId="16" borderId="1" xfId="0" applyFont="1" applyFill="1" applyBorder="1" applyAlignment="1">
      <alignment horizontal="center" wrapText="1"/>
    </xf>
    <xf numFmtId="0" fontId="35" fillId="16" borderId="15" xfId="0" applyFont="1" applyFill="1" applyBorder="1" applyAlignment="1">
      <alignment horizontal="center" wrapText="1"/>
    </xf>
    <xf numFmtId="14" fontId="35" fillId="16" borderId="15" xfId="0" applyNumberFormat="1" applyFont="1" applyFill="1" applyBorder="1" applyAlignment="1">
      <alignment horizontal="center" wrapText="1"/>
    </xf>
    <xf numFmtId="168" fontId="2" fillId="8" borderId="1" xfId="1" applyNumberFormat="1" applyFont="1" applyFill="1" applyBorder="1" applyAlignment="1">
      <alignment vertical="center" wrapText="1"/>
    </xf>
    <xf numFmtId="0" fontId="35" fillId="16" borderId="30" xfId="0" applyFont="1" applyFill="1" applyBorder="1"/>
    <xf numFmtId="0" fontId="35" fillId="16" borderId="30" xfId="0" applyFont="1" applyFill="1" applyBorder="1" applyAlignment="1">
      <alignment wrapText="1"/>
    </xf>
    <xf numFmtId="174" fontId="35" fillId="16" borderId="30" xfId="0" applyNumberFormat="1" applyFont="1" applyFill="1" applyBorder="1"/>
    <xf numFmtId="178" fontId="2" fillId="5" borderId="30" xfId="1" applyNumberFormat="1" applyFont="1" applyFill="1" applyBorder="1" applyAlignment="1">
      <alignment vertical="center"/>
    </xf>
    <xf numFmtId="177" fontId="2" fillId="5" borderId="30" xfId="1" applyNumberFormat="1" applyFont="1" applyFill="1" applyBorder="1" applyAlignment="1">
      <alignment vertical="center"/>
    </xf>
    <xf numFmtId="164" fontId="2" fillId="5" borderId="30" xfId="1" applyNumberFormat="1" applyFont="1" applyFill="1" applyBorder="1" applyAlignment="1">
      <alignment vertical="center"/>
    </xf>
    <xf numFmtId="179" fontId="2" fillId="5" borderId="30" xfId="1" applyNumberFormat="1" applyFont="1" applyFill="1" applyBorder="1" applyAlignment="1">
      <alignment vertical="center"/>
    </xf>
    <xf numFmtId="174" fontId="2" fillId="5" borderId="30" xfId="1" applyNumberFormat="1" applyFont="1" applyFill="1" applyBorder="1" applyAlignment="1">
      <alignment vertical="center"/>
    </xf>
    <xf numFmtId="176" fontId="2" fillId="5" borderId="30" xfId="1" applyNumberFormat="1" applyFont="1" applyFill="1" applyBorder="1" applyAlignment="1">
      <alignment vertical="center"/>
    </xf>
    <xf numFmtId="164" fontId="11" fillId="0" borderId="1" xfId="1" applyNumberFormat="1" applyFont="1" applyBorder="1" applyAlignment="1">
      <alignment vertical="center"/>
    </xf>
    <xf numFmtId="16" fontId="45" fillId="27" borderId="43" xfId="0" applyNumberFormat="1" applyFont="1" applyFill="1" applyBorder="1"/>
    <xf numFmtId="16" fontId="45" fillId="27" borderId="45" xfId="0" applyNumberFormat="1" applyFont="1" applyFill="1" applyBorder="1"/>
    <xf numFmtId="0" fontId="45" fillId="0" borderId="43" xfId="0" applyFont="1" applyBorder="1"/>
    <xf numFmtId="3" fontId="45" fillId="25" borderId="43" xfId="0" applyNumberFormat="1" applyFont="1" applyFill="1" applyBorder="1"/>
    <xf numFmtId="3" fontId="45" fillId="25" borderId="45" xfId="0" applyNumberFormat="1" applyFont="1" applyFill="1" applyBorder="1"/>
    <xf numFmtId="0" fontId="42" fillId="0" borderId="44" xfId="0" applyFont="1" applyBorder="1"/>
    <xf numFmtId="3" fontId="11" fillId="28" borderId="44" xfId="0" applyNumberFormat="1" applyFont="1" applyFill="1" applyBorder="1"/>
    <xf numFmtId="3" fontId="11" fillId="28" borderId="46" xfId="0" applyNumberFormat="1" applyFont="1" applyFill="1" applyBorder="1"/>
    <xf numFmtId="3" fontId="35" fillId="28" borderId="46" xfId="0" applyNumberFormat="1" applyFont="1" applyFill="1" applyBorder="1"/>
    <xf numFmtId="3" fontId="35" fillId="28" borderId="44" xfId="0" applyNumberFormat="1" applyFont="1" applyFill="1" applyBorder="1"/>
    <xf numFmtId="0" fontId="42" fillId="28" borderId="46" xfId="0" applyFont="1" applyFill="1" applyBorder="1"/>
    <xf numFmtId="0" fontId="35" fillId="28" borderId="43" xfId="0" applyFont="1" applyFill="1" applyBorder="1"/>
    <xf numFmtId="0" fontId="35" fillId="28" borderId="45" xfId="0" applyFont="1" applyFill="1" applyBorder="1"/>
    <xf numFmtId="0" fontId="35" fillId="28" borderId="44" xfId="0" applyFont="1" applyFill="1" applyBorder="1"/>
    <xf numFmtId="0" fontId="35" fillId="28" borderId="46" xfId="0" applyFont="1" applyFill="1" applyBorder="1"/>
    <xf numFmtId="0" fontId="11" fillId="29" borderId="43" xfId="0" applyFont="1" applyFill="1" applyBorder="1"/>
    <xf numFmtId="0" fontId="35" fillId="29" borderId="43" xfId="0" applyFont="1" applyFill="1" applyBorder="1"/>
    <xf numFmtId="0" fontId="35" fillId="0" borderId="43" xfId="0" applyFont="1" applyBorder="1"/>
    <xf numFmtId="3" fontId="35" fillId="28" borderId="43" xfId="0" applyNumberFormat="1" applyFont="1" applyFill="1" applyBorder="1"/>
    <xf numFmtId="3" fontId="11" fillId="28" borderId="45" xfId="0" applyNumberFormat="1" applyFont="1" applyFill="1" applyBorder="1"/>
    <xf numFmtId="3" fontId="35" fillId="28" borderId="45" xfId="0" applyNumberFormat="1" applyFont="1" applyFill="1" applyBorder="1"/>
    <xf numFmtId="0" fontId="35" fillId="25" borderId="1" xfId="0" applyFont="1" applyFill="1" applyBorder="1"/>
    <xf numFmtId="0" fontId="35" fillId="26" borderId="11" xfId="0" applyFont="1" applyFill="1" applyBorder="1" applyAlignment="1">
      <alignment wrapText="1"/>
    </xf>
    <xf numFmtId="3" fontId="35" fillId="25" borderId="11" xfId="0" applyNumberFormat="1" applyFont="1" applyFill="1" applyBorder="1"/>
    <xf numFmtId="3" fontId="35" fillId="21" borderId="11" xfId="0" applyNumberFormat="1" applyFont="1" applyFill="1" applyBorder="1"/>
    <xf numFmtId="0" fontId="35" fillId="26" borderId="11" xfId="0" applyFont="1" applyFill="1" applyBorder="1"/>
    <xf numFmtId="3" fontId="35" fillId="16" borderId="11" xfId="0" applyNumberFormat="1" applyFont="1" applyFill="1" applyBorder="1"/>
    <xf numFmtId="0" fontId="35" fillId="25" borderId="15" xfId="0" applyFont="1" applyFill="1" applyBorder="1"/>
    <xf numFmtId="0" fontId="35" fillId="35" borderId="1" xfId="0" applyFont="1" applyFill="1" applyBorder="1" applyAlignment="1">
      <alignment wrapText="1"/>
    </xf>
    <xf numFmtId="3" fontId="35" fillId="25" borderId="9" xfId="0" applyNumberFormat="1" applyFont="1" applyFill="1" applyBorder="1"/>
    <xf numFmtId="3" fontId="35" fillId="21" borderId="9" xfId="0" applyNumberFormat="1" applyFont="1" applyFill="1" applyBorder="1"/>
    <xf numFmtId="0" fontId="35" fillId="26" borderId="9" xfId="0" applyFont="1" applyFill="1" applyBorder="1"/>
    <xf numFmtId="3" fontId="35" fillId="16" borderId="9" xfId="0" applyNumberFormat="1" applyFont="1" applyFill="1" applyBorder="1"/>
    <xf numFmtId="0" fontId="35" fillId="23" borderId="0" xfId="0" applyFont="1" applyFill="1"/>
    <xf numFmtId="3" fontId="35" fillId="25" borderId="15" xfId="0" applyNumberFormat="1" applyFont="1" applyFill="1" applyBorder="1"/>
    <xf numFmtId="3" fontId="35" fillId="22" borderId="9" xfId="0" applyNumberFormat="1" applyFont="1" applyFill="1" applyBorder="1"/>
    <xf numFmtId="15" fontId="35" fillId="16" borderId="12" xfId="0" applyNumberFormat="1" applyFont="1" applyFill="1" applyBorder="1" applyAlignment="1">
      <alignment wrapText="1"/>
    </xf>
    <xf numFmtId="0" fontId="35" fillId="21" borderId="10" xfId="0" applyFont="1" applyFill="1" applyBorder="1"/>
    <xf numFmtId="0" fontId="35" fillId="26" borderId="1" xfId="0" applyFont="1" applyFill="1" applyBorder="1"/>
    <xf numFmtId="15" fontId="35" fillId="16" borderId="8" xfId="0" applyNumberFormat="1" applyFont="1" applyFill="1" applyBorder="1" applyAlignment="1">
      <alignment wrapText="1"/>
    </xf>
    <xf numFmtId="0" fontId="53" fillId="0" borderId="1" xfId="0" applyFont="1" applyBorder="1"/>
    <xf numFmtId="0" fontId="35" fillId="22" borderId="11" xfId="0" applyFont="1" applyFill="1" applyBorder="1"/>
    <xf numFmtId="0" fontId="35" fillId="34" borderId="11" xfId="0" applyFont="1" applyFill="1" applyBorder="1"/>
    <xf numFmtId="0" fontId="53" fillId="0" borderId="15" xfId="0" applyFont="1" applyBorder="1"/>
    <xf numFmtId="0" fontId="35" fillId="22" borderId="9" xfId="0" applyFont="1" applyFill="1" applyBorder="1"/>
    <xf numFmtId="0" fontId="35" fillId="34" borderId="9" xfId="0" applyFont="1" applyFill="1" applyBorder="1"/>
    <xf numFmtId="0" fontId="35" fillId="25" borderId="0" xfId="0" applyFont="1" applyFill="1"/>
    <xf numFmtId="3" fontId="35" fillId="25" borderId="1" xfId="0" applyNumberFormat="1" applyFont="1" applyFill="1" applyBorder="1"/>
    <xf numFmtId="164" fontId="35" fillId="3" borderId="30" xfId="1" applyNumberFormat="1" applyFont="1" applyFill="1" applyBorder="1" applyAlignment="1">
      <alignment vertical="center"/>
    </xf>
    <xf numFmtId="2" fontId="35" fillId="20" borderId="13" xfId="0" applyNumberFormat="1" applyFont="1" applyFill="1" applyBorder="1" applyAlignment="1">
      <alignment vertical="center"/>
    </xf>
    <xf numFmtId="0" fontId="66" fillId="0" borderId="63" xfId="0" applyFont="1" applyBorder="1"/>
    <xf numFmtId="0" fontId="66" fillId="36" borderId="0" xfId="0" applyFont="1" applyFill="1"/>
    <xf numFmtId="0" fontId="66" fillId="37" borderId="0" xfId="0" applyFont="1" applyFill="1"/>
    <xf numFmtId="0" fontId="66" fillId="36" borderId="63" xfId="0" applyFont="1" applyFill="1" applyBorder="1"/>
    <xf numFmtId="0" fontId="66" fillId="37" borderId="63" xfId="0" applyFont="1" applyFill="1" applyBorder="1"/>
    <xf numFmtId="0" fontId="66" fillId="38" borderId="63" xfId="0" applyFont="1" applyFill="1" applyBorder="1"/>
    <xf numFmtId="0" fontId="66" fillId="39" borderId="63" xfId="0" applyFont="1" applyFill="1" applyBorder="1"/>
    <xf numFmtId="0" fontId="66" fillId="36" borderId="64" xfId="0" applyFont="1" applyFill="1" applyBorder="1"/>
    <xf numFmtId="0" fontId="66" fillId="0" borderId="0" xfId="0" applyFont="1"/>
    <xf numFmtId="164" fontId="35" fillId="5" borderId="1" xfId="1" applyNumberFormat="1" applyFont="1" applyFill="1" applyBorder="1" applyAlignment="1">
      <alignment horizontal="right" vertical="center"/>
    </xf>
    <xf numFmtId="0" fontId="28" fillId="2" borderId="0" xfId="2464" applyFill="1" applyAlignment="1">
      <alignment vertical="center"/>
    </xf>
    <xf numFmtId="0" fontId="35" fillId="0" borderId="37" xfId="0" applyFont="1" applyBorder="1" applyAlignment="1">
      <alignment vertical="center"/>
    </xf>
    <xf numFmtId="0" fontId="45" fillId="8" borderId="37" xfId="0" applyFont="1" applyFill="1" applyBorder="1" applyAlignment="1">
      <alignment vertical="center"/>
    </xf>
    <xf numFmtId="0" fontId="35" fillId="8" borderId="37" xfId="0" applyFont="1" applyFill="1" applyBorder="1" applyAlignment="1">
      <alignment vertical="center"/>
    </xf>
    <xf numFmtId="166" fontId="35" fillId="20" borderId="13" xfId="0" applyNumberFormat="1" applyFont="1" applyFill="1" applyBorder="1" applyAlignment="1">
      <alignment vertical="center"/>
    </xf>
    <xf numFmtId="166" fontId="35" fillId="8" borderId="13" xfId="0" applyNumberFormat="1" applyFont="1" applyFill="1" applyBorder="1" applyAlignment="1">
      <alignment vertical="center"/>
    </xf>
    <xf numFmtId="166" fontId="35" fillId="8" borderId="1" xfId="0" applyNumberFormat="1" applyFont="1" applyFill="1" applyBorder="1" applyAlignment="1">
      <alignment vertical="center"/>
    </xf>
    <xf numFmtId="0" fontId="2" fillId="2" borderId="1" xfId="0" applyFont="1" applyFill="1" applyBorder="1" applyAlignment="1">
      <alignment vertical="center"/>
    </xf>
    <xf numFmtId="0" fontId="3" fillId="2" borderId="1" xfId="0" applyFont="1" applyFill="1" applyBorder="1" applyAlignment="1">
      <alignment vertical="center"/>
    </xf>
    <xf numFmtId="164" fontId="2" fillId="0" borderId="1" xfId="3" applyNumberFormat="1" applyFont="1" applyFill="1" applyBorder="1" applyAlignment="1">
      <alignment vertical="center"/>
    </xf>
    <xf numFmtId="0" fontId="3" fillId="40" borderId="0" xfId="0" applyFont="1" applyFill="1" applyAlignment="1">
      <alignment vertical="center"/>
    </xf>
    <xf numFmtId="0" fontId="11" fillId="40" borderId="4" xfId="0" applyFont="1" applyFill="1" applyBorder="1" applyAlignment="1">
      <alignment vertical="center"/>
    </xf>
    <xf numFmtId="0" fontId="11" fillId="40" borderId="0" xfId="0" applyFont="1" applyFill="1" applyAlignment="1">
      <alignment horizontal="left" vertical="center"/>
    </xf>
    <xf numFmtId="0" fontId="11" fillId="40" borderId="0" xfId="0" applyFont="1" applyFill="1" applyAlignment="1">
      <alignment vertical="center"/>
    </xf>
    <xf numFmtId="0" fontId="11" fillId="40" borderId="0" xfId="0" applyFont="1" applyFill="1" applyAlignment="1">
      <alignment horizontal="center" vertical="center"/>
    </xf>
    <xf numFmtId="164" fontId="11" fillId="40" borderId="0" xfId="1" applyNumberFormat="1" applyFont="1" applyFill="1" applyBorder="1" applyAlignment="1">
      <alignment vertical="center"/>
    </xf>
    <xf numFmtId="0" fontId="2" fillId="40" borderId="0" xfId="0" applyFont="1" applyFill="1" applyAlignment="1">
      <alignment horizontal="center" vertical="center"/>
    </xf>
    <xf numFmtId="9" fontId="11" fillId="40" borderId="0" xfId="0" applyNumberFormat="1" applyFont="1" applyFill="1" applyAlignment="1">
      <alignment horizontal="center" vertical="center"/>
    </xf>
    <xf numFmtId="2" fontId="2" fillId="40" borderId="0" xfId="2" applyNumberFormat="1" applyFont="1" applyFill="1" applyBorder="1" applyAlignment="1">
      <alignment horizontal="right" vertical="center"/>
    </xf>
    <xf numFmtId="0" fontId="11" fillId="40" borderId="7" xfId="0" applyFont="1" applyFill="1" applyBorder="1" applyAlignment="1">
      <alignment vertical="center"/>
    </xf>
    <xf numFmtId="0" fontId="50" fillId="40" borderId="0" xfId="0" applyFont="1" applyFill="1" applyAlignment="1">
      <alignment vertical="center"/>
    </xf>
    <xf numFmtId="0" fontId="34" fillId="41" borderId="0" xfId="0" applyFont="1" applyFill="1" applyAlignment="1">
      <alignment vertical="center"/>
    </xf>
    <xf numFmtId="0" fontId="0" fillId="0" borderId="1" xfId="0" applyBorder="1"/>
    <xf numFmtId="0" fontId="35" fillId="0" borderId="1" xfId="0" applyFont="1" applyBorder="1"/>
    <xf numFmtId="4" fontId="0" fillId="0" borderId="1" xfId="0" applyNumberFormat="1" applyBorder="1"/>
    <xf numFmtId="4" fontId="35" fillId="16" borderId="1" xfId="0" applyNumberFormat="1" applyFont="1" applyFill="1" applyBorder="1"/>
    <xf numFmtId="4" fontId="35" fillId="0" borderId="1" xfId="0" applyNumberFormat="1" applyFont="1" applyBorder="1"/>
    <xf numFmtId="0" fontId="35" fillId="2" borderId="1" xfId="0" applyFont="1" applyFill="1" applyBorder="1" applyAlignment="1">
      <alignment vertical="center"/>
    </xf>
    <xf numFmtId="0" fontId="7" fillId="8" borderId="12"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8" borderId="12" xfId="0" applyFont="1" applyFill="1" applyBorder="1" applyAlignment="1">
      <alignment horizontal="center" vertical="center"/>
    </xf>
    <xf numFmtId="0" fontId="2" fillId="8" borderId="10"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12" xfId="0" applyFont="1" applyFill="1" applyBorder="1" applyAlignment="1">
      <alignment horizontal="left" vertical="center" wrapText="1"/>
    </xf>
    <xf numFmtId="0" fontId="2" fillId="8" borderId="10" xfId="0" applyFont="1" applyFill="1" applyBorder="1" applyAlignment="1">
      <alignment horizontal="left" vertical="center" wrapText="1"/>
    </xf>
    <xf numFmtId="0" fontId="2" fillId="8" borderId="11" xfId="0" applyFont="1" applyFill="1" applyBorder="1" applyAlignment="1">
      <alignment horizontal="left" vertical="center" wrapText="1"/>
    </xf>
    <xf numFmtId="0" fontId="11" fillId="8" borderId="12" xfId="0" applyFont="1" applyFill="1" applyBorder="1" applyAlignment="1">
      <alignment horizontal="left" vertical="center" wrapText="1"/>
    </xf>
    <xf numFmtId="0" fontId="11" fillId="8" borderId="10" xfId="0" applyFont="1" applyFill="1" applyBorder="1" applyAlignment="1">
      <alignment horizontal="left" vertical="center" wrapText="1"/>
    </xf>
    <xf numFmtId="0" fontId="11" fillId="8" borderId="11" xfId="0" applyFont="1" applyFill="1" applyBorder="1" applyAlignment="1">
      <alignment horizontal="left" vertical="center" wrapText="1"/>
    </xf>
    <xf numFmtId="0" fontId="2" fillId="8" borderId="13"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13"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8" fillId="8" borderId="3" xfId="0" applyFont="1" applyFill="1" applyBorder="1" applyAlignment="1">
      <alignment horizontal="left" vertical="center" wrapText="1"/>
    </xf>
    <xf numFmtId="0" fontId="2" fillId="8" borderId="12" xfId="0" applyFont="1" applyFill="1" applyBorder="1" applyAlignment="1">
      <alignment horizontal="left" vertical="center"/>
    </xf>
    <xf numFmtId="0" fontId="2" fillId="8" borderId="10" xfId="0" applyFont="1" applyFill="1" applyBorder="1" applyAlignment="1">
      <alignment horizontal="left" vertical="center"/>
    </xf>
    <xf numFmtId="0" fontId="2" fillId="8" borderId="11" xfId="0" applyFont="1" applyFill="1" applyBorder="1" applyAlignment="1">
      <alignment horizontal="left" vertical="center"/>
    </xf>
    <xf numFmtId="0" fontId="2" fillId="7" borderId="12" xfId="1" applyNumberFormat="1" applyFont="1" applyFill="1" applyBorder="1" applyAlignment="1">
      <alignment horizontal="left" vertical="center" wrapText="1"/>
    </xf>
    <xf numFmtId="0" fontId="2" fillId="7" borderId="11" xfId="1" applyNumberFormat="1" applyFont="1" applyFill="1" applyBorder="1" applyAlignment="1">
      <alignment horizontal="left" vertical="center" wrapText="1"/>
    </xf>
    <xf numFmtId="0" fontId="2" fillId="7" borderId="12" xfId="1" applyNumberFormat="1" applyFont="1" applyFill="1" applyBorder="1" applyAlignment="1">
      <alignment horizontal="center" vertical="center" wrapText="1"/>
    </xf>
    <xf numFmtId="0" fontId="2" fillId="7" borderId="11" xfId="1" applyNumberFormat="1" applyFont="1" applyFill="1" applyBorder="1" applyAlignment="1">
      <alignment horizontal="center" vertical="center" wrapText="1"/>
    </xf>
    <xf numFmtId="0" fontId="2" fillId="8" borderId="27"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45" fillId="8" borderId="0" xfId="0" applyFont="1" applyFill="1" applyAlignment="1">
      <alignment horizontal="center"/>
    </xf>
    <xf numFmtId="0" fontId="45" fillId="19" borderId="0" xfId="0" applyFont="1" applyFill="1" applyAlignment="1">
      <alignment horizontal="center" wrapText="1"/>
    </xf>
    <xf numFmtId="0" fontId="2" fillId="8" borderId="12"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8" borderId="31"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2" fillId="8" borderId="33"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2" borderId="0" xfId="0" applyFont="1" applyFill="1" applyAlignment="1">
      <alignment vertical="top" wrapText="1"/>
    </xf>
    <xf numFmtId="0" fontId="45" fillId="19" borderId="0" xfId="0" applyFont="1" applyFill="1" applyAlignment="1">
      <alignment horizontal="center" vertical="center" wrapText="1"/>
    </xf>
    <xf numFmtId="0" fontId="2" fillId="3" borderId="12"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7" fillId="19" borderId="0" xfId="0" applyFont="1" applyFill="1" applyAlignment="1">
      <alignment horizontal="center" vertical="center" wrapText="1"/>
    </xf>
    <xf numFmtId="0" fontId="2" fillId="8" borderId="6" xfId="0" applyFont="1" applyFill="1" applyBorder="1" applyAlignment="1">
      <alignment horizontal="center" vertical="center" wrapText="1"/>
    </xf>
    <xf numFmtId="0" fontId="2" fillId="8" borderId="5" xfId="0" applyFont="1" applyFill="1" applyBorder="1" applyAlignment="1">
      <alignment horizontal="center" vertical="center"/>
    </xf>
    <xf numFmtId="0" fontId="2" fillId="8" borderId="6"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9"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2" xfId="0" applyFont="1" applyFill="1" applyBorder="1" applyAlignment="1">
      <alignment horizontal="center" vertical="center"/>
    </xf>
    <xf numFmtId="0" fontId="12" fillId="3" borderId="12" xfId="0" applyFont="1" applyFill="1" applyBorder="1" applyAlignment="1">
      <alignment horizontal="left" vertical="center" wrapText="1"/>
    </xf>
    <xf numFmtId="0" fontId="12" fillId="3" borderId="10"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2" fillId="8" borderId="14"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2" fillId="8" borderId="3" xfId="0" applyFont="1" applyFill="1" applyBorder="1" applyAlignment="1">
      <alignment horizontal="center" vertical="center" wrapText="1"/>
    </xf>
    <xf numFmtId="166" fontId="2" fillId="3" borderId="12" xfId="1" applyNumberFormat="1" applyFont="1" applyFill="1" applyBorder="1" applyAlignment="1">
      <alignment horizontal="center" vertical="center"/>
    </xf>
    <xf numFmtId="166" fontId="2" fillId="3" borderId="11" xfId="1" applyNumberFormat="1" applyFont="1" applyFill="1" applyBorder="1" applyAlignment="1">
      <alignment horizontal="center" vertical="center"/>
    </xf>
    <xf numFmtId="0" fontId="36" fillId="4" borderId="1" xfId="0" applyFont="1" applyFill="1" applyBorder="1" applyAlignment="1">
      <alignment horizontal="center" vertical="center"/>
    </xf>
    <xf numFmtId="166" fontId="36" fillId="5" borderId="12" xfId="1" applyNumberFormat="1" applyFont="1" applyFill="1" applyBorder="1" applyAlignment="1">
      <alignment horizontal="center" vertical="center"/>
    </xf>
    <xf numFmtId="166" fontId="36" fillId="5" borderId="11" xfId="1" applyNumberFormat="1" applyFont="1" applyFill="1" applyBorder="1" applyAlignment="1">
      <alignment horizontal="center" vertical="center"/>
    </xf>
    <xf numFmtId="0" fontId="11" fillId="10" borderId="1" xfId="0" applyFont="1" applyFill="1" applyBorder="1" applyAlignment="1">
      <alignment horizontal="center" vertical="center"/>
    </xf>
    <xf numFmtId="0" fontId="11" fillId="10" borderId="12" xfId="0" applyFont="1" applyFill="1" applyBorder="1" applyAlignment="1">
      <alignment horizontal="center" vertical="center"/>
    </xf>
    <xf numFmtId="0" fontId="11" fillId="10" borderId="11" xfId="0" applyFont="1" applyFill="1" applyBorder="1" applyAlignment="1">
      <alignment horizontal="center" vertical="center"/>
    </xf>
    <xf numFmtId="166" fontId="3" fillId="3" borderId="12" xfId="1" applyNumberFormat="1" applyFont="1" applyFill="1" applyBorder="1" applyAlignment="1">
      <alignment horizontal="center" vertical="center"/>
    </xf>
    <xf numFmtId="166" fontId="3" fillId="3" borderId="11" xfId="1" applyNumberFormat="1" applyFont="1" applyFill="1" applyBorder="1" applyAlignment="1">
      <alignment horizontal="center" vertical="center"/>
    </xf>
    <xf numFmtId="0" fontId="11" fillId="8" borderId="12"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11" fillId="8" borderId="1" xfId="0" applyFont="1" applyFill="1" applyBorder="1" applyAlignment="1">
      <alignment horizontal="center" vertical="center" wrapText="1"/>
    </xf>
    <xf numFmtId="9" fontId="11" fillId="6" borderId="3" xfId="0" applyNumberFormat="1" applyFont="1" applyFill="1" applyBorder="1" applyAlignment="1">
      <alignment horizontal="center" vertical="center"/>
    </xf>
    <xf numFmtId="0" fontId="36" fillId="10" borderId="1" xfId="0" applyFont="1" applyFill="1" applyBorder="1" applyAlignment="1">
      <alignment horizontal="center" vertical="center"/>
    </xf>
    <xf numFmtId="0" fontId="11" fillId="10" borderId="13" xfId="0" applyFont="1" applyFill="1" applyBorder="1" applyAlignment="1">
      <alignment horizontal="center" vertical="center"/>
    </xf>
    <xf numFmtId="0" fontId="36" fillId="10" borderId="8" xfId="0" applyFont="1" applyFill="1" applyBorder="1" applyAlignment="1">
      <alignment horizontal="center" vertical="center"/>
    </xf>
    <xf numFmtId="0" fontId="36" fillId="10" borderId="9" xfId="0" applyFont="1" applyFill="1" applyBorder="1" applyAlignment="1">
      <alignment horizontal="center" vertical="center"/>
    </xf>
    <xf numFmtId="0" fontId="36" fillId="4" borderId="12" xfId="0" applyFont="1" applyFill="1" applyBorder="1" applyAlignment="1">
      <alignment horizontal="center" vertical="center"/>
    </xf>
    <xf numFmtId="0" fontId="36" fillId="4" borderId="11" xfId="0" applyFont="1" applyFill="1" applyBorder="1" applyAlignment="1">
      <alignment horizontal="center" vertical="center"/>
    </xf>
    <xf numFmtId="0" fontId="36" fillId="10" borderId="12" xfId="0" applyFont="1" applyFill="1" applyBorder="1" applyAlignment="1">
      <alignment horizontal="center" vertical="center"/>
    </xf>
    <xf numFmtId="0" fontId="36" fillId="10" borderId="11" xfId="0" applyFont="1" applyFill="1" applyBorder="1" applyAlignment="1">
      <alignment horizontal="center" vertical="center"/>
    </xf>
    <xf numFmtId="0" fontId="35" fillId="8" borderId="14" xfId="0" applyFont="1" applyFill="1" applyBorder="1" applyAlignment="1">
      <alignment horizontal="center" vertical="center" wrapText="1"/>
    </xf>
    <xf numFmtId="0" fontId="35" fillId="8" borderId="15"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15" xfId="0" applyFont="1" applyFill="1" applyBorder="1" applyAlignment="1">
      <alignment horizontal="center" vertical="center" wrapText="1"/>
    </xf>
    <xf numFmtId="0" fontId="35" fillId="8" borderId="13" xfId="0" applyFont="1" applyFill="1" applyBorder="1" applyAlignment="1">
      <alignment horizontal="center" vertical="center" wrapText="1"/>
    </xf>
    <xf numFmtId="0" fontId="35" fillId="8" borderId="13" xfId="0" applyFont="1" applyFill="1" applyBorder="1" applyAlignment="1">
      <alignment horizontal="center" vertical="center"/>
    </xf>
    <xf numFmtId="0" fontId="35" fillId="8" borderId="15" xfId="0" applyFont="1" applyFill="1" applyBorder="1" applyAlignment="1">
      <alignment horizontal="center" vertical="center"/>
    </xf>
    <xf numFmtId="0" fontId="35" fillId="8" borderId="26" xfId="0" applyFont="1" applyFill="1" applyBorder="1" applyAlignment="1">
      <alignment horizontal="center" vertical="center" wrapText="1"/>
    </xf>
    <xf numFmtId="0" fontId="35" fillId="8" borderId="1" xfId="0" applyFont="1" applyFill="1" applyBorder="1" applyAlignment="1">
      <alignment horizontal="center" vertical="center" wrapText="1"/>
    </xf>
    <xf numFmtId="171" fontId="3" fillId="3" borderId="12" xfId="0" applyNumberFormat="1" applyFont="1" applyFill="1" applyBorder="1" applyAlignment="1">
      <alignment horizontal="center" vertical="center" wrapText="1"/>
    </xf>
    <xf numFmtId="171" fontId="3" fillId="3" borderId="10" xfId="0" applyNumberFormat="1" applyFont="1" applyFill="1" applyBorder="1" applyAlignment="1">
      <alignment horizontal="center" vertical="center" wrapText="1"/>
    </xf>
    <xf numFmtId="171" fontId="3" fillId="3" borderId="11" xfId="0" applyNumberFormat="1" applyFont="1" applyFill="1" applyBorder="1" applyAlignment="1">
      <alignment horizontal="center" vertical="center" wrapText="1"/>
    </xf>
    <xf numFmtId="0" fontId="2" fillId="3" borderId="12" xfId="0" applyFont="1" applyFill="1" applyBorder="1" applyAlignment="1">
      <alignment vertical="center" wrapText="1"/>
    </xf>
    <xf numFmtId="0" fontId="2" fillId="3" borderId="10" xfId="0" applyFont="1" applyFill="1" applyBorder="1" applyAlignment="1">
      <alignment vertical="center" wrapText="1"/>
    </xf>
    <xf numFmtId="0" fontId="2" fillId="3" borderId="11" xfId="0" applyFont="1" applyFill="1" applyBorder="1" applyAlignment="1">
      <alignment vertical="center" wrapText="1"/>
    </xf>
    <xf numFmtId="15" fontId="35" fillId="16" borderId="10" xfId="0" applyNumberFormat="1" applyFont="1" applyFill="1" applyBorder="1" applyAlignment="1">
      <alignment wrapText="1"/>
    </xf>
    <xf numFmtId="0" fontId="35" fillId="16" borderId="10" xfId="0" applyFont="1" applyFill="1" applyBorder="1" applyAlignment="1">
      <alignment wrapText="1"/>
    </xf>
    <xf numFmtId="0" fontId="35" fillId="16" borderId="11" xfId="0" applyFont="1" applyFill="1" applyBorder="1" applyAlignment="1">
      <alignment wrapText="1"/>
    </xf>
    <xf numFmtId="0" fontId="35" fillId="16" borderId="42" xfId="0" applyFont="1" applyFill="1" applyBorder="1" applyAlignment="1">
      <alignment wrapText="1"/>
    </xf>
    <xf numFmtId="0" fontId="2" fillId="3" borderId="12" xfId="0" quotePrefix="1" applyFont="1" applyFill="1" applyBorder="1" applyAlignment="1">
      <alignment horizontal="left" vertical="center" wrapText="1"/>
    </xf>
    <xf numFmtId="0" fontId="2" fillId="8" borderId="1" xfId="0" applyFont="1" applyFill="1" applyBorder="1" applyAlignment="1">
      <alignment horizontal="right" vertical="center" wrapText="1"/>
    </xf>
    <xf numFmtId="0" fontId="2" fillId="3" borderId="1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10" borderId="12" xfId="0" applyFont="1" applyFill="1" applyBorder="1" applyAlignment="1">
      <alignment horizontal="center" vertical="center"/>
    </xf>
    <xf numFmtId="0" fontId="2" fillId="10" borderId="11" xfId="0" applyFont="1" applyFill="1" applyBorder="1" applyAlignment="1">
      <alignment horizontal="center" vertical="center"/>
    </xf>
    <xf numFmtId="0" fontId="2" fillId="3" borderId="10" xfId="0" applyFont="1" applyFill="1" applyBorder="1" applyAlignment="1">
      <alignment horizontal="center" vertical="center" wrapText="1"/>
    </xf>
    <xf numFmtId="0" fontId="55" fillId="0" borderId="50" xfId="0" applyFont="1" applyBorder="1" applyAlignment="1"/>
    <xf numFmtId="0" fontId="55" fillId="0" borderId="51" xfId="0" applyFont="1" applyBorder="1" applyAlignment="1"/>
    <xf numFmtId="0" fontId="55" fillId="0" borderId="52" xfId="0" applyFont="1" applyBorder="1" applyAlignment="1"/>
    <xf numFmtId="0" fontId="56" fillId="31" borderId="55" xfId="0" applyFont="1" applyFill="1" applyBorder="1" applyAlignment="1"/>
    <xf numFmtId="0" fontId="56" fillId="31" borderId="56" xfId="0" applyFont="1" applyFill="1" applyBorder="1" applyAlignment="1"/>
    <xf numFmtId="0" fontId="56" fillId="31" borderId="57" xfId="0" applyFont="1" applyFill="1" applyBorder="1" applyAlignment="1"/>
    <xf numFmtId="0" fontId="57" fillId="32" borderId="55" xfId="0" applyFont="1" applyFill="1" applyBorder="1" applyAlignment="1"/>
    <xf numFmtId="0" fontId="57" fillId="32" borderId="56" xfId="0" applyFont="1" applyFill="1" applyBorder="1" applyAlignment="1"/>
    <xf numFmtId="0" fontId="57" fillId="32" borderId="57" xfId="0" applyFont="1" applyFill="1" applyBorder="1" applyAlignment="1"/>
    <xf numFmtId="0" fontId="58" fillId="0" borderId="0" xfId="0" applyFont="1" applyAlignment="1"/>
    <xf numFmtId="0" fontId="64" fillId="31" borderId="60" xfId="0" applyFont="1" applyFill="1" applyBorder="1" applyAlignment="1"/>
    <xf numFmtId="0" fontId="64" fillId="31" borderId="0" xfId="0" applyFont="1" applyFill="1" applyAlignment="1"/>
    <xf numFmtId="0" fontId="63" fillId="0" borderId="50" xfId="0" applyFont="1" applyBorder="1" applyAlignment="1"/>
    <xf numFmtId="0" fontId="63" fillId="0" borderId="51" xfId="0" applyFont="1" applyBorder="1" applyAlignment="1"/>
    <xf numFmtId="0" fontId="63" fillId="0" borderId="52" xfId="0" applyFont="1" applyBorder="1" applyAlignment="1"/>
    <xf numFmtId="0" fontId="65" fillId="32" borderId="55" xfId="0" applyFont="1" applyFill="1" applyBorder="1" applyAlignment="1"/>
    <xf numFmtId="0" fontId="65" fillId="32" borderId="56" xfId="0" applyFont="1" applyFill="1" applyBorder="1" applyAlignment="1"/>
  </cellXfs>
  <cellStyles count="2475">
    <cellStyle name=" 1" xfId="4" xr:uid="{00000000-0005-0000-0000-000000000000}"/>
    <cellStyle name=" 1 2" xfId="5" xr:uid="{00000000-0005-0000-0000-000001000000}"/>
    <cellStyle name=" 1 2 2" xfId="831" xr:uid="{00000000-0005-0000-0000-000002000000}"/>
    <cellStyle name=" 1 3" xfId="422" xr:uid="{00000000-0005-0000-0000-000003000000}"/>
    <cellStyle name=" 1 3 2" xfId="2462" xr:uid="{00000000-0005-0000-0000-000004000000}"/>
    <cellStyle name=" 1 4" xfId="2463" xr:uid="{00000000-0005-0000-0000-000005000000}"/>
    <cellStyle name="20% - Accent5" xfId="11" builtinId="46" customBuiltin="1"/>
    <cellStyle name="40% - Accent2" xfId="9" builtinId="35" customBuiltin="1"/>
    <cellStyle name="Accent5" xfId="10" builtinId="45" customBuiltin="1"/>
    <cellStyle name="Check Cell" xfId="6" builtinId="23" customBuiltin="1"/>
    <cellStyle name="Comma" xfId="1" builtinId="3"/>
    <cellStyle name="Comma 2" xfId="2468" xr:uid="{D5219B28-8524-4B95-B241-AD6A7F74F03A}"/>
    <cellStyle name="Comma 2 2" xfId="2473" xr:uid="{A6A723D0-A406-447F-BB4A-659BB5128700}"/>
    <cellStyle name="Comma 3" xfId="2470" xr:uid="{1069EB5C-AC13-4624-A274-9A6090877B42}"/>
    <cellStyle name="Comma 3 2" xfId="2471" xr:uid="{E3211F32-F937-494F-BC41-BCAFE849E318}"/>
    <cellStyle name="Comma 4" xfId="2465" xr:uid="{EFC8B664-FC57-415B-A197-237AF8BE057C}"/>
    <cellStyle name="Currency" xfId="3" builtinId="4"/>
    <cellStyle name="Currency 2" xfId="2472" xr:uid="{D783EF36-53FF-46D4-B439-C11BFDD4089B}"/>
    <cellStyle name="Currency 3" xfId="2466" xr:uid="{2D40DAD6-91A7-431B-B8D2-666EDF61B40C}"/>
    <cellStyle name="Explanatory Text" xfId="8" builtinId="53" customBuiltin="1"/>
    <cellStyle name="Followed Hyperlink" xfId="255" builtinId="9" hidden="1"/>
    <cellStyle name="Followed Hyperlink" xfId="1102" builtinId="9" hidden="1"/>
    <cellStyle name="Followed Hyperlink" xfId="1340" builtinId="9" hidden="1"/>
    <cellStyle name="Followed Hyperlink" xfId="938" builtinId="9" hidden="1"/>
    <cellStyle name="Followed Hyperlink" xfId="1012" builtinId="9" hidden="1"/>
    <cellStyle name="Followed Hyperlink" xfId="774" builtinId="9" hidden="1"/>
    <cellStyle name="Followed Hyperlink" xfId="692" builtinId="9" hidden="1"/>
    <cellStyle name="Followed Hyperlink" xfId="1265" builtinId="9" hidden="1"/>
    <cellStyle name="Followed Hyperlink" xfId="528" builtinId="9" hidden="1"/>
    <cellStyle name="Followed Hyperlink" xfId="446" builtinId="9" hidden="1"/>
    <cellStyle name="Followed Hyperlink" xfId="2133" builtinId="9" hidden="1"/>
    <cellStyle name="Followed Hyperlink" xfId="281" builtinId="9" hidden="1"/>
    <cellStyle name="Followed Hyperlink" xfId="199" builtinId="9" hidden="1"/>
    <cellStyle name="Followed Hyperlink" xfId="117" builtinId="9" hidden="1"/>
    <cellStyle name="Followed Hyperlink" xfId="44" builtinId="9" hidden="1"/>
    <cellStyle name="Followed Hyperlink" xfId="856" builtinId="9" hidden="1"/>
    <cellStyle name="Followed Hyperlink" xfId="65" builtinId="9" hidden="1"/>
    <cellStyle name="Followed Hyperlink" xfId="685" builtinId="9" hidden="1"/>
    <cellStyle name="Followed Hyperlink" xfId="619" builtinId="9" hidden="1"/>
    <cellStyle name="Followed Hyperlink" xfId="311" builtinId="9" hidden="1"/>
    <cellStyle name="Followed Hyperlink" xfId="393" builtinId="9" hidden="1"/>
    <cellStyle name="Followed Hyperlink" xfId="855" builtinId="9" hidden="1"/>
    <cellStyle name="Followed Hyperlink" xfId="558" builtinId="9" hidden="1"/>
    <cellStyle name="Followed Hyperlink" xfId="235" builtinId="9" hidden="1"/>
    <cellStyle name="Followed Hyperlink" xfId="2086" builtinId="9" hidden="1"/>
    <cellStyle name="Followed Hyperlink" xfId="1145" builtinId="9" hidden="1"/>
    <cellStyle name="Followed Hyperlink" xfId="1711" builtinId="9" hidden="1"/>
    <cellStyle name="Followed Hyperlink" xfId="804" builtinId="9" hidden="1"/>
    <cellStyle name="Followed Hyperlink" xfId="1050" builtinId="9" hidden="1"/>
    <cellStyle name="Followed Hyperlink" xfId="1132" builtinId="9" hidden="1"/>
    <cellStyle name="Followed Hyperlink" xfId="1214" builtinId="9" hidden="1"/>
    <cellStyle name="Followed Hyperlink" xfId="852" builtinId="9" hidden="1"/>
    <cellStyle name="Followed Hyperlink" xfId="688" builtinId="9" hidden="1"/>
    <cellStyle name="Followed Hyperlink" xfId="2055" builtinId="9" hidden="1"/>
    <cellStyle name="Followed Hyperlink" xfId="1542" builtinId="9" hidden="1"/>
    <cellStyle name="Followed Hyperlink" xfId="1624" builtinId="9" hidden="1"/>
    <cellStyle name="Followed Hyperlink" xfId="1705" builtinId="9" hidden="1"/>
    <cellStyle name="Followed Hyperlink" xfId="1787" builtinId="9" hidden="1"/>
    <cellStyle name="Followed Hyperlink" xfId="2378" builtinId="9" hidden="1"/>
    <cellStyle name="Followed Hyperlink" xfId="2231" builtinId="9" hidden="1"/>
    <cellStyle name="Followed Hyperlink" xfId="2033" builtinId="9" hidden="1"/>
    <cellStyle name="Followed Hyperlink" xfId="2115" builtinId="9" hidden="1"/>
    <cellStyle name="Followed Hyperlink" xfId="2197" builtinId="9" hidden="1"/>
    <cellStyle name="Followed Hyperlink" xfId="2279" builtinId="9" hidden="1"/>
    <cellStyle name="Followed Hyperlink" xfId="2361" builtinId="9" hidden="1"/>
    <cellStyle name="Followed Hyperlink" xfId="2443" builtinId="9" hidden="1"/>
    <cellStyle name="Followed Hyperlink" xfId="543" builtinId="9" hidden="1"/>
    <cellStyle name="Followed Hyperlink" xfId="2316" builtinId="9" hidden="1"/>
    <cellStyle name="Followed Hyperlink" xfId="2234" builtinId="9" hidden="1"/>
    <cellStyle name="Followed Hyperlink" xfId="1511" builtinId="9" hidden="1"/>
    <cellStyle name="Followed Hyperlink" xfId="2213" builtinId="9" hidden="1"/>
    <cellStyle name="Followed Hyperlink" xfId="1988" builtinId="9" hidden="1"/>
    <cellStyle name="Followed Hyperlink" xfId="1906" builtinId="9" hidden="1"/>
    <cellStyle name="Followed Hyperlink" xfId="1698" builtinId="9" hidden="1"/>
    <cellStyle name="Followed Hyperlink" xfId="2054" builtinId="9" hidden="1"/>
    <cellStyle name="Followed Hyperlink" xfId="1660" builtinId="9" hidden="1"/>
    <cellStyle name="Followed Hyperlink" xfId="1579" builtinId="9" hidden="1"/>
    <cellStyle name="Followed Hyperlink" xfId="1497" builtinId="9" hidden="1"/>
    <cellStyle name="Followed Hyperlink" xfId="1415" builtinId="9" hidden="1"/>
    <cellStyle name="Followed Hyperlink" xfId="321" builtinId="9" hidden="1"/>
    <cellStyle name="Followed Hyperlink" xfId="2363" builtinId="9" hidden="1"/>
    <cellStyle name="Followed Hyperlink" xfId="625" builtinId="9" hidden="1"/>
    <cellStyle name="Followed Hyperlink" xfId="1087" builtinId="9" hidden="1"/>
    <cellStyle name="Followed Hyperlink" xfId="1005" builtinId="9" hidden="1"/>
    <cellStyle name="Followed Hyperlink" xfId="923" builtinId="9" hidden="1"/>
    <cellStyle name="Followed Hyperlink" xfId="841" builtinId="9" hidden="1"/>
    <cellStyle name="Followed Hyperlink" xfId="626" builtinId="9" hidden="1"/>
    <cellStyle name="Followed Hyperlink" xfId="677" builtinId="9" hidden="1"/>
    <cellStyle name="Followed Hyperlink" xfId="595" builtinId="9" hidden="1"/>
    <cellStyle name="Followed Hyperlink" xfId="1856" builtinId="9" hidden="1"/>
    <cellStyle name="Followed Hyperlink" xfId="431" builtinId="9" hidden="1"/>
    <cellStyle name="Followed Hyperlink" xfId="1489" builtinId="9" hidden="1"/>
    <cellStyle name="Followed Hyperlink" xfId="266" builtinId="9" hidden="1"/>
    <cellStyle name="Followed Hyperlink" xfId="392" builtinId="9" hidden="1"/>
    <cellStyle name="Followed Hyperlink" xfId="120" builtinId="9" hidden="1"/>
    <cellStyle name="Followed Hyperlink" xfId="1015" builtinId="9" hidden="1"/>
    <cellStyle name="Followed Hyperlink" xfId="1742" builtinId="9" hidden="1"/>
    <cellStyle name="Followed Hyperlink" xfId="785" builtinId="9" hidden="1"/>
    <cellStyle name="Followed Hyperlink" xfId="162" builtinId="9" hidden="1"/>
    <cellStyle name="Followed Hyperlink" xfId="2415" builtinId="9" hidden="1"/>
    <cellStyle name="Followed Hyperlink" xfId="1401" builtinId="9" hidden="1"/>
    <cellStyle name="Followed Hyperlink" xfId="641" builtinId="9" hidden="1"/>
    <cellStyle name="Followed Hyperlink" xfId="1269" builtinId="9" hidden="1"/>
    <cellStyle name="Followed Hyperlink" xfId="573" builtinId="9" hidden="1"/>
    <cellStyle name="Followed Hyperlink" xfId="655" builtinId="9" hidden="1"/>
    <cellStyle name="Followed Hyperlink" xfId="2282" builtinId="9" hidden="1"/>
    <cellStyle name="Followed Hyperlink" xfId="819" builtinId="9" hidden="1"/>
    <cellStyle name="Followed Hyperlink" xfId="901" builtinId="9" hidden="1"/>
    <cellStyle name="Followed Hyperlink" xfId="1740" builtinId="9" hidden="1"/>
    <cellStyle name="Followed Hyperlink" xfId="1065" builtinId="9" hidden="1"/>
    <cellStyle name="Followed Hyperlink" xfId="1147" builtinId="9" hidden="1"/>
    <cellStyle name="Followed Hyperlink" xfId="1485" builtinId="9" hidden="1"/>
    <cellStyle name="Followed Hyperlink" xfId="503" builtinId="9" hidden="1"/>
    <cellStyle name="Followed Hyperlink" xfId="945" builtinId="9" hidden="1"/>
    <cellStyle name="Followed Hyperlink" xfId="720" builtinId="9" hidden="1"/>
    <cellStyle name="Followed Hyperlink" xfId="1557" builtinId="9" hidden="1"/>
    <cellStyle name="Followed Hyperlink" xfId="2320" builtinId="9" hidden="1"/>
    <cellStyle name="Followed Hyperlink" xfId="1720" builtinId="9" hidden="1"/>
    <cellStyle name="Followed Hyperlink" xfId="1470" builtinId="9" hidden="1"/>
    <cellStyle name="Followed Hyperlink" xfId="1924" builtinId="9" hidden="1"/>
    <cellStyle name="Followed Hyperlink" xfId="1639" builtinId="9" hidden="1"/>
    <cellStyle name="Followed Hyperlink" xfId="1449" builtinId="9" hidden="1"/>
    <cellStyle name="Followed Hyperlink" xfId="2130" builtinId="9" hidden="1"/>
    <cellStyle name="Followed Hyperlink" xfId="2212" builtinId="9" hidden="1"/>
    <cellStyle name="Followed Hyperlink" xfId="2294" builtinId="9" hidden="1"/>
    <cellStyle name="Followed Hyperlink" xfId="45" builtinId="9" hidden="1"/>
    <cellStyle name="Followed Hyperlink" xfId="2458" builtinId="9" hidden="1"/>
    <cellStyle name="Followed Hyperlink" xfId="2383" builtinId="9" hidden="1"/>
    <cellStyle name="Followed Hyperlink" xfId="1734" builtinId="9" hidden="1"/>
    <cellStyle name="Followed Hyperlink" xfId="2432" builtinId="9" hidden="1"/>
    <cellStyle name="Followed Hyperlink" xfId="1407" builtinId="9" hidden="1"/>
    <cellStyle name="Followed Hyperlink" xfId="2342" builtinId="9" hidden="1"/>
    <cellStyle name="Followed Hyperlink" xfId="782" builtinId="9" hidden="1"/>
    <cellStyle name="Followed Hyperlink" xfId="1891" builtinId="9" hidden="1"/>
    <cellStyle name="Followed Hyperlink" xfId="1809" builtinId="9" hidden="1"/>
    <cellStyle name="Followed Hyperlink" xfId="1727" builtinId="9" hidden="1"/>
    <cellStyle name="Followed Hyperlink" xfId="1646" builtinId="9" hidden="1"/>
    <cellStyle name="Followed Hyperlink" xfId="859" builtinId="9" hidden="1"/>
    <cellStyle name="Followed Hyperlink" xfId="1482" builtinId="9" hidden="1"/>
    <cellStyle name="Followed Hyperlink" xfId="1400" builtinId="9" hidden="1"/>
    <cellStyle name="Followed Hyperlink" xfId="1318" builtinId="9" hidden="1"/>
    <cellStyle name="Followed Hyperlink" xfId="1275" builtinId="9" hidden="1"/>
    <cellStyle name="Followed Hyperlink" xfId="135" builtinId="9" hidden="1"/>
    <cellStyle name="Followed Hyperlink" xfId="968" builtinId="9" hidden="1"/>
    <cellStyle name="Followed Hyperlink" xfId="430" builtinId="9" hidden="1"/>
    <cellStyle name="Followed Hyperlink" xfId="1690" builtinId="9" hidden="1"/>
    <cellStyle name="Followed Hyperlink" xfId="826" builtinId="9" hidden="1"/>
    <cellStyle name="Followed Hyperlink" xfId="744" builtinId="9" hidden="1"/>
    <cellStyle name="Followed Hyperlink" xfId="662" builtinId="9" hidden="1"/>
    <cellStyle name="Followed Hyperlink" xfId="808" builtinId="9" hidden="1"/>
    <cellStyle name="Followed Hyperlink" xfId="498" builtinId="9" hidden="1"/>
    <cellStyle name="Followed Hyperlink" xfId="471" builtinId="9" hidden="1"/>
    <cellStyle name="Followed Hyperlink" xfId="333" builtinId="9" hidden="1"/>
    <cellStyle name="Followed Hyperlink" xfId="2401" builtinId="9" hidden="1"/>
    <cellStyle name="Followed Hyperlink" xfId="169" builtinId="9" hidden="1"/>
    <cellStyle name="Followed Hyperlink" xfId="87" builtinId="9" hidden="1"/>
    <cellStyle name="Followed Hyperlink" xfId="43" builtinId="9" hidden="1"/>
    <cellStyle name="Followed Hyperlink" xfId="58" builtinId="9" hidden="1"/>
    <cellStyle name="Followed Hyperlink" xfId="1117" builtinId="9" hidden="1"/>
    <cellStyle name="Followed Hyperlink" xfId="1207" builtinId="9" hidden="1"/>
    <cellStyle name="Followed Hyperlink" xfId="259" builtinId="9" hidden="1"/>
    <cellStyle name="Followed Hyperlink" xfId="341" builtinId="9" hidden="1"/>
    <cellStyle name="Followed Hyperlink" xfId="424" builtinId="9" hidden="1"/>
    <cellStyle name="Followed Hyperlink" xfId="1043" builtinId="9" hidden="1"/>
    <cellStyle name="Followed Hyperlink" xfId="1871" builtinId="9" hidden="1"/>
    <cellStyle name="Followed Hyperlink" xfId="1211" builtinId="9" hidden="1"/>
    <cellStyle name="Followed Hyperlink" xfId="466" builtinId="9" hidden="1"/>
    <cellStyle name="Followed Hyperlink" xfId="47" builtinId="9" hidden="1"/>
    <cellStyle name="Followed Hyperlink" xfId="916" builtinId="9" hidden="1"/>
    <cellStyle name="Followed Hyperlink" xfId="1337" builtinId="9" hidden="1"/>
    <cellStyle name="Followed Hyperlink" xfId="1080" builtinId="9" hidden="1"/>
    <cellStyle name="Followed Hyperlink" xfId="1162" builtinId="9" hidden="1"/>
    <cellStyle name="Followed Hyperlink" xfId="1496" builtinId="9" hidden="1"/>
    <cellStyle name="Followed Hyperlink" xfId="1326" builtinId="9" hidden="1"/>
    <cellStyle name="Followed Hyperlink" xfId="784" builtinId="9" hidden="1"/>
    <cellStyle name="Followed Hyperlink" xfId="1490" builtinId="9" hidden="1"/>
    <cellStyle name="Followed Hyperlink" xfId="1572" builtinId="9" hidden="1"/>
    <cellStyle name="Followed Hyperlink" xfId="1653" builtinId="9" hidden="1"/>
    <cellStyle name="Followed Hyperlink" xfId="1735" builtinId="9" hidden="1"/>
    <cellStyle name="Followed Hyperlink" xfId="2245" builtinId="9" hidden="1"/>
    <cellStyle name="Followed Hyperlink" xfId="1899" builtinId="9" hidden="1"/>
    <cellStyle name="Followed Hyperlink" xfId="516" builtinId="9" hidden="1"/>
    <cellStyle name="Followed Hyperlink" xfId="2063" builtinId="9" hidden="1"/>
    <cellStyle name="Followed Hyperlink" xfId="2145" builtinId="9" hidden="1"/>
    <cellStyle name="Followed Hyperlink" xfId="675" builtinId="9" hidden="1"/>
    <cellStyle name="Followed Hyperlink" xfId="2309" builtinId="9" hidden="1"/>
    <cellStyle name="Followed Hyperlink" xfId="165" builtinId="9" hidden="1"/>
    <cellStyle name="Followed Hyperlink" xfId="2450" builtinId="9" hidden="1"/>
    <cellStyle name="Followed Hyperlink" xfId="1281" builtinId="9" hidden="1"/>
    <cellStyle name="Followed Hyperlink" xfId="2286" builtinId="9" hidden="1"/>
    <cellStyle name="Followed Hyperlink" xfId="2204" builtinId="9" hidden="1"/>
    <cellStyle name="Followed Hyperlink" xfId="1301" builtinId="9" hidden="1"/>
    <cellStyle name="Followed Hyperlink" xfId="2040" builtinId="9" hidden="1"/>
    <cellStyle name="Followed Hyperlink" xfId="1958" builtinId="9" hidden="1"/>
    <cellStyle name="Followed Hyperlink" xfId="1876" builtinId="9" hidden="1"/>
    <cellStyle name="Followed Hyperlink" xfId="38" builtinId="9" hidden="1"/>
    <cellStyle name="Followed Hyperlink" xfId="1712" builtinId="9" hidden="1"/>
    <cellStyle name="Followed Hyperlink" xfId="1631" builtinId="9" hidden="1"/>
    <cellStyle name="Followed Hyperlink" xfId="1283" builtinId="9" hidden="1"/>
    <cellStyle name="Followed Hyperlink" xfId="1467" builtinId="9" hidden="1"/>
    <cellStyle name="Followed Hyperlink" xfId="1385" builtinId="9" hidden="1"/>
    <cellStyle name="Followed Hyperlink" xfId="1303" builtinId="9" hidden="1"/>
    <cellStyle name="Followed Hyperlink" xfId="1221" builtinId="9" hidden="1"/>
    <cellStyle name="Followed Hyperlink" xfId="1411" builtinId="9" hidden="1"/>
    <cellStyle name="Followed Hyperlink" xfId="1180" builtinId="9" hidden="1"/>
    <cellStyle name="Followed Hyperlink" xfId="116" builtinId="9" hidden="1"/>
    <cellStyle name="Followed Hyperlink" xfId="893" builtinId="9" hidden="1"/>
    <cellStyle name="Followed Hyperlink" xfId="1103" builtinId="9" hidden="1"/>
    <cellStyle name="Followed Hyperlink" xfId="1915" builtinId="9" hidden="1"/>
    <cellStyle name="Followed Hyperlink" xfId="1751" builtinId="9" hidden="1"/>
    <cellStyle name="Followed Hyperlink" xfId="565" builtinId="9" hidden="1"/>
    <cellStyle name="Followed Hyperlink" xfId="523" builtinId="9" hidden="1"/>
    <cellStyle name="Followed Hyperlink" xfId="817" builtinId="9" hidden="1"/>
    <cellStyle name="Followed Hyperlink" xfId="318" builtinId="9" hidden="1"/>
    <cellStyle name="Followed Hyperlink" xfId="272" builtinId="9" hidden="1"/>
    <cellStyle name="Followed Hyperlink" xfId="2256" builtinId="9" hidden="1"/>
    <cellStyle name="Followed Hyperlink" xfId="2060" builtinId="9" hidden="1"/>
    <cellStyle name="Followed Hyperlink" xfId="66" builtinId="9" hidden="1"/>
    <cellStyle name="Followed Hyperlink" xfId="1408" builtinId="9" hidden="1"/>
    <cellStyle name="Followed Hyperlink" xfId="114" builtinId="9" hidden="1"/>
    <cellStyle name="Followed Hyperlink" xfId="1601" builtinId="9" hidden="1"/>
    <cellStyle name="Followed Hyperlink" xfId="314" builtinId="9" hidden="1"/>
    <cellStyle name="Followed Hyperlink" xfId="356" builtinId="9" hidden="1"/>
    <cellStyle name="Followed Hyperlink" xfId="439" builtinId="9" hidden="1"/>
    <cellStyle name="Followed Hyperlink" xfId="61" builtinId="9" hidden="1"/>
    <cellStyle name="Followed Hyperlink" xfId="603" builtinId="9" hidden="1"/>
    <cellStyle name="Followed Hyperlink" xfId="2091" builtinId="9" hidden="1"/>
    <cellStyle name="Followed Hyperlink" xfId="1277" builtinId="9" hidden="1"/>
    <cellStyle name="Followed Hyperlink" xfId="1313" builtinId="9" hidden="1"/>
    <cellStyle name="Followed Hyperlink" xfId="931" builtinId="9" hidden="1"/>
    <cellStyle name="Followed Hyperlink" xfId="2355" builtinId="9" hidden="1"/>
    <cellStyle name="Followed Hyperlink" xfId="1095" builtinId="9" hidden="1"/>
    <cellStyle name="Followed Hyperlink" xfId="1177" builtinId="9" hidden="1"/>
    <cellStyle name="Followed Hyperlink" xfId="274" builtinId="9" hidden="1"/>
    <cellStyle name="Followed Hyperlink" xfId="1341" builtinId="9" hidden="1"/>
    <cellStyle name="Followed Hyperlink" xfId="1423" builtinId="9" hidden="1"/>
    <cellStyle name="Followed Hyperlink" xfId="327" builtinId="9" hidden="1"/>
    <cellStyle name="Followed Hyperlink" xfId="291" builtinId="9" hidden="1"/>
    <cellStyle name="Followed Hyperlink" xfId="1668" builtinId="9" hidden="1"/>
    <cellStyle name="Followed Hyperlink" xfId="2148" builtinId="9" hidden="1"/>
    <cellStyle name="Followed Hyperlink" xfId="1832" builtinId="9" hidden="1"/>
    <cellStyle name="Followed Hyperlink" xfId="1914" builtinId="9" hidden="1"/>
    <cellStyle name="Followed Hyperlink" xfId="1412" builtinId="9" hidden="1"/>
    <cellStyle name="Followed Hyperlink" xfId="2078" builtinId="9" hidden="1"/>
    <cellStyle name="Followed Hyperlink" xfId="2160" builtinId="9" hidden="1"/>
    <cellStyle name="Followed Hyperlink" xfId="554" builtinId="9" hidden="1"/>
    <cellStyle name="Followed Hyperlink" xfId="2324" builtinId="9" hidden="1"/>
    <cellStyle name="Followed Hyperlink" xfId="2159" builtinId="9" hidden="1"/>
    <cellStyle name="Followed Hyperlink" xfId="1923" builtinId="9" hidden="1"/>
    <cellStyle name="Followed Hyperlink" xfId="2126" builtinId="9" hidden="1"/>
    <cellStyle name="Followed Hyperlink" xfId="1037" builtinId="9" hidden="1"/>
    <cellStyle name="Followed Hyperlink" xfId="23" builtinId="9" hidden="1"/>
    <cellStyle name="Followed Hyperlink" xfId="1920" builtinId="9" hidden="1"/>
    <cellStyle name="Followed Hyperlink" xfId="2025" builtinId="9" hidden="1"/>
    <cellStyle name="Followed Hyperlink" xfId="1471" builtinId="9" hidden="1"/>
    <cellStyle name="Followed Hyperlink" xfId="1861" builtinId="9" hidden="1"/>
    <cellStyle name="Followed Hyperlink" xfId="1779" builtinId="9" hidden="1"/>
    <cellStyle name="Followed Hyperlink" xfId="2445" builtinId="9" hidden="1"/>
    <cellStyle name="Followed Hyperlink" xfId="251" builtinId="9" hidden="1"/>
    <cellStyle name="Followed Hyperlink" xfId="1534" builtinId="9" hidden="1"/>
    <cellStyle name="Followed Hyperlink" xfId="1452" builtinId="9" hidden="1"/>
    <cellStyle name="Followed Hyperlink" xfId="1370" builtinId="9" hidden="1"/>
    <cellStyle name="Followed Hyperlink" xfId="1953" builtinId="9" hidden="1"/>
    <cellStyle name="Followed Hyperlink" xfId="886" builtinId="9" hidden="1"/>
    <cellStyle name="Followed Hyperlink" xfId="1044" builtinId="9" hidden="1"/>
    <cellStyle name="Followed Hyperlink" xfId="1907" builtinId="9" hidden="1"/>
    <cellStyle name="Followed Hyperlink" xfId="1616" builtinId="9" hidden="1"/>
    <cellStyle name="Followed Hyperlink" xfId="878" builtinId="9" hidden="1"/>
    <cellStyle name="Followed Hyperlink" xfId="1995" builtinId="9" hidden="1"/>
    <cellStyle name="Followed Hyperlink" xfId="714" builtinId="9" hidden="1"/>
    <cellStyle name="Followed Hyperlink" xfId="632" builtinId="9" hidden="1"/>
    <cellStyle name="Followed Hyperlink" xfId="1416" builtinId="9" hidden="1"/>
    <cellStyle name="Followed Hyperlink" xfId="468" builtinId="9" hidden="1"/>
    <cellStyle name="Followed Hyperlink" xfId="385" builtinId="9" hidden="1"/>
    <cellStyle name="Followed Hyperlink" xfId="303" builtinId="9" hidden="1"/>
    <cellStyle name="Followed Hyperlink" xfId="700" builtinId="9" hidden="1"/>
    <cellStyle name="Followed Hyperlink" xfId="122" builtinId="9" hidden="1"/>
    <cellStyle name="Followed Hyperlink" xfId="29" builtinId="9" hidden="1"/>
    <cellStyle name="Followed Hyperlink" xfId="19" builtinId="9" hidden="1"/>
    <cellStyle name="Followed Hyperlink" xfId="2433" builtinId="9" hidden="1"/>
    <cellStyle name="Followed Hyperlink" xfId="125" builtinId="9" hidden="1"/>
    <cellStyle name="Followed Hyperlink" xfId="460" builtinId="9" hidden="1"/>
    <cellStyle name="Followed Hyperlink" xfId="1424" builtinId="9" hidden="1"/>
    <cellStyle name="Followed Hyperlink" xfId="2284" builtinId="9" hidden="1"/>
    <cellStyle name="Followed Hyperlink" xfId="49" builtinId="9" hidden="1"/>
    <cellStyle name="Followed Hyperlink" xfId="1588" builtinId="9" hidden="1"/>
    <cellStyle name="Followed Hyperlink" xfId="2079" builtinId="9" hidden="1"/>
    <cellStyle name="Followed Hyperlink" xfId="1547" builtinId="9" hidden="1"/>
    <cellStyle name="Followed Hyperlink" xfId="207" builtinId="9" hidden="1"/>
    <cellStyle name="Followed Hyperlink" xfId="1386" builtinId="9" hidden="1"/>
    <cellStyle name="Followed Hyperlink" xfId="1595" builtinId="9" hidden="1"/>
    <cellStyle name="Followed Hyperlink" xfId="633" builtinId="9" hidden="1"/>
    <cellStyle name="Followed Hyperlink" xfId="1110" builtinId="9" hidden="1"/>
    <cellStyle name="Followed Hyperlink" xfId="63" builtinId="9" hidden="1"/>
    <cellStyle name="Followed Hyperlink" xfId="1274" builtinId="9" hidden="1"/>
    <cellStyle name="Followed Hyperlink" xfId="1356" builtinId="9" hidden="1"/>
    <cellStyle name="Followed Hyperlink" xfId="1438" builtinId="9" hidden="1"/>
    <cellStyle name="Followed Hyperlink" xfId="1520" builtinId="9" hidden="1"/>
    <cellStyle name="Followed Hyperlink" xfId="1602" builtinId="9" hidden="1"/>
    <cellStyle name="Followed Hyperlink" xfId="1683" builtinId="9" hidden="1"/>
    <cellStyle name="Followed Hyperlink" xfId="1748" builtinId="9" hidden="1"/>
    <cellStyle name="Followed Hyperlink" xfId="1847" builtinId="9" hidden="1"/>
    <cellStyle name="Followed Hyperlink" xfId="1929" builtinId="9" hidden="1"/>
    <cellStyle name="Followed Hyperlink" xfId="2149" builtinId="9" hidden="1"/>
    <cellStyle name="Followed Hyperlink" xfId="2093" builtinId="9" hidden="1"/>
    <cellStyle name="Followed Hyperlink" xfId="1071" builtinId="9" hidden="1"/>
    <cellStyle name="Followed Hyperlink" xfId="2257" builtinId="9" hidden="1"/>
    <cellStyle name="Followed Hyperlink" xfId="1699" builtinId="9" hidden="1"/>
    <cellStyle name="Followed Hyperlink" xfId="2343" builtinId="9" hidden="1"/>
    <cellStyle name="Followed Hyperlink" xfId="2420" builtinId="9" hidden="1"/>
    <cellStyle name="Followed Hyperlink" xfId="302" builtinId="9" hidden="1"/>
    <cellStyle name="Followed Hyperlink" xfId="30" builtinId="9" hidden="1"/>
    <cellStyle name="Followed Hyperlink" xfId="1966" builtinId="9" hidden="1"/>
    <cellStyle name="Followed Hyperlink" xfId="2092" builtinId="9" hidden="1"/>
    <cellStyle name="Followed Hyperlink" xfId="891" builtinId="9" hidden="1"/>
    <cellStyle name="Followed Hyperlink" xfId="2194" builtinId="9" hidden="1"/>
    <cellStyle name="Followed Hyperlink" xfId="1512" builtinId="9" hidden="1"/>
    <cellStyle name="Followed Hyperlink" xfId="1764" builtinId="9" hidden="1"/>
    <cellStyle name="Followed Hyperlink" xfId="1682" builtinId="9" hidden="1"/>
    <cellStyle name="Followed Hyperlink" xfId="2203" builtinId="9" hidden="1"/>
    <cellStyle name="Followed Hyperlink" xfId="1519" builtinId="9" hidden="1"/>
    <cellStyle name="Followed Hyperlink" xfId="2207" builtinId="9" hidden="1"/>
    <cellStyle name="Followed Hyperlink" xfId="1355" builtinId="9" hidden="1"/>
    <cellStyle name="Followed Hyperlink" xfId="1273" builtinId="9" hidden="1"/>
    <cellStyle name="Followed Hyperlink" xfId="14" builtinId="9" hidden="1"/>
    <cellStyle name="Followed Hyperlink" xfId="2248" builtinId="9" hidden="1"/>
    <cellStyle name="Followed Hyperlink" xfId="1027" builtinId="9" hidden="1"/>
    <cellStyle name="Followed Hyperlink" xfId="1249" builtinId="9" hidden="1"/>
    <cellStyle name="Followed Hyperlink" xfId="973" builtinId="9" hidden="1"/>
    <cellStyle name="Followed Hyperlink" xfId="781" builtinId="9" hidden="1"/>
    <cellStyle name="Followed Hyperlink" xfId="699" builtinId="9" hidden="1"/>
    <cellStyle name="Followed Hyperlink" xfId="1864" builtinId="9" hidden="1"/>
    <cellStyle name="Followed Hyperlink" xfId="89" builtinId="9" hidden="1"/>
    <cellStyle name="Followed Hyperlink" xfId="1184" builtinId="9" hidden="1"/>
    <cellStyle name="Followed Hyperlink" xfId="370" builtinId="9" hidden="1"/>
    <cellStyle name="Followed Hyperlink" xfId="1550" builtinId="9" hidden="1"/>
    <cellStyle name="Followed Hyperlink" xfId="206" builtinId="9" hidden="1"/>
    <cellStyle name="Followed Hyperlink" xfId="257" builtinId="9" hidden="1"/>
    <cellStyle name="Followed Hyperlink" xfId="118" builtinId="9" hidden="1"/>
    <cellStyle name="Followed Hyperlink" xfId="336" builtinId="9" hidden="1"/>
    <cellStyle name="Followed Hyperlink" xfId="148" builtinId="9" hidden="1"/>
    <cellStyle name="Followed Hyperlink" xfId="316" builtinId="9" hidden="1"/>
    <cellStyle name="Followed Hyperlink" xfId="2264" builtinId="9" hidden="1"/>
    <cellStyle name="Followed Hyperlink" xfId="881" builtinId="9" hidden="1"/>
    <cellStyle name="Followed Hyperlink" xfId="2444" builtinId="9" hidden="1"/>
    <cellStyle name="Followed Hyperlink" xfId="469" builtinId="9" hidden="1"/>
    <cellStyle name="Followed Hyperlink" xfId="551" builtinId="9" hidden="1"/>
    <cellStyle name="Followed Hyperlink" xfId="489" builtinId="9" hidden="1"/>
    <cellStyle name="Followed Hyperlink" xfId="715" builtinId="9" hidden="1"/>
    <cellStyle name="Followed Hyperlink" xfId="2057" builtinId="9" hidden="1"/>
    <cellStyle name="Followed Hyperlink" xfId="879" builtinId="9" hidden="1"/>
    <cellStyle name="Followed Hyperlink" xfId="1984" builtinId="9" hidden="1"/>
    <cellStyle name="Followed Hyperlink" xfId="2116" builtinId="9" hidden="1"/>
    <cellStyle name="Followed Hyperlink" xfId="1806" builtinId="9" hidden="1"/>
    <cellStyle name="Followed Hyperlink" xfId="1150" builtinId="9" hidden="1"/>
    <cellStyle name="Followed Hyperlink" xfId="1289" builtinId="9" hidden="1"/>
    <cellStyle name="Followed Hyperlink" xfId="2452" builtinId="9" hidden="1"/>
    <cellStyle name="Followed Hyperlink" xfId="1453" builtinId="9" hidden="1"/>
    <cellStyle name="Followed Hyperlink" xfId="963" builtinId="9" hidden="1"/>
    <cellStyle name="Followed Hyperlink" xfId="1617" builtinId="9" hidden="1"/>
    <cellStyle name="Followed Hyperlink" xfId="126" builtinId="9" hidden="1"/>
    <cellStyle name="Followed Hyperlink" xfId="1392" builtinId="9" hidden="1"/>
    <cellStyle name="Followed Hyperlink" xfId="1862" builtinId="9" hidden="1"/>
    <cellStyle name="Followed Hyperlink" xfId="325" builtinId="9" hidden="1"/>
    <cellStyle name="Followed Hyperlink" xfId="2219" builtinId="9" hidden="1"/>
    <cellStyle name="Followed Hyperlink" xfId="840" builtinId="9" hidden="1"/>
    <cellStyle name="Followed Hyperlink" xfId="2190" builtinId="9" hidden="1"/>
    <cellStyle name="Followed Hyperlink" xfId="2129" builtinId="9" hidden="1"/>
    <cellStyle name="Followed Hyperlink" xfId="2354" builtinId="9" hidden="1"/>
    <cellStyle name="Followed Hyperlink" xfId="2436" builtinId="9" hidden="1"/>
    <cellStyle name="Followed Hyperlink" xfId="1901" builtinId="9" hidden="1"/>
    <cellStyle name="Followed Hyperlink" xfId="190" builtinId="9" hidden="1"/>
    <cellStyle name="Followed Hyperlink" xfId="2241" builtinId="9" hidden="1"/>
    <cellStyle name="Followed Hyperlink" xfId="461" builtinId="9" hidden="1"/>
    <cellStyle name="Followed Hyperlink" xfId="1599" builtinId="9" hidden="1"/>
    <cellStyle name="Followed Hyperlink" xfId="2229" builtinId="9" hidden="1"/>
    <cellStyle name="Followed Hyperlink" xfId="1913" builtinId="9" hidden="1"/>
    <cellStyle name="Followed Hyperlink" xfId="681" builtinId="9" hidden="1"/>
    <cellStyle name="Followed Hyperlink" xfId="1749" builtinId="9" hidden="1"/>
    <cellStyle name="Followed Hyperlink" xfId="961" builtinId="9" hidden="1"/>
    <cellStyle name="Followed Hyperlink" xfId="1586" builtinId="9" hidden="1"/>
    <cellStyle name="Followed Hyperlink" xfId="1504" builtinId="9" hidden="1"/>
    <cellStyle name="Followed Hyperlink" xfId="1422" builtinId="9" hidden="1"/>
    <cellStyle name="Followed Hyperlink" xfId="932" builtinId="9" hidden="1"/>
    <cellStyle name="Followed Hyperlink" xfId="401" builtinId="9" hidden="1"/>
    <cellStyle name="Followed Hyperlink" xfId="1176" builtinId="9" hidden="1"/>
    <cellStyle name="Followed Hyperlink" xfId="1094" builtinId="9" hidden="1"/>
    <cellStyle name="Followed Hyperlink" xfId="908" builtinId="9" hidden="1"/>
    <cellStyle name="Followed Hyperlink" xfId="1063" builtinId="9" hidden="1"/>
    <cellStyle name="Followed Hyperlink" xfId="848" builtinId="9" hidden="1"/>
    <cellStyle name="Followed Hyperlink" xfId="766" builtinId="9" hidden="1"/>
    <cellStyle name="Followed Hyperlink" xfId="1116" builtinId="9" hidden="1"/>
    <cellStyle name="Followed Hyperlink" xfId="602" builtinId="9" hidden="1"/>
    <cellStyle name="Followed Hyperlink" xfId="2023" builtinId="9" hidden="1"/>
    <cellStyle name="Followed Hyperlink" xfId="1381" builtinId="9" hidden="1"/>
    <cellStyle name="Followed Hyperlink" xfId="2014" builtinId="9" hidden="1"/>
    <cellStyle name="Followed Hyperlink" xfId="273" builtinId="9" hidden="1"/>
    <cellStyle name="Followed Hyperlink" xfId="191" builtinId="9" hidden="1"/>
    <cellStyle name="Followed Hyperlink" xfId="362" builtinId="9" hidden="1"/>
    <cellStyle name="Followed Hyperlink" xfId="540" builtinId="9" hidden="1"/>
    <cellStyle name="Followed Hyperlink" xfId="24" builtinId="9" hidden="1"/>
    <cellStyle name="Followed Hyperlink" xfId="73" builtinId="9" hidden="1"/>
    <cellStyle name="Followed Hyperlink" xfId="2331" builtinId="9" hidden="1"/>
    <cellStyle name="Followed Hyperlink" xfId="1119" builtinId="9" hidden="1"/>
    <cellStyle name="Followed Hyperlink" xfId="319" builtinId="9" hidden="1"/>
    <cellStyle name="Followed Hyperlink" xfId="306" builtinId="9" hidden="1"/>
    <cellStyle name="Followed Hyperlink" xfId="484" builtinId="9" hidden="1"/>
    <cellStyle name="Followed Hyperlink" xfId="566" builtinId="9" hidden="1"/>
    <cellStyle name="Followed Hyperlink" xfId="2291" builtinId="9" hidden="1"/>
    <cellStyle name="Followed Hyperlink" xfId="837" builtinId="9" hidden="1"/>
    <cellStyle name="Followed Hyperlink" xfId="812" builtinId="9" hidden="1"/>
    <cellStyle name="Followed Hyperlink" xfId="894" builtinId="9" hidden="1"/>
    <cellStyle name="Followed Hyperlink" xfId="976" builtinId="9" hidden="1"/>
    <cellStyle name="Followed Hyperlink" xfId="1058" builtinId="9" hidden="1"/>
    <cellStyle name="Followed Hyperlink" xfId="1140" builtinId="9" hidden="1"/>
    <cellStyle name="Followed Hyperlink" xfId="1222" builtinId="9" hidden="1"/>
    <cellStyle name="Followed Hyperlink" xfId="108" builtinId="9" hidden="1"/>
    <cellStyle name="Followed Hyperlink" xfId="428" builtinId="9" hidden="1"/>
    <cellStyle name="Followed Hyperlink" xfId="1468" builtinId="9" hidden="1"/>
    <cellStyle name="Followed Hyperlink" xfId="1456" builtinId="9" hidden="1"/>
    <cellStyle name="Followed Hyperlink" xfId="1632" builtinId="9" hidden="1"/>
    <cellStyle name="Followed Hyperlink" xfId="1713" builtinId="9" hidden="1"/>
    <cellStyle name="Followed Hyperlink" xfId="2327" builtinId="9" hidden="1"/>
    <cellStyle name="Followed Hyperlink" xfId="1877" builtinId="9" hidden="1"/>
    <cellStyle name="Followed Hyperlink" xfId="1959" builtinId="9" hidden="1"/>
    <cellStyle name="Followed Hyperlink" xfId="2041" builtinId="9" hidden="1"/>
    <cellStyle name="Followed Hyperlink" xfId="2123" builtinId="9" hidden="1"/>
    <cellStyle name="Followed Hyperlink" xfId="177" builtinId="9" hidden="1"/>
    <cellStyle name="Followed Hyperlink" xfId="2287" builtinId="9" hidden="1"/>
    <cellStyle name="Followed Hyperlink" xfId="2235" builtinId="9" hidden="1"/>
    <cellStyle name="Followed Hyperlink" xfId="2451" builtinId="9" hidden="1"/>
    <cellStyle name="Followed Hyperlink" xfId="1685" builtinId="9" hidden="1"/>
    <cellStyle name="Followed Hyperlink" xfId="2071" builtinId="9" hidden="1"/>
    <cellStyle name="Followed Hyperlink" xfId="505" builtinId="9" hidden="1"/>
    <cellStyle name="Followed Hyperlink" xfId="2390" builtinId="9" hidden="1"/>
    <cellStyle name="Followed Hyperlink" xfId="2062" builtinId="9" hidden="1"/>
    <cellStyle name="Followed Hyperlink" xfId="264" builtinId="9" hidden="1"/>
    <cellStyle name="Followed Hyperlink" xfId="1777" builtinId="9" hidden="1"/>
    <cellStyle name="Followed Hyperlink" xfId="1816" builtinId="9" hidden="1"/>
    <cellStyle name="Followed Hyperlink" xfId="1669" builtinId="9" hidden="1"/>
    <cellStyle name="Followed Hyperlink" xfId="2236" builtinId="9" hidden="1"/>
    <cellStyle name="Followed Hyperlink" xfId="2301" builtinId="9" hidden="1"/>
    <cellStyle name="Followed Hyperlink" xfId="1062" builtinId="9" hidden="1"/>
    <cellStyle name="Followed Hyperlink" xfId="676" builtinId="9" hidden="1"/>
    <cellStyle name="Followed Hyperlink" xfId="1390" builtinId="9" hidden="1"/>
    <cellStyle name="Followed Hyperlink" xfId="1243" builtinId="9" hidden="1"/>
    <cellStyle name="Followed Hyperlink" xfId="1161" builtinId="9" hidden="1"/>
    <cellStyle name="Followed Hyperlink" xfId="722" builtinId="9" hidden="1"/>
    <cellStyle name="Followed Hyperlink" xfId="1077" builtinId="9" hidden="1"/>
    <cellStyle name="Followed Hyperlink" xfId="915" builtinId="9" hidden="1"/>
    <cellStyle name="Followed Hyperlink" xfId="1664" builtinId="9" hidden="1"/>
    <cellStyle name="Followed Hyperlink" xfId="751" builtinId="9" hidden="1"/>
    <cellStyle name="Followed Hyperlink" xfId="669" builtinId="9" hidden="1"/>
    <cellStyle name="Followed Hyperlink" xfId="587" builtinId="9" hidden="1"/>
    <cellStyle name="Followed Hyperlink" xfId="577" builtinId="9" hidden="1"/>
    <cellStyle name="Followed Hyperlink" xfId="1538" builtinId="9" hidden="1"/>
    <cellStyle name="Followed Hyperlink" xfId="379" builtinId="9" hidden="1"/>
    <cellStyle name="Followed Hyperlink" xfId="258" builtinId="9" hidden="1"/>
    <cellStyle name="Followed Hyperlink" xfId="772" builtinId="9" hidden="1"/>
    <cellStyle name="Followed Hyperlink" xfId="215" builtinId="9" hidden="1"/>
    <cellStyle name="Followed Hyperlink" xfId="164" builtinId="9" hidden="1"/>
    <cellStyle name="Followed Hyperlink" xfId="1824" builtinId="9" hidden="1"/>
    <cellStyle name="Followed Hyperlink" xfId="2077" builtinId="9" hidden="1"/>
    <cellStyle name="Followed Hyperlink" xfId="170" builtinId="9" hidden="1"/>
    <cellStyle name="Followed Hyperlink" xfId="260" builtinId="9" hidden="1"/>
    <cellStyle name="Followed Hyperlink" xfId="334" builtinId="9" hidden="1"/>
    <cellStyle name="Followed Hyperlink" xfId="1691" builtinId="9" hidden="1"/>
    <cellStyle name="Followed Hyperlink" xfId="499" builtinId="9" hidden="1"/>
    <cellStyle name="Followed Hyperlink" xfId="661" builtinId="9" hidden="1"/>
    <cellStyle name="Followed Hyperlink" xfId="663" builtinId="9" hidden="1"/>
    <cellStyle name="Followed Hyperlink" xfId="745" builtinId="9" hidden="1"/>
    <cellStyle name="Followed Hyperlink" xfId="827" builtinId="9" hidden="1"/>
    <cellStyle name="Followed Hyperlink" xfId="909" builtinId="9" hidden="1"/>
    <cellStyle name="Followed Hyperlink" xfId="991" builtinId="9" hidden="1"/>
    <cellStyle name="Followed Hyperlink" xfId="154" builtinId="9" hidden="1"/>
    <cellStyle name="Followed Hyperlink" xfId="1155" builtinId="9" hidden="1"/>
    <cellStyle name="Followed Hyperlink" xfId="1237" builtinId="9" hidden="1"/>
    <cellStyle name="Followed Hyperlink" xfId="1319" builtinId="9" hidden="1"/>
    <cellStyle name="Followed Hyperlink" xfId="710" builtinId="9" hidden="1"/>
    <cellStyle name="Followed Hyperlink" xfId="680" builtinId="9" hidden="1"/>
    <cellStyle name="Followed Hyperlink" xfId="2339" builtinId="9" hidden="1"/>
    <cellStyle name="Followed Hyperlink" xfId="872" builtinId="9" hidden="1"/>
    <cellStyle name="Followed Hyperlink" xfId="2267" builtinId="9" hidden="1"/>
    <cellStyle name="Followed Hyperlink" xfId="1810" builtinId="9" hidden="1"/>
    <cellStyle name="Followed Hyperlink" xfId="1892" builtinId="9" hidden="1"/>
    <cellStyle name="Followed Hyperlink" xfId="1974" builtinId="9" hidden="1"/>
    <cellStyle name="Followed Hyperlink" xfId="181" builtinId="9" hidden="1"/>
    <cellStyle name="Followed Hyperlink" xfId="2138" builtinId="9" hidden="1"/>
    <cellStyle name="Followed Hyperlink" xfId="2220" builtinId="9" hidden="1"/>
    <cellStyle name="Followed Hyperlink" xfId="1568" builtinId="9" hidden="1"/>
    <cellStyle name="Followed Hyperlink" xfId="2384" builtinId="9" hidden="1"/>
    <cellStyle name="Followed Hyperlink" xfId="2457" builtinId="9" hidden="1"/>
    <cellStyle name="Followed Hyperlink" xfId="581" builtinId="9" hidden="1"/>
    <cellStyle name="Followed Hyperlink" xfId="2293" builtinId="9" hidden="1"/>
    <cellStyle name="Followed Hyperlink" xfId="2211" builtinId="9" hidden="1"/>
    <cellStyle name="Followed Hyperlink" xfId="2242" builtinId="9" hidden="1"/>
    <cellStyle name="Followed Hyperlink" xfId="2047" builtinId="9" hidden="1"/>
    <cellStyle name="Followed Hyperlink" xfId="1965" builtinId="9" hidden="1"/>
    <cellStyle name="Followed Hyperlink" xfId="687" builtinId="9" hidden="1"/>
    <cellStyle name="Followed Hyperlink" xfId="1801" builtinId="9" hidden="1"/>
    <cellStyle name="Followed Hyperlink" xfId="615" builtinId="9" hidden="1"/>
    <cellStyle name="Followed Hyperlink" xfId="730" builtinId="9" hidden="1"/>
    <cellStyle name="Followed Hyperlink" xfId="1556" builtinId="9" hidden="1"/>
    <cellStyle name="Followed Hyperlink" xfId="1474" builtinId="9" hidden="1"/>
    <cellStyle name="Followed Hyperlink" xfId="596" builtinId="9" hidden="1"/>
    <cellStyle name="Followed Hyperlink" xfId="1310" builtinId="9" hidden="1"/>
    <cellStyle name="Followed Hyperlink" xfId="1228" builtinId="9" hidden="1"/>
    <cellStyle name="Followed Hyperlink" xfId="820" builtinId="9" hidden="1"/>
    <cellStyle name="Followed Hyperlink" xfId="1064" builtinId="9" hidden="1"/>
    <cellStyle name="Followed Hyperlink" xfId="982" builtinId="9" hidden="1"/>
    <cellStyle name="Followed Hyperlink" xfId="2069" builtinId="9" hidden="1"/>
    <cellStyle name="Followed Hyperlink" xfId="818" builtinId="9" hidden="1"/>
    <cellStyle name="Followed Hyperlink" xfId="736" builtinId="9" hidden="1"/>
    <cellStyle name="Followed Hyperlink" xfId="1279" builtinId="9" hidden="1"/>
    <cellStyle name="Followed Hyperlink" xfId="572" builtinId="9" hidden="1"/>
    <cellStyle name="Followed Hyperlink" xfId="490" builtinId="9" hidden="1"/>
    <cellStyle name="Followed Hyperlink" xfId="1139" builtinId="9" hidden="1"/>
    <cellStyle name="Followed Hyperlink" xfId="1097" builtinId="9" hidden="1"/>
    <cellStyle name="Followed Hyperlink" xfId="243" builtinId="9" hidden="1"/>
    <cellStyle name="Followed Hyperlink" xfId="659" builtinId="9" hidden="1"/>
    <cellStyle name="Followed Hyperlink" xfId="574" builtinId="9" hidden="1"/>
    <cellStyle name="Followed Hyperlink" xfId="2021" builtinId="9" hidden="1"/>
    <cellStyle name="Followed Hyperlink" xfId="1046" builtinId="9" hidden="1"/>
    <cellStyle name="Followed Hyperlink" xfId="103" builtinId="9" hidden="1"/>
    <cellStyle name="Followed Hyperlink" xfId="640" builtinId="9" hidden="1"/>
    <cellStyle name="Followed Hyperlink" xfId="267" builtinId="9" hidden="1"/>
    <cellStyle name="Followed Hyperlink" xfId="2104" builtinId="9" hidden="1"/>
    <cellStyle name="Followed Hyperlink" xfId="432" builtinId="9" hidden="1"/>
    <cellStyle name="Followed Hyperlink" xfId="78" builtinId="9" hidden="1"/>
    <cellStyle name="Followed Hyperlink" xfId="849" builtinId="9" hidden="1"/>
    <cellStyle name="Followed Hyperlink" xfId="1052" builtinId="9" hidden="1"/>
    <cellStyle name="Followed Hyperlink" xfId="760" builtinId="9" hidden="1"/>
    <cellStyle name="Followed Hyperlink" xfId="842" builtinId="9" hidden="1"/>
    <cellStyle name="Followed Hyperlink" xfId="2038" builtinId="9" hidden="1"/>
    <cellStyle name="Followed Hyperlink" xfId="1951" builtinId="9" hidden="1"/>
    <cellStyle name="Followed Hyperlink" xfId="1088" builtinId="9" hidden="1"/>
    <cellStyle name="Followed Hyperlink" xfId="1170" builtinId="9" hidden="1"/>
    <cellStyle name="Followed Hyperlink" xfId="1252" builtinId="9" hidden="1"/>
    <cellStyle name="Followed Hyperlink" xfId="1334" builtinId="9" hidden="1"/>
    <cellStyle name="Followed Hyperlink" xfId="884" builtinId="9" hidden="1"/>
    <cellStyle name="Followed Hyperlink" xfId="35" builtinId="9" hidden="1"/>
    <cellStyle name="Followed Hyperlink" xfId="1580" builtinId="9" hidden="1"/>
    <cellStyle name="Followed Hyperlink" xfId="535" builtinId="9" hidden="1"/>
    <cellStyle name="Followed Hyperlink" xfId="2353" builtinId="9" hidden="1"/>
    <cellStyle name="Followed Hyperlink" xfId="1825" builtinId="9" hidden="1"/>
    <cellStyle name="Followed Hyperlink" xfId="2095" builtinId="9" hidden="1"/>
    <cellStyle name="Followed Hyperlink" xfId="1989" builtinId="9" hidden="1"/>
    <cellStyle name="Followed Hyperlink" xfId="57" builtinId="9" hidden="1"/>
    <cellStyle name="Followed Hyperlink" xfId="2153" builtinId="9" hidden="1"/>
    <cellStyle name="Followed Hyperlink" xfId="2016" builtinId="9" hidden="1"/>
    <cellStyle name="Followed Hyperlink" xfId="986" builtinId="9" hidden="1"/>
    <cellStyle name="Followed Hyperlink" xfId="2399" builtinId="9" hidden="1"/>
    <cellStyle name="Followed Hyperlink" xfId="1802" builtinId="9" hidden="1"/>
    <cellStyle name="Followed Hyperlink" xfId="2360" builtinId="9" hidden="1"/>
    <cellStyle name="Followed Hyperlink" xfId="2118" builtinId="9" hidden="1"/>
    <cellStyle name="Followed Hyperlink" xfId="2196" builtinId="9" hidden="1"/>
    <cellStyle name="Followed Hyperlink" xfId="1078" builtinId="9" hidden="1"/>
    <cellStyle name="Followed Hyperlink" xfId="2032" builtinId="9" hidden="1"/>
    <cellStyle name="Followed Hyperlink" xfId="1661" builtinId="9" hidden="1"/>
    <cellStyle name="Followed Hyperlink" xfId="531" builtinId="9" hidden="1"/>
    <cellStyle name="Followed Hyperlink" xfId="1786" builtinId="9" hidden="1"/>
    <cellStyle name="Followed Hyperlink" xfId="349" builtinId="9" hidden="1"/>
    <cellStyle name="Followed Hyperlink" xfId="902" builtinId="9" hidden="1"/>
    <cellStyle name="Followed Hyperlink" xfId="946" builtinId="9" hidden="1"/>
    <cellStyle name="Followed Hyperlink" xfId="1459" builtinId="9" hidden="1"/>
    <cellStyle name="Followed Hyperlink" xfId="1254" builtinId="9" hidden="1"/>
    <cellStyle name="Followed Hyperlink" xfId="1295" builtinId="9" hidden="1"/>
    <cellStyle name="Followed Hyperlink" xfId="1213" builtinId="9" hidden="1"/>
    <cellStyle name="Followed Hyperlink" xfId="2061" builtinId="9" hidden="1"/>
    <cellStyle name="Followed Hyperlink" xfId="1049" builtinId="9" hidden="1"/>
    <cellStyle name="Followed Hyperlink" xfId="967" builtinId="9" hidden="1"/>
    <cellStyle name="Followed Hyperlink" xfId="885" builtinId="9" hidden="1"/>
    <cellStyle name="Followed Hyperlink" xfId="803" builtinId="9" hidden="1"/>
    <cellStyle name="Followed Hyperlink" xfId="139" builtinId="9" hidden="1"/>
    <cellStyle name="Followed Hyperlink" xfId="639" builtinId="9" hidden="1"/>
    <cellStyle name="Followed Hyperlink" xfId="1535" builtinId="9" hidden="1"/>
    <cellStyle name="Followed Hyperlink" xfId="1431" builtinId="9" hidden="1"/>
    <cellStyle name="Followed Hyperlink" xfId="1327" builtinId="9" hidden="1"/>
    <cellStyle name="Followed Hyperlink" xfId="276" builtinId="9" hidden="1"/>
    <cellStyle name="Followed Hyperlink" xfId="153" builtinId="9" hidden="1"/>
    <cellStyle name="Followed Hyperlink" xfId="90" builtinId="9" hidden="1"/>
    <cellStyle name="Followed Hyperlink" xfId="1505" builtinId="9" hidden="1"/>
    <cellStyle name="Followed Hyperlink" xfId="70" builtinId="9" hidden="1"/>
    <cellStyle name="Followed Hyperlink" xfId="204" builtinId="9" hidden="1"/>
    <cellStyle name="Followed Hyperlink" xfId="50" builtinId="9" hidden="1"/>
    <cellStyle name="Followed Hyperlink" xfId="1432" builtinId="9" hidden="1"/>
    <cellStyle name="Followed Hyperlink" xfId="282" builtinId="9" hidden="1"/>
    <cellStyle name="Followed Hyperlink" xfId="1881" builtinId="9" hidden="1"/>
    <cellStyle name="Followed Hyperlink" xfId="951" builtinId="9" hidden="1"/>
    <cellStyle name="Followed Hyperlink" xfId="748" builtinId="9" hidden="1"/>
    <cellStyle name="Followed Hyperlink" xfId="2045" builtinId="9" hidden="1"/>
    <cellStyle name="Followed Hyperlink" xfId="1581" builtinId="9" hidden="1"/>
    <cellStyle name="Followed Hyperlink" xfId="323" builtinId="9" hidden="1"/>
    <cellStyle name="Followed Hyperlink" xfId="115" builtinId="9" hidden="1"/>
    <cellStyle name="Followed Hyperlink" xfId="130" builtinId="9" hidden="1"/>
    <cellStyle name="Followed Hyperlink" xfId="1867" builtinId="9" hidden="1"/>
    <cellStyle name="Followed Hyperlink" xfId="1717" builtinId="9" hidden="1"/>
    <cellStyle name="Followed Hyperlink" xfId="420" builtinId="9" hidden="1"/>
    <cellStyle name="Followed Hyperlink" xfId="734" builtinId="9" hidden="1"/>
    <cellStyle name="Followed Hyperlink" xfId="652" builtinId="9" hidden="1"/>
    <cellStyle name="Followed Hyperlink" xfId="1799" builtinId="9" hidden="1"/>
    <cellStyle name="Followed Hyperlink" xfId="502" builtinId="9" hidden="1"/>
    <cellStyle name="Followed Hyperlink" xfId="447" builtinId="9" hidden="1"/>
    <cellStyle name="Followed Hyperlink" xfId="1540" builtinId="9" hidden="1"/>
    <cellStyle name="Followed Hyperlink" xfId="2121" builtinId="9" hidden="1"/>
    <cellStyle name="Followed Hyperlink" xfId="789" builtinId="9" hidden="1"/>
    <cellStyle name="Followed Hyperlink" xfId="1703" builtinId="9" hidden="1"/>
    <cellStyle name="Followed Hyperlink" xfId="559" builtinId="9" hidden="1"/>
    <cellStyle name="Followed Hyperlink" xfId="1297" builtinId="9" hidden="1"/>
    <cellStyle name="Followed Hyperlink" xfId="2168" builtinId="9" hidden="1"/>
    <cellStyle name="Followed Hyperlink" xfId="2250" builtinId="9" hidden="1"/>
    <cellStyle name="Followed Hyperlink" xfId="2332" builtinId="9" hidden="1"/>
    <cellStyle name="Followed Hyperlink" xfId="158" builtinId="9" hidden="1"/>
    <cellStyle name="Followed Hyperlink" xfId="2144" builtinId="9" hidden="1"/>
    <cellStyle name="Followed Hyperlink" xfId="2345" builtinId="9" hidden="1"/>
    <cellStyle name="Followed Hyperlink" xfId="2263" builtinId="9" hidden="1"/>
    <cellStyle name="Followed Hyperlink" xfId="2181" builtinId="9" hidden="1"/>
    <cellStyle name="Followed Hyperlink" xfId="919" builtinId="9" hidden="1"/>
    <cellStyle name="Followed Hyperlink" xfId="2017" builtinId="9" hidden="1"/>
    <cellStyle name="Followed Hyperlink" xfId="1935" builtinId="9" hidden="1"/>
    <cellStyle name="Followed Hyperlink" xfId="1853" builtinId="9" hidden="1"/>
    <cellStyle name="Followed Hyperlink" xfId="1350" builtinId="9" hidden="1"/>
    <cellStyle name="Followed Hyperlink" xfId="1689" builtinId="9" hidden="1"/>
    <cellStyle name="Followed Hyperlink" xfId="877" builtinId="9" hidden="1"/>
    <cellStyle name="Followed Hyperlink" xfId="1526" builtinId="9" hidden="1"/>
    <cellStyle name="Followed Hyperlink" xfId="583" builtinId="9" hidden="1"/>
    <cellStyle name="Followed Hyperlink" xfId="1396" builtinId="9" hidden="1"/>
    <cellStyle name="Followed Hyperlink" xfId="1285" builtinId="9" hidden="1"/>
    <cellStyle name="Followed Hyperlink" xfId="1198" builtinId="9" hidden="1"/>
    <cellStyle name="Followed Hyperlink" xfId="2298" builtinId="9" hidden="1"/>
    <cellStyle name="Followed Hyperlink" xfId="1034" builtinId="9" hidden="1"/>
    <cellStyle name="Followed Hyperlink" xfId="952" builtinId="9" hidden="1"/>
    <cellStyle name="Followed Hyperlink" xfId="594" builtinId="9" hidden="1"/>
    <cellStyle name="Followed Hyperlink" xfId="788" builtinId="9" hidden="1"/>
    <cellStyle name="Followed Hyperlink" xfId="706" builtinId="9" hidden="1"/>
    <cellStyle name="Followed Hyperlink" xfId="501" builtinId="9" hidden="1"/>
    <cellStyle name="Followed Hyperlink" xfId="2172" builtinId="9" hidden="1"/>
    <cellStyle name="Followed Hyperlink" xfId="51" builtinId="9" hidden="1"/>
    <cellStyle name="Followed Hyperlink" xfId="377" builtinId="9" hidden="1"/>
    <cellStyle name="Followed Hyperlink" xfId="375" builtinId="9" hidden="1"/>
    <cellStyle name="Followed Hyperlink" xfId="1494" builtinId="9" hidden="1"/>
    <cellStyle name="Followed Hyperlink" xfId="131" builtinId="9" hidden="1"/>
    <cellStyle name="Followed Hyperlink" xfId="205" builtinId="9" hidden="1"/>
    <cellStyle name="Followed Hyperlink" xfId="12" builtinId="9" hidden="1"/>
    <cellStyle name="Followed Hyperlink" xfId="33" builtinId="9" hidden="1"/>
    <cellStyle name="Followed Hyperlink" xfId="133" builtinId="9" hidden="1"/>
    <cellStyle name="Followed Hyperlink" xfId="637" builtinId="9" hidden="1"/>
    <cellStyle name="Followed Hyperlink" xfId="1188" builtinId="9" hidden="1"/>
    <cellStyle name="Followed Hyperlink" xfId="92" builtinId="9" hidden="1"/>
    <cellStyle name="Followed Hyperlink" xfId="475" builtinId="9" hidden="1"/>
    <cellStyle name="Followed Hyperlink" xfId="960" builtinId="9" hidden="1"/>
    <cellStyle name="Followed Hyperlink" xfId="1072" builtinId="9" hidden="1"/>
    <cellStyle name="Followed Hyperlink" xfId="708" builtinId="9" hidden="1"/>
    <cellStyle name="Followed Hyperlink" xfId="2024" builtinId="9" hidden="1"/>
    <cellStyle name="Followed Hyperlink" xfId="1812" builtinId="9" hidden="1"/>
    <cellStyle name="Followed Hyperlink" xfId="954" builtinId="9" hidden="1"/>
    <cellStyle name="Followed Hyperlink" xfId="504" builtinId="9" hidden="1"/>
    <cellStyle name="Followed Hyperlink" xfId="1118" builtinId="9" hidden="1"/>
    <cellStyle name="Followed Hyperlink" xfId="1869" builtinId="9" hidden="1"/>
    <cellStyle name="Followed Hyperlink" xfId="1282" builtinId="9" hidden="1"/>
    <cellStyle name="Followed Hyperlink" xfId="1364" builtinId="9" hidden="1"/>
    <cellStyle name="Followed Hyperlink" xfId="1446" builtinId="9" hidden="1"/>
    <cellStyle name="Followed Hyperlink" xfId="1528" builtinId="9" hidden="1"/>
    <cellStyle name="Followed Hyperlink" xfId="1610" builtinId="9" hidden="1"/>
    <cellStyle name="Followed Hyperlink" xfId="486" builtinId="9" hidden="1"/>
    <cellStyle name="Followed Hyperlink" xfId="1773" builtinId="9" hidden="1"/>
    <cellStyle name="Followed Hyperlink" xfId="1855" builtinId="9" hidden="1"/>
    <cellStyle name="Followed Hyperlink" xfId="1937" builtinId="9" hidden="1"/>
    <cellStyle name="Followed Hyperlink" xfId="478" builtinId="9" hidden="1"/>
    <cellStyle name="Followed Hyperlink" xfId="1844" builtinId="9" hidden="1"/>
    <cellStyle name="Followed Hyperlink" xfId="2183" builtinId="9" hidden="1"/>
    <cellStyle name="Followed Hyperlink" xfId="1716" builtinId="9" hidden="1"/>
    <cellStyle name="Followed Hyperlink" xfId="2347" builtinId="9" hidden="1"/>
    <cellStyle name="Followed Hyperlink" xfId="1815" builtinId="9" hidden="1"/>
    <cellStyle name="Followed Hyperlink" xfId="1600" builtinId="9" hidden="1"/>
    <cellStyle name="Followed Hyperlink" xfId="354" builtinId="9" hidden="1"/>
    <cellStyle name="Followed Hyperlink" xfId="395" builtinId="9" hidden="1"/>
    <cellStyle name="Followed Hyperlink" xfId="2166" builtinId="9" hidden="1"/>
    <cellStyle name="Followed Hyperlink" xfId="2084" builtinId="9" hidden="1"/>
    <cellStyle name="Followed Hyperlink" xfId="2297" builtinId="9" hidden="1"/>
    <cellStyle name="Followed Hyperlink" xfId="2395" builtinId="9" hidden="1"/>
    <cellStyle name="Followed Hyperlink" xfId="1838" builtinId="9" hidden="1"/>
    <cellStyle name="Followed Hyperlink" xfId="1976" builtinId="9" hidden="1"/>
    <cellStyle name="Followed Hyperlink" xfId="1674" builtinId="9" hidden="1"/>
    <cellStyle name="Followed Hyperlink" xfId="1593" builtinId="9" hidden="1"/>
    <cellStyle name="Followed Hyperlink" xfId="1264" builtinId="9" hidden="1"/>
    <cellStyle name="Followed Hyperlink" xfId="1429" builtinId="9" hidden="1"/>
    <cellStyle name="Followed Hyperlink" xfId="1347" builtinId="9" hidden="1"/>
    <cellStyle name="Followed Hyperlink" xfId="1164" builtinId="9" hidden="1"/>
    <cellStyle name="Followed Hyperlink" xfId="1183" builtinId="9" hidden="1"/>
    <cellStyle name="Followed Hyperlink" xfId="210" builtinId="9" hidden="1"/>
    <cellStyle name="Followed Hyperlink" xfId="1019" builtinId="9" hidden="1"/>
    <cellStyle name="Followed Hyperlink" xfId="2398" builtinId="9" hidden="1"/>
    <cellStyle name="Followed Hyperlink" xfId="599" builtinId="9" hidden="1"/>
    <cellStyle name="Followed Hyperlink" xfId="773" builtinId="9" hidden="1"/>
    <cellStyle name="Followed Hyperlink" xfId="2254" builtinId="9" hidden="1"/>
    <cellStyle name="Followed Hyperlink" xfId="1793" builtinId="9" hidden="1"/>
    <cellStyle name="Followed Hyperlink" xfId="1789" builtinId="9" hidden="1"/>
    <cellStyle name="Followed Hyperlink" xfId="445" builtinId="9" hidden="1"/>
    <cellStyle name="Followed Hyperlink" xfId="382" builtinId="9" hidden="1"/>
    <cellStyle name="Followed Hyperlink" xfId="547" builtinId="9" hidden="1"/>
    <cellStyle name="Followed Hyperlink" xfId="198" builtinId="9" hidden="1"/>
    <cellStyle name="Followed Hyperlink" xfId="268" builtinId="9" hidden="1"/>
    <cellStyle name="Followed Hyperlink" xfId="34" builtinId="9" hidden="1"/>
    <cellStyle name="Followed Hyperlink" xfId="705" builtinId="9" hidden="1"/>
    <cellStyle name="Followed Hyperlink" xfId="144" builtinId="9" hidden="1"/>
    <cellStyle name="Followed Hyperlink" xfId="328" builtinId="9" hidden="1"/>
    <cellStyle name="Followed Hyperlink" xfId="230" builtinId="9" hidden="1"/>
    <cellStyle name="Followed Hyperlink" xfId="665" builtinId="9" hidden="1"/>
    <cellStyle name="Followed Hyperlink" xfId="1498" builtinId="9" hidden="1"/>
    <cellStyle name="Followed Hyperlink" xfId="363" builtinId="9" hidden="1"/>
    <cellStyle name="Followed Hyperlink" xfId="2454" builtinId="9" hidden="1"/>
    <cellStyle name="Followed Hyperlink" xfId="1792" builtinId="9" hidden="1"/>
    <cellStyle name="Followed Hyperlink" xfId="723" builtinId="9" hidden="1"/>
    <cellStyle name="Followed Hyperlink" xfId="39" builtinId="9" hidden="1"/>
    <cellStyle name="Followed Hyperlink" xfId="1904" builtinId="9" hidden="1"/>
    <cellStyle name="Followed Hyperlink" xfId="969" builtinId="9" hidden="1"/>
    <cellStyle name="Followed Hyperlink" xfId="2132" builtinId="9" hidden="1"/>
    <cellStyle name="Followed Hyperlink" xfId="1133" builtinId="9" hidden="1"/>
    <cellStyle name="Followed Hyperlink" xfId="1215" builtinId="9" hidden="1"/>
    <cellStyle name="Followed Hyperlink" xfId="1009" builtinId="9" hidden="1"/>
    <cellStyle name="Followed Hyperlink" xfId="20" builtinId="9" hidden="1"/>
    <cellStyle name="Followed Hyperlink" xfId="1461" builtinId="9" hidden="1"/>
    <cellStyle name="Followed Hyperlink" xfId="1543" builtinId="9" hidden="1"/>
    <cellStyle name="Followed Hyperlink" xfId="778" builtinId="9" hidden="1"/>
    <cellStyle name="Followed Hyperlink" xfId="1706" builtinId="9" hidden="1"/>
    <cellStyle name="Followed Hyperlink" xfId="1788" builtinId="9" hidden="1"/>
    <cellStyle name="Followed Hyperlink" xfId="1870" builtinId="9" hidden="1"/>
    <cellStyle name="Followed Hyperlink" xfId="924" builtinId="9" hidden="1"/>
    <cellStyle name="Followed Hyperlink" xfId="2034" builtinId="9" hidden="1"/>
    <cellStyle name="Followed Hyperlink" xfId="660" builtinId="9" hidden="1"/>
    <cellStyle name="Followed Hyperlink" xfId="477" builtinId="9" hidden="1"/>
    <cellStyle name="Followed Hyperlink" xfId="1280" builtinId="9" hidden="1"/>
    <cellStyle name="Followed Hyperlink" xfId="167" builtinId="9" hidden="1"/>
    <cellStyle name="Followed Hyperlink" xfId="2330" builtinId="9" hidden="1"/>
    <cellStyle name="Followed Hyperlink" xfId="2397" builtinId="9" hidden="1"/>
    <cellStyle name="Followed Hyperlink" xfId="2315" builtinId="9" hidden="1"/>
    <cellStyle name="Followed Hyperlink" xfId="2233" builtinId="9" hidden="1"/>
    <cellStyle name="Followed Hyperlink" xfId="26" builtinId="9" hidden="1"/>
    <cellStyle name="Followed Hyperlink" xfId="53" builtinId="9" hidden="1"/>
    <cellStyle name="Followed Hyperlink" xfId="1987" builtinId="9" hidden="1"/>
    <cellStyle name="Followed Hyperlink" xfId="721" builtinId="9" hidden="1"/>
    <cellStyle name="Followed Hyperlink" xfId="1956" builtinId="9" hidden="1"/>
    <cellStyle name="Followed Hyperlink" xfId="1741" builtinId="9" hidden="1"/>
    <cellStyle name="Followed Hyperlink" xfId="1659" builtinId="9" hidden="1"/>
    <cellStyle name="Followed Hyperlink" xfId="1070" builtinId="9" hidden="1"/>
    <cellStyle name="Followed Hyperlink" xfId="284" builtinId="9" hidden="1"/>
    <cellStyle name="Followed Hyperlink" xfId="1414" builtinId="9" hidden="1"/>
    <cellStyle name="Followed Hyperlink" xfId="2109" builtinId="9" hidden="1"/>
    <cellStyle name="Followed Hyperlink" xfId="1250" builtinId="9" hidden="1"/>
    <cellStyle name="Followed Hyperlink" xfId="1168" builtinId="9" hidden="1"/>
    <cellStyle name="Followed Hyperlink" xfId="1086" builtinId="9" hidden="1"/>
    <cellStyle name="Followed Hyperlink" xfId="683" builtinId="9" hidden="1"/>
    <cellStyle name="Followed Hyperlink" xfId="149" builtinId="9" hidden="1"/>
    <cellStyle name="Followed Hyperlink" xfId="454" builtinId="9" hidden="1"/>
    <cellStyle name="Followed Hyperlink" xfId="1629" builtinId="9" hidden="1"/>
    <cellStyle name="Followed Hyperlink" xfId="1710" builtinId="9" hidden="1"/>
    <cellStyle name="Followed Hyperlink" xfId="247" builtinId="9" hidden="1"/>
    <cellStyle name="Followed Hyperlink" xfId="512" builtinId="9" hidden="1"/>
    <cellStyle name="Followed Hyperlink" xfId="241" builtinId="9" hidden="1"/>
    <cellStyle name="Followed Hyperlink" xfId="634" builtinId="9" hidden="1"/>
    <cellStyle name="Followed Hyperlink" xfId="265" builtinId="9" hidden="1"/>
    <cellStyle name="Followed Hyperlink" xfId="183" builtinId="9" hidden="1"/>
    <cellStyle name="Followed Hyperlink" xfId="329" builtinId="9" hidden="1"/>
    <cellStyle name="Followed Hyperlink" xfId="54" builtinId="9" hidden="1"/>
    <cellStyle name="Followed Hyperlink" xfId="31" builtinId="9" hidden="1"/>
    <cellStyle name="Followed Hyperlink" xfId="1090" builtinId="9" hidden="1"/>
    <cellStyle name="Followed Hyperlink" xfId="163" builtinId="9" hidden="1"/>
    <cellStyle name="Followed Hyperlink" xfId="412" builtinId="9" hidden="1"/>
    <cellStyle name="Followed Hyperlink" xfId="726" builtinId="9" hidden="1"/>
    <cellStyle name="Followed Hyperlink" xfId="409" builtinId="9" hidden="1"/>
    <cellStyle name="Followed Hyperlink" xfId="361" builtinId="9" hidden="1"/>
    <cellStyle name="Followed Hyperlink" xfId="953" builtinId="9" hidden="1"/>
    <cellStyle name="Followed Hyperlink" xfId="1509" builtinId="9" hidden="1"/>
    <cellStyle name="Followed Hyperlink" xfId="1695" builtinId="9" hidden="1"/>
    <cellStyle name="Followed Hyperlink" xfId="647" builtinId="9" hidden="1"/>
    <cellStyle name="Followed Hyperlink" xfId="434" builtinId="9" hidden="1"/>
    <cellStyle name="Followed Hyperlink" xfId="984" builtinId="9" hidden="1"/>
    <cellStyle name="Followed Hyperlink" xfId="1066" builtinId="9" hidden="1"/>
    <cellStyle name="Followed Hyperlink" xfId="1148" builtinId="9" hidden="1"/>
    <cellStyle name="Followed Hyperlink" xfId="1393" builtinId="9" hidden="1"/>
    <cellStyle name="Followed Hyperlink" xfId="607" builtinId="9" hidden="1"/>
    <cellStyle name="Followed Hyperlink" xfId="1394" builtinId="9" hidden="1"/>
    <cellStyle name="Followed Hyperlink" xfId="1476" builtinId="9" hidden="1"/>
    <cellStyle name="Followed Hyperlink" xfId="1952" builtinId="9" hidden="1"/>
    <cellStyle name="Followed Hyperlink" xfId="1640" builtinId="9" hidden="1"/>
    <cellStyle name="Followed Hyperlink" xfId="1721" builtinId="9" hidden="1"/>
    <cellStyle name="Followed Hyperlink" xfId="1644" builtinId="9" hidden="1"/>
    <cellStyle name="Followed Hyperlink" xfId="1885" builtinId="9" hidden="1"/>
    <cellStyle name="Followed Hyperlink" xfId="1967" builtinId="9" hidden="1"/>
    <cellStyle name="Followed Hyperlink" xfId="2049" builtinId="9" hidden="1"/>
    <cellStyle name="Followed Hyperlink" xfId="476" builtinId="9" hidden="1"/>
    <cellStyle name="Followed Hyperlink" xfId="1894" builtinId="9" hidden="1"/>
    <cellStyle name="Followed Hyperlink" xfId="1724" builtinId="9" hidden="1"/>
    <cellStyle name="Followed Hyperlink" xfId="835" builtinId="9" hidden="1"/>
    <cellStyle name="Followed Hyperlink" xfId="331" builtinId="9" hidden="1"/>
    <cellStyle name="Followed Hyperlink" xfId="2382" builtinId="9" hidden="1"/>
    <cellStyle name="Followed Hyperlink" xfId="1359" builtinId="9" hidden="1"/>
    <cellStyle name="Followed Hyperlink" xfId="2218" builtinId="9" hidden="1"/>
    <cellStyle name="Followed Hyperlink" xfId="2136" builtinId="9" hidden="1"/>
    <cellStyle name="Followed Hyperlink" xfId="1846" builtinId="9" hidden="1"/>
    <cellStyle name="Followed Hyperlink" xfId="1972" builtinId="9" hidden="1"/>
    <cellStyle name="Followed Hyperlink" xfId="2156" builtinId="9" hidden="1"/>
    <cellStyle name="Followed Hyperlink" xfId="1808" builtinId="9" hidden="1"/>
    <cellStyle name="Followed Hyperlink" xfId="1726" builtinId="9" hidden="1"/>
    <cellStyle name="Followed Hyperlink" xfId="1096" builtinId="9" hidden="1"/>
    <cellStyle name="Followed Hyperlink" xfId="1563" builtinId="9" hidden="1"/>
    <cellStyle name="Followed Hyperlink" xfId="1481" builtinId="9" hidden="1"/>
    <cellStyle name="Followed Hyperlink" xfId="2262" builtinId="9" hidden="1"/>
    <cellStyle name="Followed Hyperlink" xfId="1317" builtinId="9" hidden="1"/>
    <cellStyle name="Followed Hyperlink" xfId="1235" builtinId="9" hidden="1"/>
    <cellStyle name="Followed Hyperlink" xfId="2368" builtinId="9" hidden="1"/>
    <cellStyle name="Followed Hyperlink" xfId="846" builtinId="9" hidden="1"/>
    <cellStyle name="Followed Hyperlink" xfId="989" builtinId="9" hidden="1"/>
    <cellStyle name="Followed Hyperlink" xfId="2131" builtinId="9" hidden="1"/>
    <cellStyle name="Followed Hyperlink" xfId="825" builtinId="9" hidden="1"/>
    <cellStyle name="Followed Hyperlink" xfId="864" builtinId="9" hidden="1"/>
    <cellStyle name="Followed Hyperlink" xfId="59" builtinId="9" hidden="1"/>
    <cellStyle name="Followed Hyperlink" xfId="579" builtinId="9" hidden="1"/>
    <cellStyle name="Followed Hyperlink" xfId="497" builtinId="9" hidden="1"/>
    <cellStyle name="Followed Hyperlink" xfId="414" builtinId="9" hidden="1"/>
    <cellStyle name="Followed Hyperlink" xfId="2164" builtinId="9" hidden="1"/>
    <cellStyle name="Followed Hyperlink" xfId="757" builtinId="9" hidden="1"/>
    <cellStyle name="Followed Hyperlink" xfId="400" builtinId="9" hidden="1"/>
    <cellStyle name="Followed Hyperlink" xfId="1111" builtinId="9" hidden="1"/>
    <cellStyle name="Followed Hyperlink" xfId="168" builtinId="9" hidden="1"/>
    <cellStyle name="Followed Hyperlink" xfId="80" builtinId="9" hidden="1"/>
    <cellStyle name="Followed Hyperlink" xfId="870" builtinId="9" hidden="1"/>
    <cellStyle name="Followed Hyperlink" xfId="178" builtinId="9" hidden="1"/>
    <cellStyle name="Followed Hyperlink" xfId="256" builtinId="9" hidden="1"/>
    <cellStyle name="Followed Hyperlink" xfId="229" builtinId="9" hidden="1"/>
    <cellStyle name="Followed Hyperlink" xfId="654" builtinId="9" hidden="1"/>
    <cellStyle name="Followed Hyperlink" xfId="2268" builtinId="9" hidden="1"/>
    <cellStyle name="Followed Hyperlink" xfId="589" builtinId="9" hidden="1"/>
    <cellStyle name="Followed Hyperlink" xfId="671" builtinId="9" hidden="1"/>
    <cellStyle name="Followed Hyperlink" xfId="1377" builtinId="9" hidden="1"/>
    <cellStyle name="Followed Hyperlink" xfId="645" builtinId="9" hidden="1"/>
    <cellStyle name="Followed Hyperlink" xfId="1638" builtinId="9" hidden="1"/>
    <cellStyle name="Followed Hyperlink" xfId="999" builtinId="9" hidden="1"/>
    <cellStyle name="Followed Hyperlink" xfId="1081" builtinId="9" hidden="1"/>
    <cellStyle name="Followed Hyperlink" xfId="1163" builtinId="9" hidden="1"/>
    <cellStyle name="Followed Hyperlink" xfId="2137" builtinId="9" hidden="1"/>
    <cellStyle name="Followed Hyperlink" xfId="309" builtinId="9" hidden="1"/>
    <cellStyle name="Followed Hyperlink" xfId="2075" builtinId="9" hidden="1"/>
    <cellStyle name="Followed Hyperlink" xfId="1704" builtinId="9" hidden="1"/>
    <cellStyle name="Followed Hyperlink" xfId="1573" builtinId="9" hidden="1"/>
    <cellStyle name="Followed Hyperlink" xfId="1654" builtinId="9" hidden="1"/>
    <cellStyle name="Followed Hyperlink" xfId="1736" builtinId="9" hidden="1"/>
    <cellStyle name="Followed Hyperlink" xfId="1818" builtinId="9" hidden="1"/>
    <cellStyle name="Followed Hyperlink" xfId="1900" builtinId="9" hidden="1"/>
    <cellStyle name="Followed Hyperlink" xfId="1982" builtinId="9" hidden="1"/>
    <cellStyle name="Followed Hyperlink" xfId="2064" builtinId="9" hidden="1"/>
    <cellStyle name="Followed Hyperlink" xfId="2146" builtinId="9" hidden="1"/>
    <cellStyle name="Followed Hyperlink" xfId="2228" builtinId="9" hidden="1"/>
    <cellStyle name="Followed Hyperlink" xfId="2310" builtinId="9" hidden="1"/>
    <cellStyle name="Followed Hyperlink" xfId="2392" builtinId="9" hidden="1"/>
    <cellStyle name="Followed Hyperlink" xfId="2449" builtinId="9" hidden="1"/>
    <cellStyle name="Followed Hyperlink" xfId="2367" builtinId="9" hidden="1"/>
    <cellStyle name="Followed Hyperlink" xfId="248" builtinId="9" hidden="1"/>
    <cellStyle name="Followed Hyperlink" xfId="550" builtinId="9" hidden="1"/>
    <cellStyle name="Followed Hyperlink" xfId="887" builtinId="9" hidden="1"/>
    <cellStyle name="Followed Hyperlink" xfId="2039" builtinId="9" hidden="1"/>
    <cellStyle name="Followed Hyperlink" xfId="1957" builtinId="9" hidden="1"/>
    <cellStyle name="Followed Hyperlink" xfId="437" builtinId="9" hidden="1"/>
    <cellStyle name="Followed Hyperlink" xfId="1981" builtinId="9" hidden="1"/>
    <cellStyle name="Followed Hyperlink" xfId="1672" builtinId="9" hidden="1"/>
    <cellStyle name="Followed Hyperlink" xfId="1630" builtinId="9" hidden="1"/>
    <cellStyle name="Followed Hyperlink" xfId="2226" builtinId="9" hidden="1"/>
    <cellStyle name="Followed Hyperlink" xfId="1466" builtinId="9" hidden="1"/>
    <cellStyle name="Followed Hyperlink" xfId="1384" builtinId="9" hidden="1"/>
    <cellStyle name="Followed Hyperlink" xfId="237" builtinId="9" hidden="1"/>
    <cellStyle name="Followed Hyperlink" xfId="1220" builtinId="9" hidden="1"/>
    <cellStyle name="Followed Hyperlink" xfId="1138" builtinId="9" hidden="1"/>
    <cellStyle name="Followed Hyperlink" xfId="1056" builtinId="9" hidden="1"/>
    <cellStyle name="Followed Hyperlink" xfId="974" builtinId="9" hidden="1"/>
    <cellStyle name="Followed Hyperlink" xfId="1795" builtinId="9" hidden="1"/>
    <cellStyle name="Followed Hyperlink" xfId="810" builtinId="9" hidden="1"/>
    <cellStyle name="Followed Hyperlink" xfId="728" builtinId="9" hidden="1"/>
    <cellStyle name="Followed Hyperlink" xfId="646" builtinId="9" hidden="1"/>
    <cellStyle name="Followed Hyperlink" xfId="806" builtinId="9" hidden="1"/>
    <cellStyle name="Followed Hyperlink" xfId="386" builtinId="9" hidden="1"/>
    <cellStyle name="Followed Hyperlink" xfId="399" builtinId="9" hidden="1"/>
    <cellStyle name="Followed Hyperlink" xfId="317" builtinId="9" hidden="1"/>
    <cellStyle name="Followed Hyperlink" xfId="208" builtinId="9" hidden="1"/>
    <cellStyle name="Followed Hyperlink" xfId="421" builtinId="9" hidden="1"/>
    <cellStyle name="Followed Hyperlink" xfId="71" builtinId="9" hidden="1"/>
    <cellStyle name="Followed Hyperlink" xfId="25" builtinId="9" hidden="1"/>
    <cellStyle name="Followed Hyperlink" xfId="48" builtinId="9" hidden="1"/>
    <cellStyle name="Followed Hyperlink" xfId="1522" builtinId="9" hidden="1"/>
    <cellStyle name="Followed Hyperlink" xfId="193" builtinId="9" hidden="1"/>
    <cellStyle name="Followed Hyperlink" xfId="750" builtinId="9" hidden="1"/>
    <cellStyle name="Followed Hyperlink" xfId="337" builtinId="9" hidden="1"/>
    <cellStyle name="Followed Hyperlink" xfId="1041" builtinId="9" hidden="1"/>
    <cellStyle name="Followed Hyperlink" xfId="522" builtinId="9" hidden="1"/>
    <cellStyle name="Followed Hyperlink" xfId="111" builtinId="9" hidden="1"/>
    <cellStyle name="Followed Hyperlink" xfId="686" builtinId="9" hidden="1"/>
    <cellStyle name="Followed Hyperlink" xfId="768" builtinId="9" hidden="1"/>
    <cellStyle name="Followed Hyperlink" xfId="1525" builtinId="9" hidden="1"/>
    <cellStyle name="Followed Hyperlink" xfId="561" builtinId="9" hidden="1"/>
    <cellStyle name="Followed Hyperlink" xfId="1014" builtinId="9" hidden="1"/>
    <cellStyle name="Followed Hyperlink" xfId="1338" builtinId="9" hidden="1"/>
    <cellStyle name="Followed Hyperlink" xfId="1178" builtinId="9" hidden="1"/>
    <cellStyle name="Followed Hyperlink" xfId="1260" builtinId="9" hidden="1"/>
    <cellStyle name="Followed Hyperlink" xfId="1342" builtinId="9" hidden="1"/>
    <cellStyle name="Followed Hyperlink" xfId="1554" builtinId="9" hidden="1"/>
    <cellStyle name="Followed Hyperlink" xfId="2205" builtinId="9" hidden="1"/>
    <cellStyle name="Followed Hyperlink" xfId="419" builtinId="9" hidden="1"/>
    <cellStyle name="Followed Hyperlink" xfId="537" builtinId="9" hidden="1"/>
    <cellStyle name="Followed Hyperlink" xfId="289" builtinId="9" hidden="1"/>
    <cellStyle name="Followed Hyperlink" xfId="922" builtinId="9" hidden="1"/>
    <cellStyle name="Followed Hyperlink" xfId="2154" builtinId="9" hidden="1"/>
    <cellStyle name="Followed Hyperlink" xfId="1171" builtinId="9" hidden="1"/>
    <cellStyle name="Followed Hyperlink" xfId="1383" builtinId="9" hidden="1"/>
    <cellStyle name="Followed Hyperlink" xfId="949" builtinId="9" hidden="1"/>
    <cellStyle name="Followed Hyperlink" xfId="2113" builtinId="9" hidden="1"/>
    <cellStyle name="Followed Hyperlink" xfId="496" builtinId="9" hidden="1"/>
    <cellStyle name="Followed Hyperlink" xfId="2407" builtinId="9" hidden="1"/>
    <cellStyle name="Followed Hyperlink" xfId="2434" builtinId="9" hidden="1"/>
    <cellStyle name="Followed Hyperlink" xfId="2352" builtinId="9" hidden="1"/>
    <cellStyle name="Followed Hyperlink" xfId="2270" builtinId="9" hidden="1"/>
    <cellStyle name="Followed Hyperlink" xfId="1475" builtinId="9" hidden="1"/>
    <cellStyle name="Followed Hyperlink" xfId="670" builtinId="9" hidden="1"/>
    <cellStyle name="Followed Hyperlink" xfId="2184" builtinId="9" hidden="1"/>
    <cellStyle name="Followed Hyperlink" xfId="1942" builtinId="9" hidden="1"/>
    <cellStyle name="Followed Hyperlink" xfId="1860" builtinId="9" hidden="1"/>
    <cellStyle name="Followed Hyperlink" xfId="1778" builtinId="9" hidden="1"/>
    <cellStyle name="Followed Hyperlink" xfId="1564" builtinId="9" hidden="1"/>
    <cellStyle name="Followed Hyperlink" xfId="1615" builtinId="9" hidden="1"/>
    <cellStyle name="Followed Hyperlink" xfId="1533" builtinId="9" hidden="1"/>
    <cellStyle name="Followed Hyperlink" xfId="910" builtinId="9" hidden="1"/>
    <cellStyle name="Followed Hyperlink" xfId="1369" builtinId="9" hidden="1"/>
    <cellStyle name="Followed Hyperlink" xfId="2319" builtinId="9" hidden="1"/>
    <cellStyle name="Followed Hyperlink" xfId="1205" builtinId="9" hidden="1"/>
    <cellStyle name="Followed Hyperlink" xfId="1123" builtinId="9" hidden="1"/>
    <cellStyle name="Followed Hyperlink" xfId="1185" builtinId="9" hidden="1"/>
    <cellStyle name="Followed Hyperlink" xfId="959" builtinId="9" hidden="1"/>
    <cellStyle name="Followed Hyperlink" xfId="1817" builtinId="9" hidden="1"/>
    <cellStyle name="Followed Hyperlink" xfId="795" builtinId="9" hidden="1"/>
    <cellStyle name="Followed Hyperlink" xfId="791" builtinId="9" hidden="1"/>
    <cellStyle name="Followed Hyperlink" xfId="631" builtinId="9" hidden="1"/>
    <cellStyle name="Followed Hyperlink" xfId="549" builtinId="9" hidden="1"/>
    <cellStyle name="Followed Hyperlink" xfId="467" builtinId="9" hidden="1"/>
    <cellStyle name="Followed Hyperlink" xfId="1575" builtinId="9" hidden="1"/>
    <cellStyle name="Followed Hyperlink" xfId="2391" builtinId="9" hidden="1"/>
    <cellStyle name="Followed Hyperlink" xfId="463" builtinId="9" hidden="1"/>
    <cellStyle name="Followed Hyperlink" xfId="96" builtinId="9" hidden="1"/>
    <cellStyle name="Followed Hyperlink" xfId="360" builtinId="9" hidden="1"/>
    <cellStyle name="Followed Hyperlink" xfId="64" builtinId="9" hidden="1"/>
    <cellStyle name="Followed Hyperlink" xfId="1244" builtinId="9" hidden="1"/>
    <cellStyle name="Followed Hyperlink" xfId="104" builtinId="9" hidden="1"/>
    <cellStyle name="Followed Hyperlink" xfId="738" builtinId="9" hidden="1"/>
    <cellStyle name="Followed Hyperlink" xfId="290" builtinId="9" hidden="1"/>
    <cellStyle name="Followed Hyperlink" xfId="372" builtinId="9" hidden="1"/>
    <cellStyle name="Followed Hyperlink" xfId="455" builtinId="9" hidden="1"/>
    <cellStyle name="Followed Hyperlink" xfId="553" builtinId="9" hidden="1"/>
    <cellStyle name="Followed Hyperlink" xfId="1623" builtinId="9" hidden="1"/>
    <cellStyle name="Followed Hyperlink" xfId="701" builtinId="9" hidden="1"/>
    <cellStyle name="Followed Hyperlink" xfId="15" builtinId="9" hidden="1"/>
    <cellStyle name="Followed Hyperlink" xfId="1510" builtinId="9" hidden="1"/>
    <cellStyle name="Followed Hyperlink" xfId="1312" builtinId="9" hidden="1"/>
    <cellStyle name="Followed Hyperlink" xfId="1029" builtinId="9" hidden="1"/>
    <cellStyle name="Followed Hyperlink" xfId="1457" builtinId="9" hidden="1"/>
    <cellStyle name="Followed Hyperlink" xfId="1353" builtinId="9" hidden="1"/>
    <cellStyle name="Followed Hyperlink" xfId="384" builtinId="9" hidden="1"/>
    <cellStyle name="Followed Hyperlink" xfId="1357" builtinId="9" hidden="1"/>
    <cellStyle name="Followed Hyperlink" xfId="1439" builtinId="9" hidden="1"/>
    <cellStyle name="Followed Hyperlink" xfId="1521" builtinId="9" hidden="1"/>
    <cellStyle name="Followed Hyperlink" xfId="1603" builtinId="9" hidden="1"/>
    <cellStyle name="Followed Hyperlink" xfId="1684" builtinId="9" hidden="1"/>
    <cellStyle name="Followed Hyperlink" xfId="1766" builtinId="9" hidden="1"/>
    <cellStyle name="Followed Hyperlink" xfId="1848" builtinId="9" hidden="1"/>
    <cellStyle name="Followed Hyperlink" xfId="1930" builtinId="9" hidden="1"/>
    <cellStyle name="Followed Hyperlink" xfId="2012" builtinId="9" hidden="1"/>
    <cellStyle name="Followed Hyperlink" xfId="2094" builtinId="9" hidden="1"/>
    <cellStyle name="Followed Hyperlink" xfId="340" builtinId="9" hidden="1"/>
    <cellStyle name="Followed Hyperlink" xfId="1217" builtinId="9" hidden="1"/>
    <cellStyle name="Followed Hyperlink" xfId="2340" builtinId="9" hidden="1"/>
    <cellStyle name="Followed Hyperlink" xfId="2422" builtinId="9" hidden="1"/>
    <cellStyle name="Followed Hyperlink" xfId="2419" builtinId="9" hidden="1"/>
    <cellStyle name="Followed Hyperlink" xfId="2337" builtinId="9" hidden="1"/>
    <cellStyle name="Followed Hyperlink" xfId="2255" builtinId="9" hidden="1"/>
    <cellStyle name="Followed Hyperlink" xfId="2173" builtinId="9" hidden="1"/>
    <cellStyle name="Followed Hyperlink" xfId="1451" builtinId="9" hidden="1"/>
    <cellStyle name="Followed Hyperlink" xfId="2009" builtinId="9" hidden="1"/>
    <cellStyle name="Followed Hyperlink" xfId="1391" builtinId="9" hidden="1"/>
    <cellStyle name="Followed Hyperlink" xfId="1845" builtinId="9" hidden="1"/>
    <cellStyle name="Followed Hyperlink" xfId="213" builtinId="9" hidden="1"/>
    <cellStyle name="Followed Hyperlink" xfId="1454" builtinId="9" hidden="1"/>
    <cellStyle name="Followed Hyperlink" xfId="1774" builtinId="9" hidden="1"/>
    <cellStyle name="Followed Hyperlink" xfId="1518" builtinId="9" hidden="1"/>
    <cellStyle name="Followed Hyperlink" xfId="357" builtinId="9" hidden="1"/>
    <cellStyle name="Followed Hyperlink" xfId="1354" builtinId="9" hidden="1"/>
    <cellStyle name="Followed Hyperlink" xfId="1272" builtinId="9" hidden="1"/>
    <cellStyle name="Followed Hyperlink" xfId="1190" builtinId="9" hidden="1"/>
    <cellStyle name="Followed Hyperlink" xfId="1108" builtinId="9" hidden="1"/>
    <cellStyle name="Followed Hyperlink" xfId="1026" builtinId="9" hidden="1"/>
    <cellStyle name="Followed Hyperlink" xfId="944" builtinId="9" hidden="1"/>
    <cellStyle name="Followed Hyperlink" xfId="862" builtinId="9" hidden="1"/>
    <cellStyle name="Followed Hyperlink" xfId="394" builtinId="9" hidden="1"/>
    <cellStyle name="Followed Hyperlink" xfId="698" builtinId="9" hidden="1"/>
    <cellStyle name="Followed Hyperlink" xfId="616" builtinId="9" hidden="1"/>
    <cellStyle name="Followed Hyperlink" xfId="534" builtinId="9" hidden="1"/>
    <cellStyle name="Followed Hyperlink" xfId="452" builtinId="9" hidden="1"/>
    <cellStyle name="Followed Hyperlink" xfId="369" builtinId="9" hidden="1"/>
    <cellStyle name="Followed Hyperlink" xfId="1757" builtinId="9" hidden="1"/>
    <cellStyle name="Followed Hyperlink" xfId="1633" builtinId="9" hidden="1"/>
    <cellStyle name="Followed Hyperlink" xfId="123" builtinId="9" hidden="1"/>
    <cellStyle name="Followed Hyperlink" xfId="40" builtinId="9" hidden="1"/>
    <cellStyle name="Followed Hyperlink" xfId="18" builtinId="9" hidden="1"/>
    <cellStyle name="Followed Hyperlink" xfId="518" builtinId="9" hidden="1"/>
    <cellStyle name="Followed Hyperlink" xfId="1193" builtinId="9" hidden="1"/>
    <cellStyle name="Followed Hyperlink" xfId="223" builtinId="9" hidden="1"/>
    <cellStyle name="Followed Hyperlink" xfId="305" builtinId="9" hidden="1"/>
    <cellStyle name="Followed Hyperlink" xfId="934" builtinId="9" hidden="1"/>
    <cellStyle name="Followed Hyperlink" xfId="470" builtinId="9" hidden="1"/>
    <cellStyle name="Followed Hyperlink" xfId="2114" builtinId="9" hidden="1"/>
    <cellStyle name="Followed Hyperlink" xfId="407" builtinId="9" hidden="1"/>
    <cellStyle name="Followed Hyperlink" xfId="716" builtinId="9" hidden="1"/>
    <cellStyle name="Followed Hyperlink" xfId="798" builtinId="9" hidden="1"/>
    <cellStyle name="Followed Hyperlink" xfId="2302" builtinId="9" hidden="1"/>
    <cellStyle name="Followed Hyperlink" xfId="962" builtinId="9" hidden="1"/>
    <cellStyle name="Followed Hyperlink" xfId="353" builtinId="9" hidden="1"/>
    <cellStyle name="Followed Hyperlink" xfId="1405" builtinId="9" hidden="1"/>
    <cellStyle name="Followed Hyperlink" xfId="1208" builtinId="9" hidden="1"/>
    <cellStyle name="Followed Hyperlink" xfId="1290" builtinId="9" hidden="1"/>
    <cellStyle name="Followed Hyperlink" xfId="1146" builtinId="9" hidden="1"/>
    <cellStyle name="Followed Hyperlink" xfId="1261" builtinId="9" hidden="1"/>
    <cellStyle name="Followed Hyperlink" xfId="1536" builtinId="9" hidden="1"/>
    <cellStyle name="Followed Hyperlink" xfId="1491" builtinId="9" hidden="1"/>
    <cellStyle name="Followed Hyperlink" xfId="156" builtinId="9" hidden="1"/>
    <cellStyle name="Followed Hyperlink" xfId="1781" builtinId="9" hidden="1"/>
    <cellStyle name="Followed Hyperlink" xfId="1166" builtinId="9" hidden="1"/>
    <cellStyle name="Followed Hyperlink" xfId="1945" builtinId="9" hidden="1"/>
    <cellStyle name="Followed Hyperlink" xfId="2027" builtinId="9" hidden="1"/>
    <cellStyle name="Followed Hyperlink" xfId="1223" builtinId="9" hidden="1"/>
    <cellStyle name="Followed Hyperlink" xfId="510" builtinId="9" hidden="1"/>
    <cellStyle name="Followed Hyperlink" xfId="2273" builtinId="9" hidden="1"/>
    <cellStyle name="Followed Hyperlink" xfId="1598" builtinId="9" hidden="1"/>
    <cellStyle name="Followed Hyperlink" xfId="2437" builtinId="9" hidden="1"/>
    <cellStyle name="Followed Hyperlink" xfId="2404" builtinId="9" hidden="1"/>
    <cellStyle name="Followed Hyperlink" xfId="1670" builtinId="9" hidden="1"/>
    <cellStyle name="Followed Hyperlink" xfId="2304" builtinId="9" hidden="1"/>
    <cellStyle name="Followed Hyperlink" xfId="2158" builtinId="9" hidden="1"/>
    <cellStyle name="Followed Hyperlink" xfId="892" builtinId="9" hidden="1"/>
    <cellStyle name="Followed Hyperlink" xfId="1994" builtinId="9" hidden="1"/>
    <cellStyle name="Followed Hyperlink" xfId="1912" builtinId="9" hidden="1"/>
    <cellStyle name="Followed Hyperlink" xfId="754" builtinId="9" hidden="1"/>
    <cellStyle name="Followed Hyperlink" xfId="438" builtinId="9" hidden="1"/>
    <cellStyle name="Followed Hyperlink" xfId="1666" builtinId="9" hidden="1"/>
    <cellStyle name="Followed Hyperlink" xfId="1585" builtinId="9" hidden="1"/>
    <cellStyle name="Followed Hyperlink" xfId="1503" builtinId="9" hidden="1"/>
    <cellStyle name="Followed Hyperlink" xfId="483" builtinId="9" hidden="1"/>
    <cellStyle name="Followed Hyperlink" xfId="2335" builtinId="9" hidden="1"/>
    <cellStyle name="Followed Hyperlink" xfId="1257" builtinId="9" hidden="1"/>
    <cellStyle name="Followed Hyperlink" xfId="1175" builtinId="9" hidden="1"/>
    <cellStyle name="Followed Hyperlink" xfId="1226" builtinId="9" hidden="1"/>
    <cellStyle name="Followed Hyperlink" xfId="1011" builtinId="9" hidden="1"/>
    <cellStyle name="Followed Hyperlink" xfId="1879" builtinId="9" hidden="1"/>
    <cellStyle name="Followed Hyperlink" xfId="2308" builtinId="9" hidden="1"/>
    <cellStyle name="Followed Hyperlink" xfId="1561" builtinId="9" hidden="1"/>
    <cellStyle name="Followed Hyperlink" xfId="2224" builtinId="9" hidden="1"/>
    <cellStyle name="Followed Hyperlink" xfId="513" builtinId="9" hidden="1"/>
    <cellStyle name="Followed Hyperlink" xfId="519" builtinId="9" hidden="1"/>
    <cellStyle name="Followed Hyperlink" xfId="173" builtinId="9" hidden="1"/>
    <cellStyle name="Followed Hyperlink" xfId="1349" builtinId="9" hidden="1"/>
    <cellStyle name="Followed Hyperlink" xfId="81" builtinId="9" hidden="1"/>
    <cellStyle name="Followed Hyperlink" xfId="1179" builtinId="9" hidden="1"/>
    <cellStyle name="Followed Hyperlink" xfId="1021" builtinId="9" hidden="1"/>
    <cellStyle name="Followed Hyperlink" xfId="850" builtinId="9" hidden="1"/>
    <cellStyle name="Followed Hyperlink" xfId="352" builtinId="9" hidden="1"/>
    <cellStyle name="Followed Hyperlink" xfId="2122" builtinId="9" hidden="1"/>
    <cellStyle name="Followed Hyperlink" xfId="1173" builtinId="9" hidden="1"/>
    <cellStyle name="Followed Hyperlink" xfId="238" builtinId="9" hidden="1"/>
    <cellStyle name="Followed Hyperlink" xfId="1537" builtinId="9" hidden="1"/>
    <cellStyle name="Followed Hyperlink" xfId="1311" builtinId="9" hidden="1"/>
    <cellStyle name="Followed Hyperlink" xfId="485" builtinId="9" hidden="1"/>
    <cellStyle name="Followed Hyperlink" xfId="567" builtinId="9" hidden="1"/>
    <cellStyle name="Followed Hyperlink" xfId="481" builtinId="9" hidden="1"/>
    <cellStyle name="Followed Hyperlink" xfId="684" builtinId="9" hidden="1"/>
    <cellStyle name="Followed Hyperlink" xfId="813" builtinId="9" hidden="1"/>
    <cellStyle name="Followed Hyperlink" xfId="895" builtinId="9" hidden="1"/>
    <cellStyle name="Followed Hyperlink" xfId="1944" builtinId="9" hidden="1"/>
    <cellStyle name="Followed Hyperlink" xfId="188" builtinId="9" hidden="1"/>
    <cellStyle name="Followed Hyperlink" xfId="1141" builtinId="9" hidden="1"/>
    <cellStyle name="Followed Hyperlink" xfId="1728" builtinId="9" hidden="1"/>
    <cellStyle name="Followed Hyperlink" xfId="250" builtinId="9" hidden="1"/>
    <cellStyle name="Followed Hyperlink" xfId="2134" builtinId="9" hidden="1"/>
    <cellStyle name="Followed Hyperlink" xfId="1469" builtinId="9" hidden="1"/>
    <cellStyle name="Followed Hyperlink" xfId="1551" builtinId="9" hidden="1"/>
    <cellStyle name="Followed Hyperlink" xfId="1406" builtinId="9" hidden="1"/>
    <cellStyle name="Followed Hyperlink" xfId="1714" builtinId="9" hidden="1"/>
    <cellStyle name="Followed Hyperlink" xfId="1796" builtinId="9" hidden="1"/>
    <cellStyle name="Followed Hyperlink" xfId="816" builtinId="9" hidden="1"/>
    <cellStyle name="Followed Hyperlink" xfId="1960" builtinId="9" hidden="1"/>
    <cellStyle name="Followed Hyperlink" xfId="990" builtinId="9" hidden="1"/>
    <cellStyle name="Followed Hyperlink" xfId="2124" builtinId="9" hidden="1"/>
    <cellStyle name="Followed Hyperlink" xfId="2206" builtinId="9" hidden="1"/>
    <cellStyle name="Followed Hyperlink" xfId="2288" builtinId="9" hidden="1"/>
    <cellStyle name="Followed Hyperlink" xfId="2370" builtinId="9" hidden="1"/>
    <cellStyle name="Followed Hyperlink" xfId="433" builtinId="9" hidden="1"/>
    <cellStyle name="Followed Hyperlink" xfId="2389" builtinId="9" hidden="1"/>
    <cellStyle name="Followed Hyperlink" xfId="2307" builtinId="9" hidden="1"/>
    <cellStyle name="Followed Hyperlink" xfId="2225" builtinId="9" hidden="1"/>
    <cellStyle name="Followed Hyperlink" xfId="2143" builtinId="9" hidden="1"/>
    <cellStyle name="Followed Hyperlink" xfId="1798" builtinId="9" hidden="1"/>
    <cellStyle name="Followed Hyperlink" xfId="1667" builtinId="9" hidden="1"/>
    <cellStyle name="Followed Hyperlink" xfId="102" builtinId="9" hidden="1"/>
    <cellStyle name="Followed Hyperlink" xfId="649" builtinId="9" hidden="1"/>
    <cellStyle name="Followed Hyperlink" xfId="1733" builtinId="9" hidden="1"/>
    <cellStyle name="Followed Hyperlink" xfId="1651" builtinId="9" hidden="1"/>
    <cellStyle name="Followed Hyperlink" xfId="1101" builtinId="9" hidden="1"/>
    <cellStyle name="Followed Hyperlink" xfId="1488" builtinId="9" hidden="1"/>
    <cellStyle name="Followed Hyperlink" xfId="185" builtinId="9" hidden="1"/>
    <cellStyle name="Followed Hyperlink" xfId="2377" builtinId="9" hidden="1"/>
    <cellStyle name="Followed Hyperlink" xfId="1242" builtinId="9" hidden="1"/>
    <cellStyle name="Followed Hyperlink" xfId="1160" builtinId="9" hidden="1"/>
    <cellStyle name="Followed Hyperlink" xfId="702" builtinId="9" hidden="1"/>
    <cellStyle name="Followed Hyperlink" xfId="996" builtinId="9" hidden="1"/>
    <cellStyle name="Followed Hyperlink" xfId="914" builtinId="9" hidden="1"/>
    <cellStyle name="Followed Hyperlink" xfId="832" builtinId="9" hidden="1"/>
    <cellStyle name="Followed Hyperlink" xfId="146" builtinId="9" hidden="1"/>
    <cellStyle name="Followed Hyperlink" xfId="91" builtinId="9" hidden="1"/>
    <cellStyle name="Followed Hyperlink" xfId="586" builtinId="9" hidden="1"/>
    <cellStyle name="Followed Hyperlink" xfId="998" builtinId="9" hidden="1"/>
    <cellStyle name="Followed Hyperlink" xfId="860" builtinId="9" hidden="1"/>
    <cellStyle name="Followed Hyperlink" xfId="339" builtinId="9" hidden="1"/>
    <cellStyle name="Followed Hyperlink" xfId="2002" builtinId="9" hidden="1"/>
    <cellStyle name="Followed Hyperlink" xfId="1737" builtinId="9" hidden="1"/>
    <cellStyle name="Followed Hyperlink" xfId="93" builtinId="9" hidden="1"/>
    <cellStyle name="Followed Hyperlink" xfId="55" builtinId="9" hidden="1"/>
    <cellStyle name="Followed Hyperlink" xfId="1288" builtinId="9" hidden="1"/>
    <cellStyle name="Followed Hyperlink" xfId="912" builtinId="9" hidden="1"/>
    <cellStyle name="Followed Hyperlink" xfId="171" builtinId="9" hidden="1"/>
    <cellStyle name="Followed Hyperlink" xfId="539" builtinId="9" hidden="1"/>
    <cellStyle name="Followed Hyperlink" xfId="656" builtinId="9" hidden="1"/>
    <cellStyle name="Followed Hyperlink" xfId="417" builtinId="9" hidden="1"/>
    <cellStyle name="Followed Hyperlink" xfId="500" builtinId="9" hidden="1"/>
    <cellStyle name="Followed Hyperlink" xfId="582" builtinId="9" hidden="1"/>
    <cellStyle name="Followed Hyperlink" xfId="2186" builtinId="9" hidden="1"/>
    <cellStyle name="Followed Hyperlink" xfId="746" builtinId="9" hidden="1"/>
    <cellStyle name="Followed Hyperlink" xfId="828" builtinId="9" hidden="1"/>
    <cellStyle name="Followed Hyperlink" xfId="1192" builtinId="9" hidden="1"/>
    <cellStyle name="Followed Hyperlink" xfId="1570" builtinId="9" hidden="1"/>
    <cellStyle name="Followed Hyperlink" xfId="811" builtinId="9" hidden="1"/>
    <cellStyle name="Followed Hyperlink" xfId="1093" builtinId="9" hidden="1"/>
    <cellStyle name="Followed Hyperlink" xfId="1238" builtinId="9" hidden="1"/>
    <cellStyle name="Followed Hyperlink" xfId="1320" builtinId="9" hidden="1"/>
    <cellStyle name="Followed Hyperlink" xfId="1402" builtinId="9" hidden="1"/>
    <cellStyle name="Followed Hyperlink" xfId="731" builtinId="9" hidden="1"/>
    <cellStyle name="Followed Hyperlink" xfId="1566" builtinId="9" hidden="1"/>
    <cellStyle name="Followed Hyperlink" xfId="1834" builtinId="9" hidden="1"/>
    <cellStyle name="Followed Hyperlink" xfId="1729" builtinId="9" hidden="1"/>
    <cellStyle name="Followed Hyperlink" xfId="1922" builtinId="9" hidden="1"/>
    <cellStyle name="Followed Hyperlink" xfId="1362" builtinId="9" hidden="1"/>
    <cellStyle name="Followed Hyperlink" xfId="1975" builtinId="9" hidden="1"/>
    <cellStyle name="Followed Hyperlink" xfId="1135" builtinId="9" hidden="1"/>
    <cellStyle name="Followed Hyperlink" xfId="2385" builtinId="9" hidden="1"/>
    <cellStyle name="Followed Hyperlink" xfId="2221" builtinId="9" hidden="1"/>
    <cellStyle name="Followed Hyperlink" xfId="2303" builtinId="9" hidden="1"/>
    <cellStyle name="Followed Hyperlink" xfId="2375" builtinId="9" hidden="1"/>
    <cellStyle name="Followed Hyperlink" xfId="2456" builtinId="9" hidden="1"/>
    <cellStyle name="Followed Hyperlink" xfId="2374" builtinId="9" hidden="1"/>
    <cellStyle name="Followed Hyperlink" xfId="770" builtinId="9" hidden="1"/>
    <cellStyle name="Followed Hyperlink" xfId="2427" builtinId="9" hidden="1"/>
    <cellStyle name="Followed Hyperlink" xfId="2128" builtinId="9" hidden="1"/>
    <cellStyle name="Followed Hyperlink" xfId="2046" builtinId="9" hidden="1"/>
    <cellStyle name="Followed Hyperlink" xfId="1964" builtinId="9" hidden="1"/>
    <cellStyle name="Followed Hyperlink" xfId="1882" builtinId="9" hidden="1"/>
    <cellStyle name="Followed Hyperlink" xfId="1800" builtinId="9" hidden="1"/>
    <cellStyle name="Followed Hyperlink" xfId="1079" builtinId="9" hidden="1"/>
    <cellStyle name="Followed Hyperlink" xfId="1637" builtinId="9" hidden="1"/>
    <cellStyle name="Followed Hyperlink" xfId="1555" builtinId="9" hidden="1"/>
    <cellStyle name="Followed Hyperlink" xfId="310" builtinId="9" hidden="1"/>
    <cellStyle name="Followed Hyperlink" xfId="2151" builtinId="9" hidden="1"/>
    <cellStyle name="Followed Hyperlink" xfId="1309" builtinId="9" hidden="1"/>
    <cellStyle name="Followed Hyperlink" xfId="1227" builtinId="9" hidden="1"/>
    <cellStyle name="Followed Hyperlink" xfId="1823" builtinId="9" hidden="1"/>
    <cellStyle name="Followed Hyperlink" xfId="1006" builtinId="9" hidden="1"/>
    <cellStyle name="Followed Hyperlink" xfId="2031" builtinId="9" hidden="1"/>
    <cellStyle name="Followed Hyperlink" xfId="2135" builtinId="9" hidden="1"/>
    <cellStyle name="Followed Hyperlink" xfId="2239" builtinId="9" hidden="1"/>
    <cellStyle name="Followed Hyperlink" xfId="735" builtinId="9" hidden="1"/>
    <cellStyle name="Followed Hyperlink" xfId="585" builtinId="9" hidden="1"/>
    <cellStyle name="Followed Hyperlink" xfId="1232" builtinId="9" hidden="1"/>
    <cellStyle name="Followed Hyperlink" xfId="338" builtinId="9" hidden="1"/>
    <cellStyle name="Followed Hyperlink" xfId="406" builtinId="9" hidden="1"/>
    <cellStyle name="Followed Hyperlink" xfId="212" builtinId="9" hidden="1"/>
    <cellStyle name="Followed Hyperlink" xfId="242" builtinId="9" hidden="1"/>
    <cellStyle name="Followed Hyperlink" xfId="1883" builtinId="9" hidden="1"/>
    <cellStyle name="Followed Hyperlink" xfId="136" builtinId="9" hidden="1"/>
    <cellStyle name="Followed Hyperlink" xfId="172" builtinId="9" hidden="1"/>
    <cellStyle name="Followed Hyperlink" xfId="74" builtinId="9" hidden="1"/>
    <cellStyle name="Followed Hyperlink" xfId="441" builtinId="9" hidden="1"/>
    <cellStyle name="Followed Hyperlink" xfId="186" builtinId="9" hidden="1"/>
    <cellStyle name="Followed Hyperlink" xfId="132" builtinId="9" hidden="1"/>
    <cellStyle name="Followed Hyperlink" xfId="350" builtinId="9" hidden="1"/>
    <cellStyle name="Followed Hyperlink" xfId="2029" builtinId="9" hidden="1"/>
    <cellStyle name="Followed Hyperlink" xfId="2076" builtinId="9" hidden="1"/>
    <cellStyle name="Followed Hyperlink" xfId="597" builtinId="9" hidden="1"/>
    <cellStyle name="Followed Hyperlink" xfId="1240" builtinId="9" hidden="1"/>
    <cellStyle name="Followed Hyperlink" xfId="1130" builtinId="9" hidden="1"/>
    <cellStyle name="Followed Hyperlink" xfId="1363" builtinId="9" hidden="1"/>
    <cellStyle name="Followed Hyperlink" xfId="1932" builtinId="9" hidden="1"/>
    <cellStyle name="Followed Hyperlink" xfId="1007" builtinId="9" hidden="1"/>
    <cellStyle name="Followed Hyperlink" xfId="1527" builtinId="9" hidden="1"/>
    <cellStyle name="Followed Hyperlink" xfId="1036" builtinId="9" hidden="1"/>
    <cellStyle name="Followed Hyperlink" xfId="802" builtinId="9" hidden="1"/>
    <cellStyle name="Followed Hyperlink" xfId="1859" builtinId="9" hidden="1"/>
    <cellStyle name="Followed Hyperlink" xfId="1731" builtinId="9" hidden="1"/>
    <cellStyle name="Followed Hyperlink" xfId="638" builtinId="9" hidden="1"/>
    <cellStyle name="Followed Hyperlink" xfId="679" builtinId="9" hidden="1"/>
    <cellStyle name="Followed Hyperlink" xfId="694" builtinId="9" hidden="1"/>
    <cellStyle name="Followed Hyperlink" xfId="262" builtinId="9" hidden="1"/>
    <cellStyle name="Followed Hyperlink" xfId="147" builtinId="9" hidden="1"/>
    <cellStyle name="Followed Hyperlink" xfId="292" builtinId="9" hidden="1"/>
    <cellStyle name="Followed Hyperlink" xfId="1756" builtinId="9" hidden="1"/>
    <cellStyle name="Followed Hyperlink" xfId="1158" builtinId="9" hidden="1"/>
    <cellStyle name="Followed Hyperlink" xfId="1199" builtinId="9" hidden="1"/>
    <cellStyle name="Followed Hyperlink" xfId="1458" builtinId="9" hidden="1"/>
    <cellStyle name="Followed Hyperlink" xfId="1417" builtinId="9" hidden="1"/>
    <cellStyle name="Followed Hyperlink" xfId="873" builtinId="9" hidden="1"/>
    <cellStyle name="Followed Hyperlink" xfId="1144" builtinId="9" hidden="1"/>
    <cellStyle name="Followed Hyperlink" xfId="1499" builtinId="9" hidden="1"/>
    <cellStyle name="Followed Hyperlink" xfId="955" builtinId="9" hidden="1"/>
    <cellStyle name="Followed Hyperlink" xfId="1335" builtinId="9" hidden="1"/>
    <cellStyle name="Followed Hyperlink" xfId="1253" builtinId="9" hidden="1"/>
    <cellStyle name="Followed Hyperlink" xfId="1294" builtinId="9" hidden="1"/>
    <cellStyle name="Followed Hyperlink" xfId="1076" builtinId="9" hidden="1"/>
    <cellStyle name="Followed Hyperlink" xfId="1035" builtinId="9" hidden="1"/>
    <cellStyle name="Followed Hyperlink" xfId="2240" builtinId="9" hidden="1"/>
    <cellStyle name="Followed Hyperlink" xfId="925" builtinId="9" hidden="1"/>
    <cellStyle name="Followed Hyperlink" xfId="761" builtinId="9" hidden="1"/>
    <cellStyle name="Followed Hyperlink" xfId="1813" builtinId="9" hidden="1"/>
    <cellStyle name="Followed Hyperlink" xfId="1772" builtinId="9" hidden="1"/>
    <cellStyle name="Followed Hyperlink" xfId="650" builtinId="9" hidden="1"/>
    <cellStyle name="Followed Hyperlink" xfId="1649" builtinId="9" hidden="1"/>
    <cellStyle name="Followed Hyperlink" xfId="1609" builtinId="9" hidden="1"/>
    <cellStyle name="Followed Hyperlink" xfId="995" builtinId="9" hidden="1"/>
    <cellStyle name="Followed Hyperlink" xfId="1486" builtinId="9" hidden="1"/>
    <cellStyle name="Followed Hyperlink" xfId="780" builtinId="9" hidden="1"/>
    <cellStyle name="Followed Hyperlink" xfId="1149" builtinId="9" hidden="1"/>
    <cellStyle name="Followed Hyperlink" xfId="1322" builtinId="9" hidden="1"/>
    <cellStyle name="Followed Hyperlink" xfId="2299" builtinId="9" hidden="1"/>
    <cellStyle name="Followed Hyperlink" xfId="994" builtinId="9" hidden="1"/>
    <cellStyle name="Followed Hyperlink" xfId="556" builtinId="9" hidden="1"/>
    <cellStyle name="Followed Hyperlink" xfId="474" builtinId="9" hidden="1"/>
    <cellStyle name="Followed Hyperlink" xfId="391" builtinId="9" hidden="1"/>
    <cellStyle name="Followed Hyperlink" xfId="1304" builtinId="9" hidden="1"/>
    <cellStyle name="Followed Hyperlink" xfId="227" builtinId="9" hidden="1"/>
    <cellStyle name="Followed Hyperlink" xfId="145" builtinId="9" hidden="1"/>
    <cellStyle name="Followed Hyperlink" xfId="348" builtinId="9" hidden="1"/>
    <cellStyle name="Followed Hyperlink" xfId="2200" builtinId="9" hidden="1"/>
    <cellStyle name="Followed Hyperlink" xfId="604" builtinId="9" hidden="1"/>
    <cellStyle name="Followed Hyperlink" xfId="119" builtinId="9" hidden="1"/>
    <cellStyle name="Followed Hyperlink" xfId="201" builtinId="9" hidden="1"/>
    <cellStyle name="Followed Hyperlink" xfId="347" builtinId="9" hidden="1"/>
    <cellStyle name="Followed Hyperlink" xfId="365" builtinId="9" hidden="1"/>
    <cellStyle name="Followed Hyperlink" xfId="458" builtinId="9" hidden="1"/>
    <cellStyle name="Followed Hyperlink" xfId="530" builtinId="9" hidden="1"/>
    <cellStyle name="Followed Hyperlink" xfId="612" builtinId="9" hidden="1"/>
    <cellStyle name="Followed Hyperlink" xfId="1868" builtinId="9" hidden="1"/>
    <cellStyle name="Followed Hyperlink" xfId="776" builtinId="9" hidden="1"/>
    <cellStyle name="Followed Hyperlink" xfId="858" builtinId="9" hidden="1"/>
    <cellStyle name="Followed Hyperlink" xfId="966" builtinId="9" hidden="1"/>
    <cellStyle name="Followed Hyperlink" xfId="1022" builtinId="9" hidden="1"/>
    <cellStyle name="Followed Hyperlink" xfId="2336" builtinId="9" hidden="1"/>
    <cellStyle name="Followed Hyperlink" xfId="1186" builtinId="9" hidden="1"/>
    <cellStyle name="Followed Hyperlink" xfId="2152" builtinId="9" hidden="1"/>
    <cellStyle name="Followed Hyperlink" xfId="2193" builtinId="9" hidden="1"/>
    <cellStyle name="Followed Hyperlink" xfId="1206" builtinId="9" hidden="1"/>
    <cellStyle name="Followed Hyperlink" xfId="1514" builtinId="9" hidden="1"/>
    <cellStyle name="Followed Hyperlink" xfId="1596" builtinId="9" hidden="1"/>
    <cellStyle name="Followed Hyperlink" xfId="1784" builtinId="9" hidden="1"/>
    <cellStyle name="Followed Hyperlink" xfId="1759" builtinId="9" hidden="1"/>
    <cellStyle name="Followed Hyperlink" xfId="1841" builtinId="9" hidden="1"/>
    <cellStyle name="Followed Hyperlink" xfId="301" builtinId="9" hidden="1"/>
    <cellStyle name="Followed Hyperlink" xfId="1197" builtinId="9" hidden="1"/>
    <cellStyle name="Followed Hyperlink" xfId="2087" builtinId="9" hidden="1"/>
    <cellStyle name="Followed Hyperlink" xfId="2101" builtinId="9" hidden="1"/>
    <cellStyle name="Followed Hyperlink" xfId="2178" builtinId="9" hidden="1"/>
    <cellStyle name="Followed Hyperlink" xfId="2323" builtinId="9" hidden="1"/>
    <cellStyle name="Followed Hyperlink" xfId="541" builtinId="9" hidden="1"/>
    <cellStyle name="Followed Hyperlink" xfId="2426" builtinId="9" hidden="1"/>
    <cellStyle name="Followed Hyperlink" xfId="2344" builtinId="9" hidden="1"/>
    <cellStyle name="Followed Hyperlink" xfId="295" builtinId="9" hidden="1"/>
    <cellStyle name="Followed Hyperlink" xfId="2180" builtinId="9" hidden="1"/>
    <cellStyle name="Followed Hyperlink" xfId="2098" builtinId="9" hidden="1"/>
    <cellStyle name="Followed Hyperlink" xfId="514" builtinId="9" hidden="1"/>
    <cellStyle name="Followed Hyperlink" xfId="1934" builtinId="9" hidden="1"/>
    <cellStyle name="Followed Hyperlink" xfId="668" builtinId="9" hidden="1"/>
    <cellStyle name="Followed Hyperlink" xfId="1219" builtinId="9" hidden="1"/>
    <cellStyle name="Followed Hyperlink" xfId="1688" builtinId="9" hidden="1"/>
    <cellStyle name="Followed Hyperlink" xfId="1607" builtinId="9" hidden="1"/>
    <cellStyle name="Followed Hyperlink" xfId="1445" builtinId="9" hidden="1"/>
    <cellStyle name="Followed Hyperlink" xfId="1443" builtinId="9" hidden="1"/>
    <cellStyle name="Followed Hyperlink" xfId="854" builtinId="9" hidden="1"/>
    <cellStyle name="Followed Hyperlink" xfId="1033" builtinId="9" hidden="1"/>
    <cellStyle name="Followed Hyperlink" xfId="1831" builtinId="9" hidden="1"/>
    <cellStyle name="Followed Hyperlink" xfId="548" builtinId="9" hidden="1"/>
    <cellStyle name="Followed Hyperlink" xfId="2067" builtinId="9" hidden="1"/>
    <cellStyle name="Followed Hyperlink" xfId="134" builtinId="9" hidden="1"/>
    <cellStyle name="Followed Hyperlink" xfId="869" builtinId="9" hidden="1"/>
    <cellStyle name="Followed Hyperlink" xfId="787" builtinId="9" hidden="1"/>
    <cellStyle name="Followed Hyperlink" xfId="1760" builtinId="9" hidden="1"/>
    <cellStyle name="Followed Hyperlink" xfId="783" builtinId="9" hidden="1"/>
    <cellStyle name="Followed Hyperlink" xfId="1194" builtinId="9" hidden="1"/>
    <cellStyle name="Followed Hyperlink" xfId="1905" builtinId="9" hidden="1"/>
    <cellStyle name="Followed Hyperlink" xfId="657" builtinId="9" hidden="1"/>
    <cellStyle name="Followed Hyperlink" xfId="294" builtinId="9" hidden="1"/>
    <cellStyle name="Followed Hyperlink" xfId="288" builtinId="9" hidden="1"/>
    <cellStyle name="Followed Hyperlink" xfId="443" builtinId="9" hidden="1"/>
    <cellStyle name="Followed Hyperlink" xfId="1611" builtinId="9" hidden="1"/>
    <cellStyle name="Followed Hyperlink" xfId="60" builtinId="9" hidden="1"/>
    <cellStyle name="Followed Hyperlink" xfId="196" builtinId="9" hidden="1"/>
    <cellStyle name="Followed Hyperlink" xfId="98" builtinId="9" hidden="1"/>
    <cellStyle name="Followed Hyperlink" xfId="473" builtinId="9" hidden="1"/>
    <cellStyle name="Followed Hyperlink" xfId="298" builtinId="9" hidden="1"/>
    <cellStyle name="Followed Hyperlink" xfId="380" builtinId="9" hidden="1"/>
    <cellStyle name="Followed Hyperlink" xfId="1305" builtinId="9" hidden="1"/>
    <cellStyle name="Followed Hyperlink" xfId="1755" builtinId="9" hidden="1"/>
    <cellStyle name="Followed Hyperlink" xfId="2406" builtinId="9" hidden="1"/>
    <cellStyle name="Followed Hyperlink" xfId="1780" builtinId="9" hidden="1"/>
    <cellStyle name="Followed Hyperlink" xfId="216" builtinId="9" hidden="1"/>
    <cellStyle name="Followed Hyperlink" xfId="975" builtinId="9" hidden="1"/>
    <cellStyle name="Followed Hyperlink" xfId="981" builtinId="9" hidden="1"/>
    <cellStyle name="Followed Hyperlink" xfId="929" builtinId="9" hidden="1"/>
    <cellStyle name="Followed Hyperlink" xfId="1950" builtinId="9" hidden="1"/>
    <cellStyle name="Followed Hyperlink" xfId="1073" builtinId="9" hidden="1"/>
    <cellStyle name="Followed Hyperlink" xfId="2174" builtinId="9" hidden="1"/>
    <cellStyle name="Followed Hyperlink" xfId="1365" builtinId="9" hidden="1"/>
    <cellStyle name="Followed Hyperlink" xfId="1447" builtinId="9" hidden="1"/>
    <cellStyle name="Followed Hyperlink" xfId="1529" builtinId="9" hidden="1"/>
    <cellStyle name="Followed Hyperlink" xfId="844" builtinId="9" hidden="1"/>
    <cellStyle name="Followed Hyperlink" xfId="1692" builtinId="9" hidden="1"/>
    <cellStyle name="Followed Hyperlink" xfId="1268" builtinId="9" hidden="1"/>
    <cellStyle name="Followed Hyperlink" xfId="1645" builtinId="9" hidden="1"/>
    <cellStyle name="Followed Hyperlink" xfId="1938" builtinId="9" hidden="1"/>
    <cellStyle name="Followed Hyperlink" xfId="1641" builtinId="9" hidden="1"/>
    <cellStyle name="Followed Hyperlink" xfId="1039" builtinId="9" hidden="1"/>
    <cellStyle name="Followed Hyperlink" xfId="1404" builtinId="9" hidden="1"/>
    <cellStyle name="Followed Hyperlink" xfId="2266" builtinId="9" hidden="1"/>
    <cellStyle name="Followed Hyperlink" xfId="1608" builtinId="9" hidden="1"/>
    <cellStyle name="Followed Hyperlink" xfId="1154" builtinId="9" hidden="1"/>
    <cellStyle name="Followed Hyperlink" xfId="2411" builtinId="9" hidden="1"/>
    <cellStyle name="Followed Hyperlink" xfId="2329" builtinId="9" hidden="1"/>
    <cellStyle name="Followed Hyperlink" xfId="2247" builtinId="9" hidden="1"/>
    <cellStyle name="Followed Hyperlink" xfId="2165" builtinId="9" hidden="1"/>
    <cellStyle name="Followed Hyperlink" xfId="1038" builtinId="9" hidden="1"/>
    <cellStyle name="Followed Hyperlink" xfId="2001" builtinId="9" hidden="1"/>
    <cellStyle name="Followed Hyperlink" xfId="1919" builtinId="9" hidden="1"/>
    <cellStyle name="Followed Hyperlink" xfId="1837" builtinId="9" hidden="1"/>
    <cellStyle name="Followed Hyperlink" xfId="1893" builtinId="9" hidden="1"/>
    <cellStyle name="Followed Hyperlink" xfId="1673" builtinId="9" hidden="1"/>
    <cellStyle name="Followed Hyperlink" xfId="1592" builtinId="9" hidden="1"/>
    <cellStyle name="Followed Hyperlink" xfId="1003" builtinId="9" hidden="1"/>
    <cellStyle name="Followed Hyperlink" xfId="1428" builtinId="9" hidden="1"/>
    <cellStyle name="Followed Hyperlink" xfId="1346" builtinId="9" hidden="1"/>
    <cellStyle name="Followed Hyperlink" xfId="2289" builtinId="9" hidden="1"/>
    <cellStyle name="Followed Hyperlink" xfId="1182" builtinId="9" hidden="1"/>
    <cellStyle name="Followed Hyperlink" xfId="1100" builtinId="9" hidden="1"/>
    <cellStyle name="Followed Hyperlink" xfId="1018" builtinId="9" hidden="1"/>
    <cellStyle name="Followed Hyperlink" xfId="936" builtinId="9" hidden="1"/>
    <cellStyle name="Followed Hyperlink" xfId="987" builtinId="9" hidden="1"/>
    <cellStyle name="Followed Hyperlink" xfId="1811" builtinId="9" hidden="1"/>
    <cellStyle name="Followed Hyperlink" xfId="1204" builtinId="9" hidden="1"/>
    <cellStyle name="Followed Hyperlink" xfId="608" builtinId="9" hidden="1"/>
    <cellStyle name="Followed Hyperlink" xfId="526" builtinId="9" hidden="1"/>
    <cellStyle name="Followed Hyperlink" xfId="2321" builtinId="9" hidden="1"/>
    <cellStyle name="Followed Hyperlink" xfId="1460" builtinId="9" hidden="1"/>
    <cellStyle name="Followed Hyperlink" xfId="279" builtinId="9" hidden="1"/>
    <cellStyle name="Followed Hyperlink" xfId="197" builtinId="9" hidden="1"/>
    <cellStyle name="Followed Hyperlink" xfId="2070" builtinId="9" hidden="1"/>
    <cellStyle name="Followed Hyperlink" xfId="1262" builtinId="9" hidden="1"/>
    <cellStyle name="Followed Hyperlink" xfId="27" builtinId="9" hidden="1"/>
    <cellStyle name="Followed Hyperlink" xfId="1693" builtinId="9" hidden="1"/>
    <cellStyle name="Followed Hyperlink" xfId="371" builtinId="9" hidden="1"/>
    <cellStyle name="Followed Hyperlink" xfId="741" builtinId="9" hidden="1"/>
    <cellStyle name="Followed Hyperlink" xfId="1045" builtinId="9" hidden="1"/>
    <cellStyle name="Followed Hyperlink" xfId="823" builtinId="9" hidden="1"/>
    <cellStyle name="Followed Hyperlink" xfId="2314" builtinId="9" hidden="1"/>
    <cellStyle name="Followed Hyperlink" xfId="560" builtinId="9" hidden="1"/>
    <cellStyle name="Followed Hyperlink" xfId="642" builtinId="9" hidden="1"/>
    <cellStyle name="Followed Hyperlink" xfId="724" builtinId="9" hidden="1"/>
    <cellStyle name="Followed Hyperlink" xfId="195" builtinId="9" hidden="1"/>
    <cellStyle name="Followed Hyperlink" xfId="297" builtinId="9" hidden="1"/>
    <cellStyle name="Followed Hyperlink" xfId="970" builtinId="9" hidden="1"/>
    <cellStyle name="Followed Hyperlink" xfId="101" builtinId="9" hidden="1"/>
    <cellStyle name="Followed Hyperlink" xfId="1114" builtinId="9" hidden="1"/>
    <cellStyle name="Followed Hyperlink" xfId="1216" builtinId="9" hidden="1"/>
    <cellStyle name="Followed Hyperlink" xfId="911" builtinId="9" hidden="1"/>
    <cellStyle name="Followed Hyperlink" xfId="940" builtinId="9" hidden="1"/>
    <cellStyle name="Followed Hyperlink" xfId="1462" builtinId="9" hidden="1"/>
    <cellStyle name="Followed Hyperlink" xfId="1544" builtinId="9" hidden="1"/>
    <cellStyle name="Followed Hyperlink" xfId="1626" builtinId="9" hidden="1"/>
    <cellStyle name="Followed Hyperlink" xfId="1707" builtinId="9" hidden="1"/>
    <cellStyle name="Followed Hyperlink" xfId="405" builtinId="9" hidden="1"/>
    <cellStyle name="Followed Hyperlink" xfId="2365" builtinId="9" hidden="1"/>
    <cellStyle name="Followed Hyperlink" xfId="1797" builtinId="9" hidden="1"/>
    <cellStyle name="Followed Hyperlink" xfId="2035" builtinId="9" hidden="1"/>
    <cellStyle name="Followed Hyperlink" xfId="2117" builtinId="9" hidden="1"/>
    <cellStyle name="Followed Hyperlink" xfId="2199" builtinId="9" hidden="1"/>
    <cellStyle name="Followed Hyperlink" xfId="1890" builtinId="9" hidden="1"/>
    <cellStyle name="Followed Hyperlink" xfId="2358" builtinId="9" hidden="1"/>
    <cellStyle name="Followed Hyperlink" xfId="1236" builtinId="9" hidden="1"/>
    <cellStyle name="Followed Hyperlink" xfId="2396" builtinId="9" hidden="1"/>
    <cellStyle name="Followed Hyperlink" xfId="1840" builtinId="9" hidden="1"/>
    <cellStyle name="Followed Hyperlink" xfId="453" builtinId="9" hidden="1"/>
    <cellStyle name="Followed Hyperlink" xfId="2150" builtinId="9" hidden="1"/>
    <cellStyle name="Followed Hyperlink" xfId="2068" builtinId="9" hidden="1"/>
    <cellStyle name="Followed Hyperlink" xfId="1986" builtinId="9" hidden="1"/>
    <cellStyle name="Followed Hyperlink" xfId="95" builtinId="9" hidden="1"/>
    <cellStyle name="Followed Hyperlink" xfId="1822" builtinId="9" hidden="1"/>
    <cellStyle name="Followed Hyperlink" xfId="1229" builtinId="9" hidden="1"/>
    <cellStyle name="Followed Hyperlink" xfId="1658" builtinId="9" hidden="1"/>
    <cellStyle name="Followed Hyperlink" xfId="1577" builtinId="9" hidden="1"/>
    <cellStyle name="Followed Hyperlink" xfId="1495" builtinId="9" hidden="1"/>
    <cellStyle name="Followed Hyperlink" xfId="383" builtinId="9" hidden="1"/>
    <cellStyle name="Followed Hyperlink" xfId="1284" builtinId="9" hidden="1"/>
    <cellStyle name="Followed Hyperlink" xfId="1306" builtinId="9" hidden="1"/>
    <cellStyle name="Followed Hyperlink" xfId="1167" builtinId="9" hidden="1"/>
    <cellStyle name="Followed Hyperlink" xfId="1314" builtinId="9" hidden="1"/>
    <cellStyle name="Followed Hyperlink" xfId="2292" builtinId="9" hidden="1"/>
    <cellStyle name="Followed Hyperlink" xfId="921" builtinId="9" hidden="1"/>
    <cellStyle name="Followed Hyperlink" xfId="839" builtinId="9" hidden="1"/>
    <cellStyle name="Followed Hyperlink" xfId="797" builtinId="9" hidden="1"/>
    <cellStyle name="Followed Hyperlink" xfId="1089" builtinId="9" hidden="1"/>
    <cellStyle name="Followed Hyperlink" xfId="1125" builtinId="9" hidden="1"/>
    <cellStyle name="Followed Hyperlink" xfId="511" builtinId="9" hidden="1"/>
    <cellStyle name="Followed Hyperlink" xfId="429" builtinId="9" hidden="1"/>
    <cellStyle name="Followed Hyperlink" xfId="346" builtinId="9" hidden="1"/>
    <cellStyle name="Followed Hyperlink" xfId="569" builtinId="9" hidden="1"/>
    <cellStyle name="Followed Hyperlink" xfId="182" builtinId="9" hidden="1"/>
    <cellStyle name="Followed Hyperlink" xfId="100" builtinId="9" hidden="1"/>
    <cellStyle name="Followed Hyperlink" xfId="76" builtinId="9" hidden="1"/>
    <cellStyle name="Followed Hyperlink" xfId="1441" builtinId="9" hidden="1"/>
    <cellStyle name="Followed Hyperlink" xfId="1387" builtinId="9" hidden="1"/>
    <cellStyle name="Followed Hyperlink" xfId="320" builtinId="9" hidden="1"/>
    <cellStyle name="Followed Hyperlink" xfId="246" builtinId="9" hidden="1"/>
    <cellStyle name="Followed Hyperlink" xfId="689" builtinId="9" hidden="1"/>
    <cellStyle name="Followed Hyperlink" xfId="410" builtinId="9" hidden="1"/>
    <cellStyle name="Followed Hyperlink" xfId="493" builtinId="9" hidden="1"/>
    <cellStyle name="Followed Hyperlink" xfId="575" builtinId="9" hidden="1"/>
    <cellStyle name="Followed Hyperlink" xfId="1361" builtinId="9" hidden="1"/>
    <cellStyle name="Followed Hyperlink" xfId="85" builtinId="9" hidden="1"/>
    <cellStyle name="Followed Hyperlink" xfId="1897" builtinId="9" hidden="1"/>
    <cellStyle name="Followed Hyperlink" xfId="903" builtinId="9" hidden="1"/>
    <cellStyle name="Followed Hyperlink" xfId="759" builtinId="9" hidden="1"/>
    <cellStyle name="Followed Hyperlink" xfId="1425" builtinId="9" hidden="1"/>
    <cellStyle name="Followed Hyperlink" xfId="28" builtinId="9" hidden="1"/>
    <cellStyle name="Followed Hyperlink" xfId="1231" builtinId="9" hidden="1"/>
    <cellStyle name="Followed Hyperlink" xfId="1308" builtinId="9" hidden="1"/>
    <cellStyle name="Followed Hyperlink" xfId="1395" builtinId="9" hidden="1"/>
    <cellStyle name="Followed Hyperlink" xfId="1477" builtinId="9" hidden="1"/>
    <cellStyle name="Followed Hyperlink" xfId="1559" builtinId="9" hidden="1"/>
    <cellStyle name="Followed Hyperlink" xfId="110" builtinId="9" hidden="1"/>
    <cellStyle name="Followed Hyperlink" xfId="2161" builtinId="9" hidden="1"/>
    <cellStyle name="Followed Hyperlink" xfId="1084" builtinId="9" hidden="1"/>
    <cellStyle name="Followed Hyperlink" xfId="1886" builtinId="9" hidden="1"/>
    <cellStyle name="Followed Hyperlink" xfId="1968" builtinId="9" hidden="1"/>
    <cellStyle name="Followed Hyperlink" xfId="2050" builtinId="9" hidden="1"/>
    <cellStyle name="Followed Hyperlink" xfId="628" builtinId="9" hidden="1"/>
    <cellStyle name="Followed Hyperlink" xfId="2214" builtinId="9" hidden="1"/>
    <cellStyle name="Followed Hyperlink" xfId="2296" builtinId="9" hidden="1"/>
    <cellStyle name="Followed Hyperlink" xfId="610" builtinId="9" hidden="1"/>
    <cellStyle name="Followed Hyperlink" xfId="2460" builtinId="9" hidden="1"/>
    <cellStyle name="Followed Hyperlink" xfId="2381" builtinId="9" hidden="1"/>
    <cellStyle name="Followed Hyperlink" xfId="2048" builtinId="9" hidden="1"/>
    <cellStyle name="Followed Hyperlink" xfId="880" builtinId="9" hidden="1"/>
    <cellStyle name="Followed Hyperlink" xfId="72" builtinId="9" hidden="1"/>
    <cellStyle name="Followed Hyperlink" xfId="2053" builtinId="9" hidden="1"/>
    <cellStyle name="Followed Hyperlink" xfId="1971" builtinId="9" hidden="1"/>
    <cellStyle name="Followed Hyperlink" xfId="280" builtinId="9" hidden="1"/>
    <cellStyle name="Followed Hyperlink" xfId="1807" builtinId="9" hidden="1"/>
    <cellStyle name="Followed Hyperlink" xfId="1725" builtinId="9" hidden="1"/>
    <cellStyle name="Followed Hyperlink" xfId="1587" builtinId="9" hidden="1"/>
    <cellStyle name="Followed Hyperlink" xfId="1562" builtinId="9" hidden="1"/>
    <cellStyle name="Followed Hyperlink" xfId="1480" builtinId="9" hidden="1"/>
    <cellStyle name="Followed Hyperlink" xfId="1398" builtinId="9" hidden="1"/>
    <cellStyle name="Followed Hyperlink" xfId="1316" builtinId="9" hidden="1"/>
    <cellStyle name="Followed Hyperlink" xfId="1234" builtinId="9" hidden="1"/>
    <cellStyle name="Followed Hyperlink" xfId="1152" builtinId="9" hidden="1"/>
    <cellStyle name="Followed Hyperlink" xfId="1925" builtinId="9" hidden="1"/>
    <cellStyle name="Followed Hyperlink" xfId="1878" builtinId="9" hidden="1"/>
    <cellStyle name="Followed Hyperlink" xfId="906" builtinId="9" hidden="1"/>
    <cellStyle name="Followed Hyperlink" xfId="824" builtinId="9" hidden="1"/>
    <cellStyle name="Followed Hyperlink" xfId="1515" builtinId="9" hidden="1"/>
    <cellStyle name="Followed Hyperlink" xfId="1351" builtinId="9" hidden="1"/>
    <cellStyle name="Followed Hyperlink" xfId="578" builtinId="9" hidden="1"/>
    <cellStyle name="Followed Hyperlink" xfId="985" builtinId="9" hidden="1"/>
    <cellStyle name="Followed Hyperlink" xfId="1333" builtinId="9" hidden="1"/>
    <cellStyle name="Followed Hyperlink" xfId="2333" builtinId="9" hidden="1"/>
    <cellStyle name="Followed Hyperlink" xfId="1530" builtinId="9" hidden="1"/>
    <cellStyle name="Followed Hyperlink" xfId="366" builtinId="9" hidden="1"/>
    <cellStyle name="Followed Hyperlink" xfId="1267" builtinId="9" hidden="1"/>
    <cellStyle name="Followed Hyperlink" xfId="231" builtinId="9" hidden="1"/>
    <cellStyle name="Followed Hyperlink" xfId="269" builtinId="9" hidden="1"/>
    <cellStyle name="Followed Hyperlink" xfId="97" builtinId="9" hidden="1"/>
    <cellStyle name="Followed Hyperlink" xfId="179" builtinId="9" hidden="1"/>
    <cellStyle name="Followed Hyperlink" xfId="261" builtinId="9" hidden="1"/>
    <cellStyle name="Followed Hyperlink" xfId="343" builtinId="9" hidden="1"/>
    <cellStyle name="Followed Hyperlink" xfId="426" builtinId="9" hidden="1"/>
    <cellStyle name="Followed Hyperlink" xfId="508" builtinId="9" hidden="1"/>
    <cellStyle name="Followed Hyperlink" xfId="84" builtinId="9" hidden="1"/>
    <cellStyle name="Followed Hyperlink" xfId="672" builtinId="9" hidden="1"/>
    <cellStyle name="Followed Hyperlink" xfId="138" builtinId="9" hidden="1"/>
    <cellStyle name="Followed Hyperlink" xfId="836" builtinId="9" hidden="1"/>
    <cellStyle name="Followed Hyperlink" xfId="918" builtinId="9" hidden="1"/>
    <cellStyle name="Followed Hyperlink" xfId="1000" builtinId="9" hidden="1"/>
    <cellStyle name="Followed Hyperlink" xfId="1473" builtinId="9" hidden="1"/>
    <cellStyle name="Followed Hyperlink" xfId="1657" builtinId="9" hidden="1"/>
    <cellStyle name="Followed Hyperlink" xfId="980" builtinId="9" hidden="1"/>
    <cellStyle name="Followed Hyperlink" xfId="1328" builtinId="9" hidden="1"/>
    <cellStyle name="Followed Hyperlink" xfId="1410" builtinId="9" hidden="1"/>
    <cellStyle name="Followed Hyperlink" xfId="2251" builtinId="9" hidden="1"/>
    <cellStyle name="Followed Hyperlink" xfId="1574" builtinId="9" hidden="1"/>
    <cellStyle name="Followed Hyperlink" xfId="1655" builtinId="9" hidden="1"/>
    <cellStyle name="Followed Hyperlink" xfId="2170" builtinId="9" hidden="1"/>
    <cellStyle name="Followed Hyperlink" xfId="614" builtinId="9" hidden="1"/>
    <cellStyle name="Followed Hyperlink" xfId="601" builtinId="9" hidden="1"/>
    <cellStyle name="Followed Hyperlink" xfId="1983" builtinId="9" hidden="1"/>
    <cellStyle name="Followed Hyperlink" xfId="2065" builtinId="9" hidden="1"/>
    <cellStyle name="Followed Hyperlink" xfId="2147" builtinId="9" hidden="1"/>
    <cellStyle name="Followed Hyperlink" xfId="674" builtinId="9" hidden="1"/>
    <cellStyle name="Followed Hyperlink" xfId="900" builtinId="9" hidden="1"/>
    <cellStyle name="Followed Hyperlink" xfId="2393" builtinId="9" hidden="1"/>
    <cellStyle name="Followed Hyperlink" xfId="2448" builtinId="9" hidden="1"/>
    <cellStyle name="Followed Hyperlink" xfId="2366" builtinId="9" hidden="1"/>
    <cellStyle name="Followed Hyperlink" xfId="898" builtinId="9" hidden="1"/>
    <cellStyle name="Followed Hyperlink" xfId="2202" builtinId="9" hidden="1"/>
    <cellStyle name="Followed Hyperlink" xfId="743" builtinId="9" hidden="1"/>
    <cellStyle name="Followed Hyperlink" xfId="1397" builtinId="9" hidden="1"/>
    <cellStyle name="Followed Hyperlink" xfId="415" builtinId="9" hidden="1"/>
    <cellStyle name="Followed Hyperlink" xfId="330" builtinId="9" hidden="1"/>
    <cellStyle name="Followed Hyperlink" xfId="2215" builtinId="9" hidden="1"/>
    <cellStyle name="Followed Hyperlink" xfId="939" builtinId="9" hidden="1"/>
    <cellStyle name="Followed Hyperlink" xfId="166" builtinId="9" hidden="1"/>
    <cellStyle name="Followed Hyperlink" xfId="1636" builtinId="9" hidden="1"/>
    <cellStyle name="Followed Hyperlink" xfId="1013" builtinId="9" hidden="1"/>
    <cellStyle name="Followed Hyperlink" xfId="1472" builtinId="9" hidden="1"/>
    <cellStyle name="Followed Hyperlink" xfId="882" builtinId="9" hidden="1"/>
    <cellStyle name="Followed Hyperlink" xfId="527" builtinId="9" hidden="1"/>
    <cellStyle name="Followed Hyperlink" xfId="1121" builtinId="9" hidden="1"/>
    <cellStyle name="Followed Hyperlink" xfId="1055" builtinId="9" hidden="1"/>
    <cellStyle name="Followed Hyperlink" xfId="1465" builtinId="9" hidden="1"/>
    <cellStyle name="Followed Hyperlink" xfId="515" builtinId="9" hidden="1"/>
    <cellStyle name="Followed Hyperlink" xfId="809" builtinId="9" hidden="1"/>
    <cellStyle name="Followed Hyperlink" xfId="1299" builtinId="9" hidden="1"/>
    <cellStyle name="Followed Hyperlink" xfId="1909" builtinId="9" hidden="1"/>
    <cellStyle name="Followed Hyperlink" xfId="563" builtinId="9" hidden="1"/>
    <cellStyle name="Followed Hyperlink" xfId="1352" builtinId="9" hidden="1"/>
    <cellStyle name="Followed Hyperlink" xfId="398" builtinId="9" hidden="1"/>
    <cellStyle name="Followed Hyperlink" xfId="1437" builtinId="9" hidden="1"/>
    <cellStyle name="Followed Hyperlink" xfId="691" builtinId="9" hidden="1"/>
    <cellStyle name="Followed Hyperlink" xfId="416" builtinId="9" hidden="1"/>
    <cellStyle name="Followed Hyperlink" xfId="140" builtinId="9" hidden="1"/>
    <cellStyle name="Followed Hyperlink" xfId="2051" builtinId="9" hidden="1"/>
    <cellStyle name="Followed Hyperlink" xfId="94" builtinId="9" hidden="1"/>
    <cellStyle name="Followed Hyperlink" xfId="769" builtinId="9" hidden="1"/>
    <cellStyle name="Followed Hyperlink" xfId="2210" builtinId="9" hidden="1"/>
    <cellStyle name="Followed Hyperlink" xfId="244" builtinId="9" hidden="1"/>
    <cellStyle name="Followed Hyperlink" xfId="358" builtinId="9" hidden="1"/>
    <cellStyle name="Followed Hyperlink" xfId="387" builtinId="9" hidden="1"/>
    <cellStyle name="Followed Hyperlink" xfId="857" builtinId="9" hidden="1"/>
    <cellStyle name="Followed Hyperlink" xfId="605" builtinId="9" hidden="1"/>
    <cellStyle name="Followed Hyperlink" xfId="1483" builtinId="9" hidden="1"/>
    <cellStyle name="Followed Hyperlink" xfId="1696" builtinId="9" hidden="1"/>
    <cellStyle name="Followed Hyperlink" xfId="851" builtinId="9" hidden="1"/>
    <cellStyle name="Followed Hyperlink" xfId="933" builtinId="9" hidden="1"/>
    <cellStyle name="Followed Hyperlink" xfId="755" builtinId="9" hidden="1"/>
    <cellStyle name="Followed Hyperlink" xfId="1803" builtinId="9" hidden="1"/>
    <cellStyle name="Followed Hyperlink" xfId="1936" builtinId="9" hidden="1"/>
    <cellStyle name="Followed Hyperlink" xfId="1115" builtinId="9" hidden="1"/>
    <cellStyle name="Followed Hyperlink" xfId="1875" builtinId="9" hidden="1"/>
    <cellStyle name="Followed Hyperlink" xfId="1159" builtinId="9" hidden="1"/>
    <cellStyle name="Followed Hyperlink" xfId="1502" builtinId="9" hidden="1"/>
    <cellStyle name="Followed Hyperlink" xfId="1589" builtinId="9" hidden="1"/>
    <cellStyle name="Followed Hyperlink" xfId="1325" builtinId="9" hidden="1"/>
    <cellStyle name="Followed Hyperlink" xfId="1752" builtinId="9" hidden="1"/>
    <cellStyle name="Followed Hyperlink" xfId="899" builtinId="9" hidden="1"/>
    <cellStyle name="Followed Hyperlink" xfId="1916" builtinId="9" hidden="1"/>
    <cellStyle name="Followed Hyperlink" xfId="1998" builtinId="9" hidden="1"/>
    <cellStyle name="Followed Hyperlink" xfId="2080" builtinId="9" hidden="1"/>
    <cellStyle name="Followed Hyperlink" xfId="2162" builtinId="9" hidden="1"/>
    <cellStyle name="Followed Hyperlink" xfId="2244" builtinId="9" hidden="1"/>
    <cellStyle name="Followed Hyperlink" xfId="2326" builtinId="9" hidden="1"/>
    <cellStyle name="Followed Hyperlink" xfId="2408" builtinId="9" hidden="1"/>
    <cellStyle name="Followed Hyperlink" xfId="2107" builtinId="9" hidden="1"/>
    <cellStyle name="Followed Hyperlink" xfId="2351" builtinId="9" hidden="1"/>
    <cellStyle name="Followed Hyperlink" xfId="1245" builtinId="9" hidden="1"/>
    <cellStyle name="Followed Hyperlink" xfId="332" builtinId="9" hidden="1"/>
    <cellStyle name="Followed Hyperlink" xfId="2105" builtinId="9" hidden="1"/>
    <cellStyle name="Followed Hyperlink" xfId="1763" builtinId="9" hidden="1"/>
    <cellStyle name="Followed Hyperlink" xfId="1941" builtinId="9" hidden="1"/>
    <cellStyle name="Followed Hyperlink" xfId="1376" builtinId="9" hidden="1"/>
    <cellStyle name="Followed Hyperlink" xfId="988" builtinId="9" hidden="1"/>
    <cellStyle name="Followed Hyperlink" xfId="46" builtinId="9" hidden="1"/>
    <cellStyle name="Followed Hyperlink" xfId="1614" builtinId="9" hidden="1"/>
    <cellStyle name="Followed Hyperlink" xfId="1532" builtinId="9" hidden="1"/>
    <cellStyle name="Followed Hyperlink" xfId="1450" builtinId="9" hidden="1"/>
    <cellStyle name="Followed Hyperlink" xfId="1368" builtinId="9" hidden="1"/>
    <cellStyle name="Followed Hyperlink" xfId="1606" builtinId="9" hidden="1"/>
    <cellStyle name="Followed Hyperlink" xfId="1291" builtinId="9" hidden="1"/>
    <cellStyle name="Followed Hyperlink" xfId="1122" builtinId="9" hidden="1"/>
    <cellStyle name="Followed Hyperlink" xfId="1040" builtinId="9" hidden="1"/>
    <cellStyle name="Followed Hyperlink" xfId="958" builtinId="9" hidden="1"/>
    <cellStyle name="Followed Hyperlink" xfId="876" builtinId="9" hidden="1"/>
    <cellStyle name="Followed Hyperlink" xfId="794" builtinId="9" hidden="1"/>
    <cellStyle name="Followed Hyperlink" xfId="712" builtinId="9" hidden="1"/>
    <cellStyle name="Followed Hyperlink" xfId="983" builtinId="9" hidden="1"/>
    <cellStyle name="Followed Hyperlink" xfId="1448" builtinId="9" hidden="1"/>
    <cellStyle name="Followed Hyperlink" xfId="1104" builtinId="9" hidden="1"/>
    <cellStyle name="Followed Hyperlink" xfId="2412" builtinId="9" hidden="1"/>
    <cellStyle name="Followed Hyperlink" xfId="1444" builtinId="9" hidden="1"/>
    <cellStyle name="Followed Hyperlink" xfId="342" builtinId="9" hidden="1"/>
    <cellStyle name="Followed Hyperlink" xfId="1700" builtinId="9" hidden="1"/>
    <cellStyle name="Followed Hyperlink" xfId="335" builtinId="9" hidden="1"/>
    <cellStyle name="Followed Hyperlink" xfId="695" builtinId="9" hidden="1"/>
    <cellStyle name="Followed Hyperlink" xfId="37" builtinId="9" hidden="1"/>
    <cellStyle name="Followed Hyperlink" xfId="127" builtinId="9" hidden="1"/>
    <cellStyle name="Followed Hyperlink" xfId="209" builtinId="9" hidden="1"/>
    <cellStyle name="Followed Hyperlink" xfId="2175" builtinId="9" hidden="1"/>
    <cellStyle name="Followed Hyperlink" xfId="373" builtinId="9" hidden="1"/>
    <cellStyle name="Followed Hyperlink" xfId="456" builtinId="9" hidden="1"/>
    <cellStyle name="Followed Hyperlink" xfId="538" builtinId="9" hidden="1"/>
    <cellStyle name="Followed Hyperlink" xfId="620" builtinId="9" hidden="1"/>
    <cellStyle name="Followed Hyperlink" xfId="767" builtinId="9" hidden="1"/>
    <cellStyle name="Followed Hyperlink" xfId="1200" builtinId="9" hidden="1"/>
    <cellStyle name="Followed Hyperlink" xfId="866" builtinId="9" hidden="1"/>
    <cellStyle name="Followed Hyperlink" xfId="948" builtinId="9" hidden="1"/>
    <cellStyle name="Followed Hyperlink" xfId="1030" builtinId="9" hidden="1"/>
    <cellStyle name="Followed Hyperlink" xfId="580" builtinId="9" hidden="1"/>
    <cellStyle name="Followed Hyperlink" xfId="1124" builtinId="9" hidden="1"/>
    <cellStyle name="Followed Hyperlink" xfId="1276" builtinId="9" hidden="1"/>
    <cellStyle name="Followed Hyperlink" xfId="1358" builtinId="9" hidden="1"/>
    <cellStyle name="Followed Hyperlink" xfId="1440" builtinId="9" hidden="1"/>
    <cellStyle name="Followed Hyperlink" xfId="927" builtinId="9" hidden="1"/>
    <cellStyle name="Followed Hyperlink" xfId="2222" builtinId="9" hidden="1"/>
    <cellStyle name="Followed Hyperlink" xfId="448" builtinId="9" hidden="1"/>
    <cellStyle name="Followed Hyperlink" xfId="1767" builtinId="9" hidden="1"/>
    <cellStyle name="Followed Hyperlink" xfId="1884" builtinId="9" hidden="1"/>
    <cellStyle name="Followed Hyperlink" xfId="1931" builtinId="9" hidden="1"/>
    <cellStyle name="Followed Hyperlink" xfId="2013" builtinId="9" hidden="1"/>
    <cellStyle name="Followed Hyperlink" xfId="367" builtinId="9" hidden="1"/>
    <cellStyle name="Followed Hyperlink" xfId="2177" builtinId="9" hidden="1"/>
    <cellStyle name="Followed Hyperlink" xfId="2259" builtinId="9" hidden="1"/>
    <cellStyle name="Followed Hyperlink" xfId="2341" builtinId="9" hidden="1"/>
    <cellStyle name="Followed Hyperlink" xfId="2423" builtinId="9" hidden="1"/>
    <cellStyle name="Followed Hyperlink" xfId="2278" builtinId="9" hidden="1"/>
    <cellStyle name="Followed Hyperlink" xfId="155" builtinId="9" hidden="1"/>
    <cellStyle name="Followed Hyperlink" xfId="1191" builtinId="9" hidden="1"/>
    <cellStyle name="Followed Hyperlink" xfId="1722" builtinId="9" hidden="1"/>
    <cellStyle name="Followed Hyperlink" xfId="2090" builtinId="9" hidden="1"/>
    <cellStyle name="Followed Hyperlink" xfId="2008" builtinId="9" hidden="1"/>
    <cellStyle name="Followed Hyperlink" xfId="1926" builtinId="9" hidden="1"/>
    <cellStyle name="Followed Hyperlink" xfId="630" builtinId="9" hidden="1"/>
    <cellStyle name="Followed Hyperlink" xfId="1762" builtinId="9" hidden="1"/>
    <cellStyle name="Followed Hyperlink" xfId="1680" builtinId="9" hidden="1"/>
    <cellStyle name="Followed Hyperlink" xfId="2430" builtinId="9" hidden="1"/>
    <cellStyle name="Followed Hyperlink" xfId="1758" builtinId="9" hidden="1"/>
    <cellStyle name="Followed Hyperlink" xfId="1565" builtinId="9" hidden="1"/>
    <cellStyle name="Followed Hyperlink" xfId="150" builtinId="9" hidden="1"/>
    <cellStyle name="Followed Hyperlink" xfId="1271" builtinId="9" hidden="1"/>
    <cellStyle name="Followed Hyperlink" xfId="1189" builtinId="9" hidden="1"/>
    <cellStyle name="Followed Hyperlink" xfId="1107" builtinId="9" hidden="1"/>
    <cellStyle name="Followed Hyperlink" xfId="1025" builtinId="9" hidden="1"/>
    <cellStyle name="Followed Hyperlink" xfId="943" builtinId="9" hidden="1"/>
    <cellStyle name="Followed Hyperlink" xfId="861" builtinId="9" hidden="1"/>
    <cellStyle name="Followed Hyperlink" xfId="779" builtinId="9" hidden="1"/>
    <cellStyle name="Followed Hyperlink" xfId="564" builtinId="9" hidden="1"/>
    <cellStyle name="Followed Hyperlink" xfId="542" builtinId="9" hidden="1"/>
    <cellStyle name="Followed Hyperlink" xfId="1545" builtinId="9" hidden="1"/>
    <cellStyle name="Followed Hyperlink" xfId="451" builtinId="9" hidden="1"/>
    <cellStyle name="Followed Hyperlink" xfId="833" builtinId="9" hidden="1"/>
    <cellStyle name="Followed Hyperlink" xfId="286" builtinId="9" hidden="1"/>
    <cellStyle name="Followed Hyperlink" xfId="2252" builtinId="9" hidden="1"/>
    <cellStyle name="Followed Hyperlink" xfId="106" builtinId="9" hidden="1"/>
    <cellStyle name="Followed Hyperlink" xfId="368" builtinId="9" hidden="1"/>
    <cellStyle name="Followed Hyperlink" xfId="1421" builtinId="9" hidden="1"/>
    <cellStyle name="Followed Hyperlink" xfId="192" builtinId="9" hidden="1"/>
    <cellStyle name="Followed Hyperlink" xfId="703" builtinId="9" hidden="1"/>
    <cellStyle name="Followed Hyperlink" xfId="1770" builtinId="9" hidden="1"/>
    <cellStyle name="Followed Hyperlink" xfId="1492" builtinId="9" hidden="1"/>
    <cellStyle name="Followed Hyperlink" xfId="388" builtinId="9" hidden="1"/>
    <cellStyle name="Followed Hyperlink" xfId="717" builtinId="9" hidden="1"/>
    <cellStyle name="Followed Hyperlink" xfId="545" builtinId="9" hidden="1"/>
    <cellStyle name="Followed Hyperlink" xfId="2005" builtinId="9" hidden="1"/>
    <cellStyle name="Followed Hyperlink" xfId="491" builtinId="9" hidden="1"/>
    <cellStyle name="Followed Hyperlink" xfId="67" builtinId="9" hidden="1"/>
    <cellStyle name="Followed Hyperlink" xfId="1339" builtinId="9" hidden="1"/>
    <cellStyle name="Followed Hyperlink" xfId="2238" builtinId="9" hidden="1"/>
    <cellStyle name="Followed Hyperlink" xfId="355" builtinId="9" hidden="1"/>
    <cellStyle name="Followed Hyperlink" xfId="1997" builtinId="9" hidden="1"/>
    <cellStyle name="Followed Hyperlink" xfId="1209" builtinId="9" hidden="1"/>
    <cellStyle name="Followed Hyperlink" xfId="1996" builtinId="9" hidden="1"/>
    <cellStyle name="Followed Hyperlink" xfId="1373" builtinId="9" hidden="1"/>
    <cellStyle name="Followed Hyperlink" xfId="1455" builtinId="9" hidden="1"/>
    <cellStyle name="Followed Hyperlink" xfId="2139" builtinId="9" hidden="1"/>
    <cellStyle name="Followed Hyperlink" xfId="1619" builtinId="9" hidden="1"/>
    <cellStyle name="Followed Hyperlink" xfId="1321" builtinId="9" hidden="1"/>
    <cellStyle name="Followed Hyperlink" xfId="1782" builtinId="9" hidden="1"/>
    <cellStyle name="Followed Hyperlink" xfId="1618" builtinId="9" hidden="1"/>
    <cellStyle name="Followed Hyperlink" xfId="1946" builtinId="9" hidden="1"/>
    <cellStyle name="Followed Hyperlink" xfId="2028" builtinId="9" hidden="1"/>
    <cellStyle name="Followed Hyperlink" xfId="2110" builtinId="9" hidden="1"/>
    <cellStyle name="Followed Hyperlink" xfId="2192" builtinId="9" hidden="1"/>
    <cellStyle name="Followed Hyperlink" xfId="2274" builtinId="9" hidden="1"/>
    <cellStyle name="Followed Hyperlink" xfId="2356" builtinId="9" hidden="1"/>
    <cellStyle name="Followed Hyperlink" xfId="2311" builtinId="9" hidden="1"/>
    <cellStyle name="Followed Hyperlink" xfId="618" builtinId="9" hidden="1"/>
    <cellStyle name="Followed Hyperlink" xfId="1681" builtinId="9" hidden="1"/>
    <cellStyle name="Followed Hyperlink" xfId="651" builtinId="9" hidden="1"/>
    <cellStyle name="Followed Hyperlink" xfId="2157" builtinId="9" hidden="1"/>
    <cellStyle name="Followed Hyperlink" xfId="742" builtinId="9" hidden="1"/>
    <cellStyle name="Followed Hyperlink" xfId="1993" builtinId="9" hidden="1"/>
    <cellStyle name="Followed Hyperlink" xfId="1484" builtinId="9" hidden="1"/>
    <cellStyle name="Followed Hyperlink" xfId="1829" builtinId="9" hidden="1"/>
    <cellStyle name="Followed Hyperlink" xfId="1747" builtinId="9" hidden="1"/>
    <cellStyle name="Followed Hyperlink" xfId="1665" builtinId="9" hidden="1"/>
    <cellStyle name="Followed Hyperlink" xfId="1584" builtinId="9" hidden="1"/>
    <cellStyle name="Followed Hyperlink" xfId="124" builtinId="9" hidden="1"/>
    <cellStyle name="Followed Hyperlink" xfId="1420" builtinId="9" hidden="1"/>
    <cellStyle name="Followed Hyperlink" xfId="2006" builtinId="9" hidden="1"/>
    <cellStyle name="Followed Hyperlink" xfId="1256" builtinId="9" hidden="1"/>
    <cellStyle name="Followed Hyperlink" xfId="2141" builtinId="9" hidden="1"/>
    <cellStyle name="Followed Hyperlink" xfId="1092" builtinId="9" hidden="1"/>
    <cellStyle name="Followed Hyperlink" xfId="1010" builtinId="9" hidden="1"/>
    <cellStyle name="Followed Hyperlink" xfId="928" builtinId="9" hidden="1"/>
    <cellStyle name="Followed Hyperlink" xfId="1366" builtinId="9" hidden="1"/>
    <cellStyle name="Followed Hyperlink" xfId="764" builtinId="9" hidden="1"/>
    <cellStyle name="Followed Hyperlink" xfId="682" builtinId="9" hidden="1"/>
    <cellStyle name="Followed Hyperlink" xfId="600" builtinId="9" hidden="1"/>
    <cellStyle name="Followed Hyperlink" xfId="697" builtinId="9" hidden="1"/>
    <cellStyle name="Followed Hyperlink" xfId="436" builtinId="9" hidden="1"/>
    <cellStyle name="Followed Hyperlink" xfId="2403" builtinId="9" hidden="1"/>
    <cellStyle name="Followed Hyperlink" xfId="271" builtinId="9" hidden="1"/>
    <cellStyle name="Followed Hyperlink" xfId="189" builtinId="9" hidden="1"/>
    <cellStyle name="Followed Hyperlink" xfId="107" builtinId="9" hidden="1"/>
    <cellStyle name="Followed Hyperlink" xfId="678" builtinId="9" hidden="1"/>
    <cellStyle name="Followed Hyperlink" xfId="22" builtinId="9" hidden="1"/>
    <cellStyle name="Followed Hyperlink" xfId="75" builtinId="9" hidden="1"/>
    <cellStyle name="Followed Hyperlink" xfId="157" builtinId="9" hidden="1"/>
    <cellStyle name="Followed Hyperlink" xfId="239" builtinId="9" hidden="1"/>
    <cellStyle name="Followed Hyperlink" xfId="529" builtinId="9" hidden="1"/>
    <cellStyle name="Followed Hyperlink" xfId="403" builtinId="9" hidden="1"/>
    <cellStyle name="Followed Hyperlink" xfId="1131" builtinId="9" hidden="1"/>
    <cellStyle name="Followed Hyperlink" xfId="568" builtinId="9" hidden="1"/>
    <cellStyle name="Followed Hyperlink" xfId="1804" builtinId="9" hidden="1"/>
    <cellStyle name="Followed Hyperlink" xfId="732" builtinId="9" hidden="1"/>
    <cellStyle name="Followed Hyperlink" xfId="814" builtinId="9" hidden="1"/>
    <cellStyle name="Followed Hyperlink" xfId="896" builtinId="9" hidden="1"/>
    <cellStyle name="Followed Hyperlink" xfId="978" builtinId="9" hidden="1"/>
    <cellStyle name="Followed Hyperlink" xfId="1060" builtinId="9" hidden="1"/>
    <cellStyle name="Followed Hyperlink" xfId="905" builtinId="9" hidden="1"/>
    <cellStyle name="Followed Hyperlink" xfId="1828" builtinId="9" hidden="1"/>
    <cellStyle name="Followed Hyperlink" xfId="930" builtinId="9" hidden="1"/>
    <cellStyle name="Followed Hyperlink" xfId="1388" builtinId="9" hidden="1"/>
    <cellStyle name="Followed Hyperlink" xfId="1548" builtinId="9" hidden="1"/>
    <cellStyle name="Followed Hyperlink" xfId="2243" builtinId="9" hidden="1"/>
    <cellStyle name="Followed Hyperlink" xfId="1634" builtinId="9" hidden="1"/>
    <cellStyle name="Followed Hyperlink" xfId="1715" builtinId="9" hidden="1"/>
    <cellStyle name="Followed Hyperlink" xfId="440" builtinId="9" hidden="1"/>
    <cellStyle name="Followed Hyperlink" xfId="1889" builtinId="9" hidden="1"/>
    <cellStyle name="Followed Hyperlink" xfId="1961" builtinId="9" hidden="1"/>
    <cellStyle name="Followed Hyperlink" xfId="2348" builtinId="9" hidden="1"/>
    <cellStyle name="Followed Hyperlink" xfId="2125" builtinId="9" hidden="1"/>
    <cellStyle name="Followed Hyperlink" xfId="1142" builtinId="9" hidden="1"/>
    <cellStyle name="Followed Hyperlink" xfId="507" builtinId="9" hidden="1"/>
    <cellStyle name="Followed Hyperlink" xfId="2260" builtinId="9" hidden="1"/>
    <cellStyle name="Followed Hyperlink" xfId="2453" builtinId="9" hidden="1"/>
    <cellStyle name="Followed Hyperlink" xfId="1020" builtinId="9" hidden="1"/>
    <cellStyle name="Followed Hyperlink" xfId="2306" builtinId="9" hidden="1"/>
    <cellStyle name="Followed Hyperlink" xfId="1286" builtinId="9" hidden="1"/>
    <cellStyle name="Followed Hyperlink" xfId="2142" builtinId="9" hidden="1"/>
    <cellStyle name="Followed Hyperlink" xfId="1541" builtinId="9" hidden="1"/>
    <cellStyle name="Followed Hyperlink" xfId="1978" builtinId="9" hidden="1"/>
    <cellStyle name="Followed Hyperlink" xfId="1896" builtinId="9" hidden="1"/>
    <cellStyle name="Followed Hyperlink" xfId="1302" builtinId="9" hidden="1"/>
    <cellStyle name="Followed Hyperlink" xfId="1732" builtinId="9" hidden="1"/>
    <cellStyle name="Followed Hyperlink" xfId="1650" builtinId="9" hidden="1"/>
    <cellStyle name="Followed Hyperlink" xfId="1500" builtinId="9" hidden="1"/>
    <cellStyle name="Followed Hyperlink" xfId="1487" builtinId="9" hidden="1"/>
    <cellStyle name="Followed Hyperlink" xfId="1927" builtinId="9" hidden="1"/>
    <cellStyle name="Followed Hyperlink" xfId="1323" builtinId="9" hidden="1"/>
    <cellStyle name="Followed Hyperlink" xfId="1241" builtinId="9" hidden="1"/>
    <cellStyle name="Followed Hyperlink" xfId="1643" builtinId="9" hidden="1"/>
    <cellStyle name="Followed Hyperlink" xfId="1744" builtinId="9" hidden="1"/>
    <cellStyle name="Followed Hyperlink" xfId="805" builtinId="9" hidden="1"/>
    <cellStyle name="Followed Hyperlink" xfId="807" builtinId="9" hidden="1"/>
    <cellStyle name="Followed Hyperlink" xfId="13" builtinId="9" hidden="1"/>
    <cellStyle name="Followed Hyperlink" xfId="749" builtinId="9" hidden="1"/>
    <cellStyle name="Followed Hyperlink" xfId="667" builtinId="9" hidden="1"/>
    <cellStyle name="Followed Hyperlink" xfId="521" builtinId="9" hidden="1"/>
    <cellStyle name="Followed Hyperlink" xfId="449" builtinId="9" hidden="1"/>
    <cellStyle name="Followed Hyperlink" xfId="472" builtinId="9" hidden="1"/>
    <cellStyle name="Followed Hyperlink" xfId="875" builtinId="9" hidden="1"/>
    <cellStyle name="Followed Hyperlink" xfId="1569" builtinId="9" hidden="1"/>
    <cellStyle name="Followed Hyperlink" xfId="174" builtinId="9" hidden="1"/>
    <cellStyle name="Followed Hyperlink" xfId="220" builtinId="9" hidden="1"/>
    <cellStyle name="Followed Hyperlink" xfId="82" builtinId="9" hidden="1"/>
    <cellStyle name="Followed Hyperlink" xfId="790" builtinId="9" hidden="1"/>
    <cellStyle name="Followed Hyperlink" xfId="128" builtinId="9" hidden="1"/>
    <cellStyle name="Followed Hyperlink" xfId="312" builtinId="9" hidden="1"/>
    <cellStyle name="Followed Hyperlink" xfId="1849" builtinId="9" hidden="1"/>
    <cellStyle name="Followed Hyperlink" xfId="865" builtinId="9" hidden="1"/>
    <cellStyle name="Followed Hyperlink" xfId="418" builtinId="9" hidden="1"/>
    <cellStyle name="Followed Hyperlink" xfId="1413" builtinId="9" hidden="1"/>
    <cellStyle name="Followed Hyperlink" xfId="1531" builtinId="9" hidden="1"/>
    <cellStyle name="Followed Hyperlink" xfId="2019" builtinId="9" hidden="1"/>
    <cellStyle name="Followed Hyperlink" xfId="707" builtinId="9" hidden="1"/>
    <cellStyle name="Followed Hyperlink" xfId="829" builtinId="9" hidden="1"/>
    <cellStyle name="Followed Hyperlink" xfId="2112" builtinId="9" hidden="1"/>
    <cellStyle name="Followed Hyperlink" xfId="2189" builtinId="9" hidden="1"/>
    <cellStyle name="Followed Hyperlink" xfId="1075" builtinId="9" hidden="1"/>
    <cellStyle name="Followed Hyperlink" xfId="1157" builtinId="9" hidden="1"/>
    <cellStyle name="Followed Hyperlink" xfId="254" builtinId="9" hidden="1"/>
    <cellStyle name="Followed Hyperlink" xfId="1074" builtinId="9" hidden="1"/>
    <cellStyle name="Followed Hyperlink" xfId="1403" builtinId="9" hidden="1"/>
    <cellStyle name="Followed Hyperlink" xfId="2295" builtinId="9" hidden="1"/>
    <cellStyle name="Followed Hyperlink" xfId="1567" builtinId="9" hidden="1"/>
    <cellStyle name="Followed Hyperlink" xfId="1648" builtinId="9" hidden="1"/>
    <cellStyle name="Followed Hyperlink" xfId="1843" builtinId="9" hidden="1"/>
    <cellStyle name="Followed Hyperlink" xfId="1061" builtinId="9" hidden="1"/>
    <cellStyle name="Followed Hyperlink" xfId="1153" builtinId="9" hidden="1"/>
    <cellStyle name="Followed Hyperlink" xfId="1963" builtinId="9" hidden="1"/>
    <cellStyle name="Followed Hyperlink" xfId="2058" builtinId="9" hidden="1"/>
    <cellStyle name="Followed Hyperlink" xfId="2140" builtinId="9" hidden="1"/>
    <cellStyle name="Followed Hyperlink" xfId="2217" builtinId="9" hidden="1"/>
    <cellStyle name="Followed Hyperlink" xfId="2272" builtinId="9" hidden="1"/>
    <cellStyle name="Followed Hyperlink" xfId="2386" builtinId="9" hidden="1"/>
    <cellStyle name="Followed Hyperlink" xfId="1085" builtinId="9" hidden="1"/>
    <cellStyle name="Followed Hyperlink" xfId="2373" builtinId="9" hidden="1"/>
    <cellStyle name="Followed Hyperlink" xfId="1794" builtinId="9" hidden="1"/>
    <cellStyle name="Followed Hyperlink" xfId="2209" builtinId="9" hidden="1"/>
    <cellStyle name="Followed Hyperlink" xfId="1949" builtinId="9" hidden="1"/>
    <cellStyle name="Followed Hyperlink" xfId="1785" builtinId="9" hidden="1"/>
    <cellStyle name="Followed Hyperlink" xfId="2056" builtinId="9" hidden="1"/>
    <cellStyle name="Followed Hyperlink" xfId="482" builtinId="9" hidden="1"/>
    <cellStyle name="Followed Hyperlink" xfId="1622" builtinId="9" hidden="1"/>
    <cellStyle name="Followed Hyperlink" xfId="871" builtinId="9" hidden="1"/>
    <cellStyle name="Followed Hyperlink" xfId="364" builtinId="9" hidden="1"/>
    <cellStyle name="Followed Hyperlink" xfId="1105" builtinId="9" hidden="1"/>
    <cellStyle name="Followed Hyperlink" xfId="1908" builtinId="9" hidden="1"/>
    <cellStyle name="Followed Hyperlink" xfId="611" builtinId="9" hidden="1"/>
    <cellStyle name="Followed Hyperlink" xfId="462" builtinId="9" hidden="1"/>
    <cellStyle name="Followed Hyperlink" xfId="1874" builtinId="9" hidden="1"/>
    <cellStyle name="Followed Hyperlink" xfId="693" builtinId="9" hidden="1"/>
    <cellStyle name="Followed Hyperlink" xfId="584" builtinId="9" hidden="1"/>
    <cellStyle name="Followed Hyperlink" xfId="863" builtinId="9" hidden="1"/>
    <cellStyle name="Followed Hyperlink" xfId="2372" builtinId="9" hidden="1"/>
    <cellStyle name="Followed Hyperlink" xfId="2099" builtinId="9" hidden="1"/>
    <cellStyle name="Followed Hyperlink" xfId="2127" builtinId="9" hidden="1"/>
    <cellStyle name="Followed Hyperlink" xfId="1517" builtinId="9" hidden="1"/>
    <cellStyle name="Followed Hyperlink" xfId="1928" builtinId="9" hidden="1"/>
    <cellStyle name="Followed Hyperlink" xfId="488" builtinId="9" hidden="1"/>
    <cellStyle name="Followed Hyperlink" xfId="666" builtinId="9" hidden="1"/>
    <cellStyle name="Followed Hyperlink" xfId="1826" builtinId="9" hidden="1"/>
    <cellStyle name="Followed Hyperlink" xfId="1023" builtinId="9" hidden="1"/>
    <cellStyle name="Followed Hyperlink" xfId="159" builtinId="9" hidden="1"/>
    <cellStyle name="Followed Hyperlink" xfId="77" builtinId="9" hidden="1"/>
    <cellStyle name="Followed Hyperlink" xfId="21" builtinId="9" hidden="1"/>
    <cellStyle name="Followed Hyperlink" xfId="52" builtinId="9" hidden="1"/>
    <cellStyle name="Followed Hyperlink" xfId="105" builtinId="9" hidden="1"/>
    <cellStyle name="Followed Hyperlink" xfId="187" builtinId="9" hidden="1"/>
    <cellStyle name="Followed Hyperlink" xfId="1830" builtinId="9" hidden="1"/>
    <cellStyle name="Followed Hyperlink" xfId="351" builtinId="9" hidden="1"/>
    <cellStyle name="Followed Hyperlink" xfId="1379" builtinId="9" hidden="1"/>
    <cellStyle name="Followed Hyperlink" xfId="1943" builtinId="9" hidden="1"/>
    <cellStyle name="Followed Hyperlink" xfId="598" builtinId="9" hidden="1"/>
    <cellStyle name="Followed Hyperlink" xfId="1371" builtinId="9" hidden="1"/>
    <cellStyle name="Followed Hyperlink" xfId="762" builtinId="9" hidden="1"/>
    <cellStyle name="Followed Hyperlink" xfId="524" builtinId="9" hidden="1"/>
    <cellStyle name="Followed Hyperlink" xfId="926" builtinId="9" hidden="1"/>
    <cellStyle name="Followed Hyperlink" xfId="1008" builtinId="9" hidden="1"/>
    <cellStyle name="Followed Hyperlink" xfId="1233" builtinId="9" hidden="1"/>
    <cellStyle name="Followed Hyperlink" xfId="1172" builtinId="9" hidden="1"/>
    <cellStyle name="Followed Hyperlink" xfId="1259" builtinId="9" hidden="1"/>
    <cellStyle name="Followed Hyperlink" xfId="1336" builtinId="9" hidden="1"/>
    <cellStyle name="Followed Hyperlink" xfId="552" builtinId="9" hidden="1"/>
    <cellStyle name="Followed Hyperlink" xfId="1765" builtinId="9" hidden="1"/>
    <cellStyle name="Followed Hyperlink" xfId="1582" builtinId="9" hidden="1"/>
    <cellStyle name="Followed Hyperlink" xfId="1663" builtinId="9" hidden="1"/>
    <cellStyle name="Followed Hyperlink" xfId="1745" builtinId="9" hidden="1"/>
    <cellStyle name="Followed Hyperlink" xfId="1827" builtinId="9" hidden="1"/>
    <cellStyle name="Followed Hyperlink" xfId="389" builtinId="9" hidden="1"/>
    <cellStyle name="Followed Hyperlink" xfId="1850" builtinId="9" hidden="1"/>
    <cellStyle name="Followed Hyperlink" xfId="2073" builtinId="9" hidden="1"/>
    <cellStyle name="Followed Hyperlink" xfId="2155" builtinId="9" hidden="1"/>
    <cellStyle name="Followed Hyperlink" xfId="2237" builtinId="9" hidden="1"/>
    <cellStyle name="Followed Hyperlink" xfId="253" builtinId="9" hidden="1"/>
    <cellStyle name="Followed Hyperlink" xfId="1990" builtinId="9" hidden="1"/>
    <cellStyle name="Followed Hyperlink" xfId="2440" builtinId="9" hidden="1"/>
    <cellStyle name="Followed Hyperlink" xfId="1578" builtinId="9" hidden="1"/>
    <cellStyle name="Followed Hyperlink" xfId="2276" builtinId="9" hidden="1"/>
    <cellStyle name="Followed Hyperlink" xfId="1947" builtinId="9" hidden="1"/>
    <cellStyle name="Followed Hyperlink" xfId="2400" builtinId="9" hidden="1"/>
    <cellStyle name="Followed Hyperlink" xfId="2030" builtinId="9" hidden="1"/>
    <cellStyle name="Followed Hyperlink" xfId="1948" builtinId="9" hidden="1"/>
    <cellStyle name="Followed Hyperlink" xfId="1866" builtinId="9" hidden="1"/>
    <cellStyle name="Followed Hyperlink" xfId="1258" builtinId="9" hidden="1"/>
    <cellStyle name="Followed Hyperlink" xfId="1702" builtinId="9" hidden="1"/>
    <cellStyle name="Followed Hyperlink" xfId="1621" builtinId="9" hidden="1"/>
    <cellStyle name="Followed Hyperlink" xfId="308" builtinId="9" hidden="1"/>
    <cellStyle name="Followed Hyperlink" xfId="1613" builtinId="9" hidden="1"/>
    <cellStyle name="Followed Hyperlink" xfId="1375" builtinId="9" hidden="1"/>
    <cellStyle name="Followed Hyperlink" xfId="1293" builtinId="9" hidden="1"/>
    <cellStyle name="Followed Hyperlink" xfId="200" builtinId="9" hidden="1"/>
    <cellStyle name="Followed Hyperlink" xfId="1129" builtinId="9" hidden="1"/>
    <cellStyle name="Followed Hyperlink" xfId="1047" builtinId="9" hidden="1"/>
    <cellStyle name="Followed Hyperlink" xfId="965" builtinId="9" hidden="1"/>
    <cellStyle name="Followed Hyperlink" xfId="883" builtinId="9" hidden="1"/>
    <cellStyle name="Followed Hyperlink" xfId="1743" builtinId="9" hidden="1"/>
    <cellStyle name="Followed Hyperlink" xfId="719" builtinId="9" hidden="1"/>
    <cellStyle name="Followed Hyperlink" xfId="109" builtinId="9" hidden="1"/>
    <cellStyle name="Followed Hyperlink" xfId="555" builtinId="9" hidden="1"/>
    <cellStyle name="Followed Hyperlink" xfId="957" builtinId="9" hidden="1"/>
    <cellStyle name="Followed Hyperlink" xfId="390" builtinId="9" hidden="1"/>
    <cellStyle name="Followed Hyperlink" xfId="224" builtinId="9" hidden="1"/>
    <cellStyle name="Followed Hyperlink" xfId="226" builtinId="9" hidden="1"/>
    <cellStyle name="Followed Hyperlink" xfId="753" builtinId="9" hidden="1"/>
    <cellStyle name="Followed Hyperlink" xfId="571" builtinId="9" hidden="1"/>
    <cellStyle name="Followed Hyperlink" xfId="160" builtinId="9" hidden="1"/>
    <cellStyle name="Followed Hyperlink" xfId="495" builtinId="9" hidden="1"/>
    <cellStyle name="Followed Hyperlink" xfId="2405" builtinId="9" hidden="1"/>
    <cellStyle name="Followed Hyperlink" xfId="2359" builtinId="9" hidden="1"/>
    <cellStyle name="Followed Hyperlink" xfId="240" builtinId="9" hidden="1"/>
    <cellStyle name="Followed Hyperlink" xfId="765" builtinId="9" hidden="1"/>
    <cellStyle name="Followed Hyperlink" xfId="1507" builtinId="9" hidden="1"/>
    <cellStyle name="Followed Hyperlink" xfId="1833" builtinId="9" hidden="1"/>
    <cellStyle name="Followed Hyperlink" xfId="613" builtinId="9" hidden="1"/>
    <cellStyle name="Followed Hyperlink" xfId="225" builtinId="9" hidden="1"/>
    <cellStyle name="Followed Hyperlink" xfId="777" builtinId="9" hidden="1"/>
    <cellStyle name="Followed Hyperlink" xfId="2227" builtinId="9" hidden="1"/>
    <cellStyle name="Followed Hyperlink" xfId="941" builtinId="9" hidden="1"/>
    <cellStyle name="Followed Hyperlink" xfId="2000" builtinId="9" hidden="1"/>
    <cellStyle name="Followed Hyperlink" xfId="1137" builtinId="9" hidden="1"/>
    <cellStyle name="Followed Hyperlink" xfId="1187" builtinId="9" hidden="1"/>
    <cellStyle name="Followed Hyperlink" xfId="1647" builtinId="9" hidden="1"/>
    <cellStyle name="Followed Hyperlink" xfId="2191" builtinId="9" hidden="1"/>
    <cellStyle name="Followed Hyperlink" xfId="1433" builtinId="9" hidden="1"/>
    <cellStyle name="Followed Hyperlink" xfId="1863" builtinId="9" hidden="1"/>
    <cellStyle name="Followed Hyperlink" xfId="62" builtinId="9" hidden="1"/>
    <cellStyle name="Followed Hyperlink" xfId="1678" builtinId="9" hidden="1"/>
    <cellStyle name="Followed Hyperlink" xfId="1873" builtinId="9" hidden="1"/>
    <cellStyle name="Followed Hyperlink" xfId="1842" builtinId="9" hidden="1"/>
    <cellStyle name="Followed Hyperlink" xfId="2269" builtinId="9" hidden="1"/>
    <cellStyle name="Followed Hyperlink" xfId="1136" builtinId="9" hidden="1"/>
    <cellStyle name="Followed Hyperlink" xfId="2088" builtinId="9" hidden="1"/>
    <cellStyle name="Followed Hyperlink" xfId="1042" builtinId="9" hidden="1"/>
    <cellStyle name="Followed Hyperlink" xfId="1979" builtinId="9" hidden="1"/>
    <cellStyle name="Followed Hyperlink" xfId="2334" builtinId="9" hidden="1"/>
    <cellStyle name="Followed Hyperlink" xfId="2187" builtinId="9" hidden="1"/>
    <cellStyle name="Followed Hyperlink" xfId="2425" builtinId="9" hidden="1"/>
    <cellStyle name="Followed Hyperlink" xfId="801" builtinId="9" hidden="1"/>
    <cellStyle name="Followed Hyperlink" xfId="2261" builtinId="9" hidden="1"/>
    <cellStyle name="Followed Hyperlink" xfId="2179" builtinId="9" hidden="1"/>
    <cellStyle name="Followed Hyperlink" xfId="2097" builtinId="9" hidden="1"/>
    <cellStyle name="Followed Hyperlink" xfId="2015" builtinId="9" hidden="1"/>
    <cellStyle name="Followed Hyperlink" xfId="1933" builtinId="9" hidden="1"/>
    <cellStyle name="Followed Hyperlink" xfId="1851" builtinId="9" hidden="1"/>
    <cellStyle name="Followed Hyperlink" xfId="1769" builtinId="9" hidden="1"/>
    <cellStyle name="Followed Hyperlink" xfId="1687" builtinId="9" hidden="1"/>
    <cellStyle name="Followed Hyperlink" xfId="1719" builtinId="9" hidden="1"/>
    <cellStyle name="Followed Hyperlink" xfId="1524" builtinId="9" hidden="1"/>
    <cellStyle name="Followed Hyperlink" xfId="1442" builtinId="9" hidden="1"/>
    <cellStyle name="Followed Hyperlink" xfId="1360" builtinId="9" hidden="1"/>
    <cellStyle name="Followed Hyperlink" xfId="1278" builtinId="9" hidden="1"/>
    <cellStyle name="Followed Hyperlink" xfId="1196" builtinId="9" hidden="1"/>
    <cellStyle name="Followed Hyperlink" xfId="593" builtinId="9" hidden="1"/>
    <cellStyle name="Followed Hyperlink" xfId="1032" builtinId="9" hidden="1"/>
    <cellStyle name="Followed Hyperlink" xfId="950" builtinId="9" hidden="1"/>
    <cellStyle name="Followed Hyperlink" xfId="868" builtinId="9" hidden="1"/>
    <cellStyle name="Followed Hyperlink" xfId="786" builtinId="9" hidden="1"/>
    <cellStyle name="Followed Hyperlink" xfId="704" builtinId="9" hidden="1"/>
    <cellStyle name="Followed Hyperlink" xfId="176" builtinId="9" hidden="1"/>
    <cellStyle name="Followed Hyperlink" xfId="713" builtinId="9" hidden="1"/>
    <cellStyle name="Followed Hyperlink" xfId="1790" builtinId="9" hidden="1"/>
    <cellStyle name="Followed Hyperlink" xfId="2459" builtinId="9" hidden="1"/>
    <cellStyle name="Followed Hyperlink" xfId="796" builtinId="9" hidden="1"/>
    <cellStyle name="Followed Hyperlink" xfId="211" builtinId="9" hidden="1"/>
    <cellStyle name="Followed Hyperlink" xfId="129" builtinId="9" hidden="1"/>
    <cellStyle name="Followed Hyperlink" xfId="36" builtinId="9" hidden="1"/>
    <cellStyle name="Followed Hyperlink" xfId="16" builtinId="9" hidden="1"/>
    <cellStyle name="Followed Hyperlink" xfId="32" builtinId="9" hidden="1"/>
    <cellStyle name="Followed Hyperlink" xfId="1251" builtinId="9" hidden="1"/>
    <cellStyle name="Followed Hyperlink" xfId="217" builtinId="9" hidden="1"/>
    <cellStyle name="Followed Hyperlink" xfId="299" builtinId="9" hidden="1"/>
    <cellStyle name="Followed Hyperlink" xfId="381" builtinId="9" hidden="1"/>
    <cellStyle name="Followed Hyperlink" xfId="464" builtinId="9" hidden="1"/>
    <cellStyle name="Followed Hyperlink" xfId="546" builtinId="9" hidden="1"/>
    <cellStyle name="Followed Hyperlink" xfId="1287" builtinId="9" hidden="1"/>
    <cellStyle name="Followed Hyperlink" xfId="1991" builtinId="9" hidden="1"/>
    <cellStyle name="Followed Hyperlink" xfId="792" builtinId="9" hidden="1"/>
    <cellStyle name="Followed Hyperlink" xfId="874" builtinId="9" hidden="1"/>
    <cellStyle name="Followed Hyperlink" xfId="956" builtinId="9" hidden="1"/>
    <cellStyle name="Followed Hyperlink" xfId="2111" builtinId="9" hidden="1"/>
    <cellStyle name="Followed Hyperlink" xfId="1120" builtinId="9" hidden="1"/>
    <cellStyle name="Followed Hyperlink" xfId="1202" builtinId="9" hidden="1"/>
    <cellStyle name="Followed Hyperlink" xfId="2198" builtinId="9" hidden="1"/>
    <cellStyle name="Followed Hyperlink" xfId="459" builtinId="9" hidden="1"/>
    <cellStyle name="Followed Hyperlink" xfId="570" builtinId="9" hidden="1"/>
    <cellStyle name="Followed Hyperlink" xfId="1985" builtinId="9" hidden="1"/>
    <cellStyle name="Followed Hyperlink" xfId="252" builtinId="9" hidden="1"/>
    <cellStyle name="Followed Hyperlink" xfId="1344" builtinId="9" hidden="1"/>
    <cellStyle name="Followed Hyperlink" xfId="1775" builtinId="9" hidden="1"/>
    <cellStyle name="Followed Hyperlink" xfId="1857" builtinId="9" hidden="1"/>
    <cellStyle name="Followed Hyperlink" xfId="1939" builtinId="9" hidden="1"/>
    <cellStyle name="Followed Hyperlink" xfId="747" builtinId="9" hidden="1"/>
    <cellStyle name="Followed Hyperlink" xfId="2103" builtinId="9" hidden="1"/>
    <cellStyle name="Followed Hyperlink" xfId="2185" builtinId="9" hidden="1"/>
    <cellStyle name="Followed Hyperlink" xfId="2277" builtinId="9" hidden="1"/>
    <cellStyle name="Followed Hyperlink" xfId="2349" builtinId="9" hidden="1"/>
    <cellStyle name="Followed Hyperlink" xfId="2431" builtinId="9" hidden="1"/>
    <cellStyle name="Followed Hyperlink" xfId="2410" builtinId="9" hidden="1"/>
    <cellStyle name="Followed Hyperlink" xfId="88" builtinId="9" hidden="1"/>
    <cellStyle name="Followed Hyperlink" xfId="2246" builtinId="9" hidden="1"/>
    <cellStyle name="Followed Hyperlink" xfId="2043" builtinId="9" hidden="1"/>
    <cellStyle name="Followed Hyperlink" xfId="2082" builtinId="9" hidden="1"/>
    <cellStyle name="Followed Hyperlink" xfId="1549" builtinId="9" hidden="1"/>
    <cellStyle name="Followed Hyperlink" xfId="1918" builtinId="9" hidden="1"/>
    <cellStyle name="Followed Hyperlink" xfId="1836" builtinId="9" hidden="1"/>
    <cellStyle name="Followed Hyperlink" xfId="1754" builtinId="9" hidden="1"/>
    <cellStyle name="Followed Hyperlink" xfId="1098" builtinId="9" hidden="1"/>
    <cellStyle name="Followed Hyperlink" xfId="821" builtinId="9" hidden="1"/>
    <cellStyle name="Followed Hyperlink" xfId="202" builtinId="9" hidden="1"/>
    <cellStyle name="Followed Hyperlink" xfId="1427" builtinId="9" hidden="1"/>
    <cellStyle name="Followed Hyperlink" xfId="2171" builtinId="9" hidden="1"/>
    <cellStyle name="Followed Hyperlink" xfId="1263" builtinId="9" hidden="1"/>
    <cellStyle name="Followed Hyperlink" xfId="1181" builtinId="9" hidden="1"/>
    <cellStyle name="Followed Hyperlink" xfId="1099" builtinId="9" hidden="1"/>
    <cellStyle name="Followed Hyperlink" xfId="1017" builtinId="9" hidden="1"/>
    <cellStyle name="Followed Hyperlink" xfId="935" builtinId="9" hidden="1"/>
    <cellStyle name="Followed Hyperlink" xfId="853" builtinId="9" hidden="1"/>
    <cellStyle name="Followed Hyperlink" xfId="771" builtinId="9" hidden="1"/>
    <cellStyle name="Followed Hyperlink" xfId="1409" builtinId="9" hidden="1"/>
    <cellStyle name="Followed Hyperlink" xfId="1378" builtinId="9" hidden="1"/>
    <cellStyle name="Followed Hyperlink" xfId="525" builtinId="9" hidden="1"/>
    <cellStyle name="Followed Hyperlink" xfId="1628" builtinId="9" hidden="1"/>
    <cellStyle name="Followed Hyperlink" xfId="673" builtinId="9" hidden="1"/>
    <cellStyle name="Followed Hyperlink" xfId="278" builtinId="9" hidden="1"/>
    <cellStyle name="Followed Hyperlink" xfId="2119" builtinId="9" hidden="1"/>
    <cellStyle name="Followed Hyperlink" xfId="112" builtinId="9" hidden="1"/>
    <cellStyle name="Followed Hyperlink" xfId="2011" builtinId="9" hidden="1"/>
    <cellStyle name="Followed Hyperlink" xfId="68" builtinId="9" hidden="1"/>
    <cellStyle name="Followed Hyperlink" xfId="184" builtinId="9" hidden="1"/>
    <cellStyle name="Followed Hyperlink" xfId="1067" builtinId="9" hidden="1"/>
    <cellStyle name="Followed Hyperlink" xfId="232" builtinId="9" hidden="1"/>
    <cellStyle name="Followed Hyperlink" xfId="2416" builtinId="9" hidden="1"/>
    <cellStyle name="Followed Hyperlink" xfId="396" builtinId="9" hidden="1"/>
    <cellStyle name="Followed Hyperlink" xfId="479" builtinId="9" hidden="1"/>
    <cellStyle name="Followed Hyperlink" xfId="1169" builtinId="9" hidden="1"/>
    <cellStyle name="Followed Hyperlink" xfId="643" builtinId="9" hidden="1"/>
    <cellStyle name="Followed Hyperlink" xfId="725" builtinId="9" hidden="1"/>
    <cellStyle name="Followed Hyperlink" xfId="1898" builtinId="9" hidden="1"/>
    <cellStyle name="Followed Hyperlink" xfId="889" builtinId="9" hidden="1"/>
    <cellStyle name="Followed Hyperlink" xfId="971" builtinId="9" hidden="1"/>
    <cellStyle name="Followed Hyperlink" xfId="1053" builtinId="9" hidden="1"/>
    <cellStyle name="Followed Hyperlink" xfId="664" builtinId="9" hidden="1"/>
    <cellStyle name="Followed Hyperlink" xfId="2280" builtinId="9" hidden="1"/>
    <cellStyle name="Followed Hyperlink" xfId="847" builtinId="9" hidden="1"/>
    <cellStyle name="Followed Hyperlink" xfId="2208" builtinId="9" hidden="1"/>
    <cellStyle name="Followed Hyperlink" xfId="1463" builtinId="9" hidden="1"/>
    <cellStyle name="Followed Hyperlink" xfId="1625" builtinId="9" hidden="1"/>
    <cellStyle name="Followed Hyperlink" xfId="1627" builtinId="9" hidden="1"/>
    <cellStyle name="Followed Hyperlink" xfId="1708" builtinId="9" hidden="1"/>
    <cellStyle name="Followed Hyperlink" xfId="287" builtinId="9" hidden="1"/>
    <cellStyle name="Followed Hyperlink" xfId="1872" builtinId="9" hidden="1"/>
    <cellStyle name="Followed Hyperlink" xfId="1954" builtinId="9" hidden="1"/>
    <cellStyle name="Followed Hyperlink" xfId="307" builtinId="9" hidden="1"/>
    <cellStyle name="Followed Hyperlink" xfId="739" builtinId="9" hidden="1"/>
    <cellStyle name="Followed Hyperlink" xfId="2265" builtinId="9" hidden="1"/>
    <cellStyle name="Followed Hyperlink" xfId="2083" builtinId="9" hidden="1"/>
    <cellStyle name="Followed Hyperlink" xfId="2364" builtinId="9" hidden="1"/>
    <cellStyle name="Followed Hyperlink" xfId="2446" builtinId="9" hidden="1"/>
    <cellStyle name="Followed Hyperlink" xfId="2281" builtinId="9" hidden="1"/>
    <cellStyle name="Followed Hyperlink" xfId="2313" builtinId="9" hidden="1"/>
    <cellStyle name="Followed Hyperlink" xfId="2325" builtinId="9" hidden="1"/>
    <cellStyle name="Followed Hyperlink" xfId="2322" builtinId="9" hidden="1"/>
    <cellStyle name="Followed Hyperlink" xfId="799" builtinId="9" hidden="1"/>
    <cellStyle name="Followed Hyperlink" xfId="2371" builtinId="9" hidden="1"/>
    <cellStyle name="Followed Hyperlink" xfId="1903" builtinId="9" hidden="1"/>
    <cellStyle name="Followed Hyperlink" xfId="1821" builtinId="9" hidden="1"/>
    <cellStyle name="Followed Hyperlink" xfId="1739" builtinId="9" hidden="1"/>
    <cellStyle name="Followed Hyperlink" xfId="1911" builtinId="9" hidden="1"/>
    <cellStyle name="Followed Hyperlink" xfId="1576" builtinId="9" hidden="1"/>
    <cellStyle name="Followed Hyperlink" xfId="344" builtinId="9" hidden="1"/>
    <cellStyle name="Followed Hyperlink" xfId="2435" builtinId="9" hidden="1"/>
    <cellStyle name="Followed Hyperlink" xfId="1330" builtinId="9" hidden="1"/>
    <cellStyle name="Followed Hyperlink" xfId="1248" builtinId="9" hidden="1"/>
    <cellStyle name="Followed Hyperlink" xfId="2362" builtinId="9" hidden="1"/>
    <cellStyle name="Followed Hyperlink" xfId="222" builtinId="9" hidden="1"/>
    <cellStyle name="Followed Hyperlink" xfId="1002" builtinId="9" hidden="1"/>
    <cellStyle name="Followed Hyperlink" xfId="920" builtinId="9" hidden="1"/>
    <cellStyle name="Followed Hyperlink" xfId="838" builtinId="9" hidden="1"/>
    <cellStyle name="Followed Hyperlink" xfId="756" builtinId="9" hidden="1"/>
    <cellStyle name="Followed Hyperlink" xfId="2447" builtinId="9" hidden="1"/>
    <cellStyle name="Followed Hyperlink" xfId="592" builtinId="9" hidden="1"/>
    <cellStyle name="Followed Hyperlink" xfId="1051" builtinId="9" hidden="1"/>
    <cellStyle name="Followed Hyperlink" xfId="937" builtinId="9" hidden="1"/>
    <cellStyle name="Followed Hyperlink" xfId="345" builtinId="9" hidden="1"/>
    <cellStyle name="Followed Hyperlink" xfId="1212" builtinId="9" hidden="1"/>
    <cellStyle name="Followed Hyperlink" xfId="1697" builtinId="9" hidden="1"/>
    <cellStyle name="Followed Hyperlink" xfId="99" builtinId="9" hidden="1"/>
    <cellStyle name="Followed Hyperlink" xfId="56" builtinId="9" hidden="1"/>
    <cellStyle name="Followed Hyperlink" xfId="2421" builtinId="9" hidden="1"/>
    <cellStyle name="Followed Hyperlink" xfId="83" builtinId="9" hidden="1"/>
    <cellStyle name="Followed Hyperlink" xfId="175" builtinId="9" hidden="1"/>
    <cellStyle name="Followed Hyperlink" xfId="1552" builtinId="9" hidden="1"/>
    <cellStyle name="Followed Hyperlink" xfId="1112" builtinId="9" hidden="1"/>
    <cellStyle name="Followed Hyperlink" xfId="283" builtinId="9" hidden="1"/>
    <cellStyle name="Followed Hyperlink" xfId="494" builtinId="9" hidden="1"/>
    <cellStyle name="Followed Hyperlink" xfId="576" builtinId="9" hidden="1"/>
    <cellStyle name="Followed Hyperlink" xfId="658" builtinId="9" hidden="1"/>
    <cellStyle name="Followed Hyperlink" xfId="1814" builtinId="9" hidden="1"/>
    <cellStyle name="Followed Hyperlink" xfId="822" builtinId="9" hidden="1"/>
    <cellStyle name="Followed Hyperlink" xfId="904" builtinId="9" hidden="1"/>
    <cellStyle name="Followed Hyperlink" xfId="1298" builtinId="9" hidden="1"/>
    <cellStyle name="Followed Hyperlink" xfId="1068" builtinId="9" hidden="1"/>
    <cellStyle name="Followed Hyperlink" xfId="161" builtinId="9" hidden="1"/>
    <cellStyle name="Followed Hyperlink" xfId="1539" builtinId="9" hidden="1"/>
    <cellStyle name="Followed Hyperlink" xfId="843" builtinId="9" hidden="1"/>
    <cellStyle name="Followed Hyperlink" xfId="907" builtinId="9" hidden="1"/>
    <cellStyle name="Followed Hyperlink" xfId="1478" builtinId="9" hidden="1"/>
    <cellStyle name="Followed Hyperlink" xfId="1560" builtinId="9" hidden="1"/>
    <cellStyle name="Followed Hyperlink" xfId="1642" builtinId="9" hidden="1"/>
    <cellStyle name="Followed Hyperlink" xfId="1723" builtinId="9" hidden="1"/>
    <cellStyle name="Followed Hyperlink" xfId="1805" builtinId="9" hidden="1"/>
    <cellStyle name="Followed Hyperlink" xfId="1887" builtinId="9" hidden="1"/>
    <cellStyle name="Followed Hyperlink" xfId="1969" builtinId="9" hidden="1"/>
    <cellStyle name="Followed Hyperlink" xfId="997" builtinId="9" hidden="1"/>
    <cellStyle name="Followed Hyperlink" xfId="1910" builtinId="9" hidden="1"/>
    <cellStyle name="Followed Hyperlink" xfId="221" builtinId="9" hidden="1"/>
    <cellStyle name="Followed Hyperlink" xfId="1852" builtinId="9" hidden="1"/>
    <cellStyle name="Followed Hyperlink" xfId="2379" builtinId="9" hidden="1"/>
    <cellStyle name="Followed Hyperlink" xfId="2461" builtinId="9" hidden="1"/>
    <cellStyle name="Followed Hyperlink" xfId="2380" builtinId="9" hidden="1"/>
    <cellStyle name="Followed Hyperlink" xfId="2258" builtinId="9" hidden="1"/>
    <cellStyle name="Followed Hyperlink" xfId="2441" builtinId="9" hidden="1"/>
    <cellStyle name="Followed Hyperlink" xfId="234" builtinId="9" hidden="1"/>
    <cellStyle name="Followed Hyperlink" xfId="2052" builtinId="9" hidden="1"/>
    <cellStyle name="Followed Hyperlink" xfId="1970" builtinId="9" hidden="1"/>
    <cellStyle name="Followed Hyperlink" xfId="1134" builtinId="9" hidden="1"/>
    <cellStyle name="Followed Hyperlink" xfId="627" builtinId="9" hidden="1"/>
    <cellStyle name="Followed Hyperlink" xfId="275" builtinId="9" hidden="1"/>
    <cellStyle name="Followed Hyperlink" xfId="423" builtinId="9" hidden="1"/>
    <cellStyle name="Followed Hyperlink" xfId="1771" builtinId="9" hidden="1"/>
    <cellStyle name="Followed Hyperlink" xfId="1479" builtinId="9" hidden="1"/>
    <cellStyle name="Followed Hyperlink" xfId="444" builtinId="9" hidden="1"/>
    <cellStyle name="Followed Hyperlink" xfId="1315" builtinId="9" hidden="1"/>
    <cellStyle name="Followed Hyperlink" xfId="1057" builtinId="9" hidden="1"/>
    <cellStyle name="Followed Hyperlink" xfId="1151" builtinId="9" hidden="1"/>
    <cellStyle name="Followed Hyperlink" xfId="1069" builtinId="9" hidden="1"/>
    <cellStyle name="Followed Hyperlink" xfId="263" builtinId="9" hidden="1"/>
    <cellStyle name="Followed Hyperlink" xfId="378" builtinId="9" hidden="1"/>
    <cellStyle name="Followed Hyperlink" xfId="1676" builtinId="9" hidden="1"/>
    <cellStyle name="Followed Hyperlink" xfId="2195" builtinId="9" hidden="1"/>
    <cellStyle name="Followed Hyperlink" xfId="2120" builtinId="9" hidden="1"/>
    <cellStyle name="Followed Hyperlink" xfId="194" builtinId="9" hidden="1"/>
    <cellStyle name="Followed Hyperlink" xfId="1513" builtinId="9" hidden="1"/>
    <cellStyle name="Followed Hyperlink" xfId="2388" builtinId="9" hidden="1"/>
    <cellStyle name="Followed Hyperlink" xfId="775" builtinId="9" hidden="1"/>
    <cellStyle name="Followed Hyperlink" xfId="2072" builtinId="9" hidden="1"/>
    <cellStyle name="Followed Hyperlink" xfId="1506" builtinId="9" hidden="1"/>
    <cellStyle name="Followed Hyperlink" xfId="1730" builtinId="9" hidden="1"/>
    <cellStyle name="Followed Hyperlink" xfId="86" builtinId="9" hidden="1"/>
    <cellStyle name="Followed Hyperlink" xfId="737" builtinId="9" hidden="1"/>
    <cellStyle name="Followed Hyperlink" xfId="2369" builtinId="9" hidden="1"/>
    <cellStyle name="Followed Hyperlink" xfId="648" builtinId="9" hidden="1"/>
    <cellStyle name="Followed Hyperlink" xfId="752" builtinId="9" hidden="1"/>
    <cellStyle name="Followed Hyperlink" xfId="2376" builtinId="9" hidden="1"/>
    <cellStyle name="Followed Hyperlink" xfId="427" builtinId="9" hidden="1"/>
    <cellStyle name="Followed Hyperlink" xfId="509" builtinId="9" hidden="1"/>
    <cellStyle name="Followed Hyperlink" xfId="591" builtinId="9" hidden="1"/>
    <cellStyle name="Followed Hyperlink" xfId="1819" builtinId="9" hidden="1"/>
    <cellStyle name="Followed Hyperlink" xfId="1973" builtinId="9" hidden="1"/>
    <cellStyle name="Followed Hyperlink" xfId="2271" builtinId="9" hidden="1"/>
    <cellStyle name="Followed Hyperlink" xfId="249" builtinId="9" hidden="1"/>
    <cellStyle name="Followed Hyperlink" xfId="1001" builtinId="9" hidden="1"/>
    <cellStyle name="Followed Hyperlink" xfId="1083" builtinId="9" hidden="1"/>
    <cellStyle name="Followed Hyperlink" xfId="1165" builtinId="9" hidden="1"/>
    <cellStyle name="Followed Hyperlink" xfId="1247" builtinId="9" hidden="1"/>
    <cellStyle name="Followed Hyperlink" xfId="993" builtinId="9" hidden="1"/>
    <cellStyle name="Followed Hyperlink" xfId="2438" builtinId="9" hidden="1"/>
    <cellStyle name="Followed Hyperlink" xfId="1399" builtinId="9" hidden="1"/>
    <cellStyle name="Followed Hyperlink" xfId="1270" builtinId="9" hidden="1"/>
    <cellStyle name="Followed Hyperlink" xfId="1656" builtinId="9" hidden="1"/>
    <cellStyle name="Followed Hyperlink" xfId="2004" builtinId="9" hidden="1"/>
    <cellStyle name="Followed Hyperlink" xfId="1820" builtinId="9" hidden="1"/>
    <cellStyle name="Followed Hyperlink" xfId="1902" builtinId="9" hidden="1"/>
    <cellStyle name="Followed Hyperlink" xfId="1004" builtinId="9" hidden="1"/>
    <cellStyle name="Followed Hyperlink" xfId="2066" builtinId="9" hidden="1"/>
    <cellStyle name="Followed Hyperlink" xfId="408" builtinId="9" hidden="1"/>
    <cellStyle name="Followed Hyperlink" xfId="2230" builtinId="9" hidden="1"/>
    <cellStyle name="Followed Hyperlink" xfId="2312" builtinId="9" hidden="1"/>
    <cellStyle name="Followed Hyperlink" xfId="2394" builtinId="9" hidden="1"/>
    <cellStyle name="Followed Hyperlink" xfId="1436" builtinId="9" hidden="1"/>
    <cellStyle name="Followed Hyperlink" xfId="313" builtinId="9" hidden="1"/>
    <cellStyle name="Followed Hyperlink" xfId="533" builtinId="9" hidden="1"/>
    <cellStyle name="Followed Hyperlink" xfId="2201" builtinId="9" hidden="1"/>
    <cellStyle name="Followed Hyperlink" xfId="624" builtinId="9" hidden="1"/>
    <cellStyle name="Followed Hyperlink" xfId="2037" builtinId="9" hidden="1"/>
    <cellStyle name="Followed Hyperlink" xfId="1955" builtinId="9" hidden="1"/>
    <cellStyle name="Followed Hyperlink" xfId="2036" builtinId="9" hidden="1"/>
    <cellStyle name="Followed Hyperlink" xfId="1791" builtinId="9" hidden="1"/>
    <cellStyle name="Followed Hyperlink" xfId="1709" builtinId="9" hidden="1"/>
    <cellStyle name="Followed Hyperlink" xfId="2081" builtinId="9" hidden="1"/>
    <cellStyle name="Followed Hyperlink" xfId="1546" builtinId="9" hidden="1"/>
    <cellStyle name="Followed Hyperlink" xfId="1464" builtinId="9" hidden="1"/>
    <cellStyle name="Followed Hyperlink" xfId="1106" builtinId="9" hidden="1"/>
    <cellStyle name="Followed Hyperlink" xfId="1300" builtinId="9" hidden="1"/>
    <cellStyle name="Followed Hyperlink" xfId="1218" builtinId="9" hidden="1"/>
    <cellStyle name="Followed Hyperlink" xfId="1662" builtinId="9" hidden="1"/>
    <cellStyle name="Followed Hyperlink" xfId="1054" builtinId="9" hidden="1"/>
    <cellStyle name="Followed Hyperlink" xfId="972" builtinId="9" hidden="1"/>
    <cellStyle name="Followed Hyperlink" xfId="890" builtinId="9" hidden="1"/>
    <cellStyle name="Followed Hyperlink" xfId="2010" builtinId="9" hidden="1"/>
    <cellStyle name="Followed Hyperlink" xfId="2106" builtinId="9" hidden="1"/>
    <cellStyle name="Followed Hyperlink" xfId="644" builtinId="9" hidden="1"/>
    <cellStyle name="Followed Hyperlink" xfId="562" builtinId="9" hidden="1"/>
    <cellStyle name="Followed Hyperlink" xfId="480" builtinId="9" hidden="1"/>
    <cellStyle name="Followed Hyperlink" xfId="397" builtinId="9" hidden="1"/>
    <cellStyle name="Followed Hyperlink" xfId="315" builtinId="9" hidden="1"/>
    <cellStyle name="Followed Hyperlink" xfId="233" builtinId="9" hidden="1"/>
    <cellStyle name="Followed Hyperlink" xfId="151" builtinId="9" hidden="1"/>
    <cellStyle name="Followed Hyperlink" xfId="69" builtinId="9" hidden="1"/>
    <cellStyle name="Followed Hyperlink" xfId="897" builtinId="9" hidden="1"/>
    <cellStyle name="Followed Hyperlink" xfId="2338" builtinId="9" hidden="1"/>
    <cellStyle name="Followed Hyperlink" xfId="113" builtinId="9" hidden="1"/>
    <cellStyle name="Followed Hyperlink" xfId="1677" builtinId="9" hidden="1"/>
    <cellStyle name="Followed Hyperlink" xfId="277" builtinId="9" hidden="1"/>
    <cellStyle name="Followed Hyperlink" xfId="359" builtinId="9" hidden="1"/>
    <cellStyle name="Followed Hyperlink" xfId="442" builtinId="9" hidden="1"/>
    <cellStyle name="Followed Hyperlink" xfId="2085" builtinId="9" hidden="1"/>
    <cellStyle name="Followed Hyperlink" xfId="606" builtinId="9" hidden="1"/>
    <cellStyle name="Followed Hyperlink" xfId="2108" builtinId="9" hidden="1"/>
    <cellStyle name="Followed Hyperlink" xfId="1296" builtinId="9" hidden="1"/>
    <cellStyle name="Followed Hyperlink" xfId="1612" builtinId="9" hidden="1"/>
    <cellStyle name="Followed Hyperlink" xfId="1558" builtinId="9" hidden="1"/>
    <cellStyle name="Followed Hyperlink" xfId="1016" builtinId="9" hidden="1"/>
    <cellStyle name="Followed Hyperlink" xfId="236" builtinId="9" hidden="1"/>
    <cellStyle name="Followed Hyperlink" xfId="1604" builtinId="9" hidden="1"/>
    <cellStyle name="Followed Hyperlink" xfId="1329" builtinId="9" hidden="1"/>
    <cellStyle name="Followed Hyperlink" xfId="2357" builtinId="9" hidden="1"/>
    <cellStyle name="Followed Hyperlink" xfId="1426" builtinId="9" hidden="1"/>
    <cellStyle name="Followed Hyperlink" xfId="1508" builtinId="9" hidden="1"/>
    <cellStyle name="Followed Hyperlink" xfId="1590" builtinId="9" hidden="1"/>
    <cellStyle name="Followed Hyperlink" xfId="1718" builtinId="9" hidden="1"/>
    <cellStyle name="Followed Hyperlink" xfId="2232" builtinId="9" hidden="1"/>
    <cellStyle name="Followed Hyperlink" xfId="1835" builtinId="9" hidden="1"/>
    <cellStyle name="Followed Hyperlink" xfId="1917" builtinId="9" hidden="1"/>
    <cellStyle name="Followed Hyperlink" xfId="1999" builtinId="9" hidden="1"/>
    <cellStyle name="Followed Hyperlink" xfId="402" builtinId="9" hidden="1"/>
    <cellStyle name="Followed Hyperlink" xfId="2163" builtinId="9" hidden="1"/>
    <cellStyle name="Followed Hyperlink" xfId="137" builtinId="9" hidden="1"/>
    <cellStyle name="Followed Hyperlink" xfId="544" builtinId="9" hidden="1"/>
    <cellStyle name="Followed Hyperlink" xfId="2409" builtinId="9" hidden="1"/>
    <cellStyle name="Followed Hyperlink" xfId="2176" builtinId="9" hidden="1"/>
    <cellStyle name="Followed Hyperlink" xfId="2350" builtinId="9" hidden="1"/>
    <cellStyle name="Followed Hyperlink" xfId="992" builtinId="9" hidden="1"/>
    <cellStyle name="Followed Hyperlink" xfId="1435" builtinId="9" hidden="1"/>
    <cellStyle name="Followed Hyperlink" xfId="1888" builtinId="9" hidden="1"/>
    <cellStyle name="Followed Hyperlink" xfId="2022" builtinId="9" hidden="1"/>
    <cellStyle name="Followed Hyperlink" xfId="1992" builtinId="9" hidden="1"/>
    <cellStyle name="Followed Hyperlink" xfId="1858" builtinId="9" hidden="1"/>
    <cellStyle name="Followed Hyperlink" xfId="1980" builtinId="9" hidden="1"/>
    <cellStyle name="Followed Hyperlink" xfId="1694" builtinId="9" hidden="1"/>
    <cellStyle name="Followed Hyperlink" xfId="465" builtinId="9" hidden="1"/>
    <cellStyle name="Followed Hyperlink" xfId="324" builtinId="9" hidden="1"/>
    <cellStyle name="Followed Hyperlink" xfId="1332" builtinId="9" hidden="1"/>
    <cellStyle name="Followed Hyperlink" xfId="214" builtinId="9" hidden="1"/>
    <cellStyle name="Followed Hyperlink" xfId="79" builtinId="9" hidden="1"/>
    <cellStyle name="Followed Hyperlink" xfId="1203" builtinId="9" hidden="1"/>
    <cellStyle name="Followed Hyperlink" xfId="1382" builtinId="9" hidden="1"/>
    <cellStyle name="Followed Hyperlink" xfId="2026" builtinId="9" hidden="1"/>
    <cellStyle name="Followed Hyperlink" xfId="2283" builtinId="9" hidden="1"/>
    <cellStyle name="Followed Hyperlink" xfId="1750" builtinId="9" hidden="1"/>
    <cellStyle name="Followed Hyperlink" xfId="793" builtinId="9" hidden="1"/>
    <cellStyle name="Followed Hyperlink" xfId="711" builtinId="9" hidden="1"/>
    <cellStyle name="Followed Hyperlink" xfId="629" builtinId="9" hidden="1"/>
    <cellStyle name="Followed Hyperlink" xfId="888" builtinId="9" hidden="1"/>
    <cellStyle name="Followed Hyperlink" xfId="977" builtinId="9" hidden="1"/>
    <cellStyle name="Followed Hyperlink" xfId="1418" builtinId="9" hidden="1"/>
    <cellStyle name="Followed Hyperlink" xfId="228" builtinId="9" hidden="1"/>
    <cellStyle name="Followed Hyperlink" xfId="218" builtinId="9" hidden="1"/>
    <cellStyle name="Followed Hyperlink" xfId="425" builtinId="9" hidden="1"/>
    <cellStyle name="Followed Hyperlink" xfId="142" builtinId="9" hidden="1"/>
    <cellStyle name="Followed Hyperlink" xfId="152" builtinId="9" hidden="1"/>
    <cellStyle name="Followed Hyperlink" xfId="2317" builtinId="9" hidden="1"/>
    <cellStyle name="Followed Hyperlink" xfId="1671" builtinId="9" hidden="1"/>
    <cellStyle name="Followed Hyperlink" xfId="1854" builtinId="9" hidden="1"/>
    <cellStyle name="Followed Hyperlink" xfId="917" builtinId="9" hidden="1"/>
    <cellStyle name="Followed Hyperlink" xfId="374" builtinId="9" hidden="1"/>
    <cellStyle name="Followed Hyperlink" xfId="609" builtinId="9" hidden="1"/>
    <cellStyle name="Followed Hyperlink" xfId="1109" builtinId="9" hidden="1"/>
    <cellStyle name="Followed Hyperlink" xfId="621" builtinId="9" hidden="1"/>
    <cellStyle name="Followed Hyperlink" xfId="1343" builtinId="9" hidden="1"/>
    <cellStyle name="Followed Hyperlink" xfId="1345" builtinId="9" hidden="1"/>
    <cellStyle name="Followed Hyperlink" xfId="867" builtinId="9" hidden="1"/>
    <cellStyle name="Followed Hyperlink" xfId="1082" builtinId="9" hidden="1"/>
    <cellStyle name="Followed Hyperlink" xfId="1031" builtinId="9" hidden="1"/>
    <cellStyle name="Followed Hyperlink" xfId="2418" builtinId="9" hidden="1"/>
    <cellStyle name="Followed Hyperlink" xfId="1195" builtinId="9" hidden="1"/>
    <cellStyle name="Followed Hyperlink" xfId="1597" builtinId="9" hidden="1"/>
    <cellStyle name="Followed Hyperlink" xfId="520" builtinId="9" hidden="1"/>
    <cellStyle name="Followed Hyperlink" xfId="1372" builtinId="9" hidden="1"/>
    <cellStyle name="Followed Hyperlink" xfId="1523" builtinId="9" hidden="1"/>
    <cellStyle name="Followed Hyperlink" xfId="1605" builtinId="9" hidden="1"/>
    <cellStyle name="Followed Hyperlink" xfId="1686" builtinId="9" hidden="1"/>
    <cellStyle name="Followed Hyperlink" xfId="1768" builtinId="9" hidden="1"/>
    <cellStyle name="Followed Hyperlink" xfId="2414" builtinId="9" hidden="1"/>
    <cellStyle name="Followed Hyperlink" xfId="300" builtinId="9" hidden="1"/>
    <cellStyle name="Followed Hyperlink" xfId="1753" builtinId="9" hidden="1"/>
    <cellStyle name="Followed Hyperlink" xfId="758" builtinId="9" hidden="1"/>
    <cellStyle name="Followed Hyperlink" xfId="1652" builtinId="9" hidden="1"/>
    <cellStyle name="Followed Hyperlink" xfId="1127" builtinId="9" hidden="1"/>
    <cellStyle name="Followed Hyperlink" xfId="2216" builtinId="9" hidden="1"/>
    <cellStyle name="Followed Hyperlink" xfId="1230" builtinId="9" hidden="1"/>
    <cellStyle name="Followed Hyperlink" xfId="2417" builtinId="9" hidden="1"/>
    <cellStyle name="Followed Hyperlink" xfId="2096" builtinId="9" hidden="1"/>
    <cellStyle name="Followed Hyperlink" xfId="2253" builtinId="9" hidden="1"/>
    <cellStyle name="Followed Hyperlink" xfId="1738" builtinId="9" hidden="1"/>
    <cellStyle name="Followed Hyperlink" xfId="2089" builtinId="9" hidden="1"/>
    <cellStyle name="Followed Hyperlink" xfId="2007" builtinId="9" hidden="1"/>
    <cellStyle name="Followed Hyperlink" xfId="1493" builtinId="9" hidden="1"/>
    <cellStyle name="Followed Hyperlink" xfId="2003" builtinId="9" hidden="1"/>
    <cellStyle name="Followed Hyperlink" xfId="1761" builtinId="9" hidden="1"/>
    <cellStyle name="Followed Hyperlink" xfId="1679" builtinId="9" hidden="1"/>
    <cellStyle name="Followed Hyperlink" xfId="1224" builtinId="9" hidden="1"/>
    <cellStyle name="Followed Hyperlink" xfId="1516" builtinId="9" hidden="1"/>
    <cellStyle name="Followed Hyperlink" xfId="1434" builtinId="9" hidden="1"/>
    <cellStyle name="Followed Hyperlink" xfId="2455" builtinId="9" hidden="1"/>
    <cellStyle name="Followed Hyperlink" xfId="1048" builtinId="9" hidden="1"/>
    <cellStyle name="Followed Hyperlink" xfId="1367" builtinId="9" hidden="1"/>
    <cellStyle name="Followed Hyperlink" xfId="2169" builtinId="9" hidden="1"/>
    <cellStyle name="Followed Hyperlink" xfId="1024" builtinId="9" hidden="1"/>
    <cellStyle name="Followed Hyperlink" xfId="942" builtinId="9" hidden="1"/>
    <cellStyle name="Followed Hyperlink" xfId="1059" builtinId="9" hidden="1"/>
    <cellStyle name="Followed Hyperlink" xfId="2300" builtinId="9" hidden="1"/>
    <cellStyle name="Followed Hyperlink" xfId="696" builtinId="9" hidden="1"/>
    <cellStyle name="Followed Hyperlink" xfId="121" builtinId="9" hidden="1"/>
    <cellStyle name="Followed Hyperlink" xfId="532" builtinId="9" hidden="1"/>
    <cellStyle name="Followed Hyperlink" xfId="450" builtinId="9" hidden="1"/>
    <cellStyle name="Followed Hyperlink" xfId="623" builtinId="9" hidden="1"/>
    <cellStyle name="Followed Hyperlink" xfId="285" builtinId="9" hidden="1"/>
    <cellStyle name="Followed Hyperlink" xfId="203" builtinId="9" hidden="1"/>
    <cellStyle name="Followed Hyperlink" xfId="141" builtinId="9" hidden="1"/>
    <cellStyle name="Followed Hyperlink" xfId="41" builtinId="9" hidden="1"/>
    <cellStyle name="Followed Hyperlink" xfId="17" builtinId="9" hidden="1"/>
    <cellStyle name="Followed Hyperlink" xfId="1113" builtinId="9" hidden="1"/>
    <cellStyle name="Followed Hyperlink" xfId="143" builtinId="9" hidden="1"/>
    <cellStyle name="Followed Hyperlink" xfId="245" builtinId="9" hidden="1"/>
    <cellStyle name="Followed Hyperlink" xfId="1571" builtinId="9" hidden="1"/>
    <cellStyle name="Followed Hyperlink" xfId="536" builtinId="9" hidden="1"/>
    <cellStyle name="Followed Hyperlink" xfId="42" builtinId="9" hidden="1"/>
    <cellStyle name="Followed Hyperlink" xfId="690" builtinId="9" hidden="1"/>
    <cellStyle name="Followed Hyperlink" xfId="636" builtinId="9" hidden="1"/>
    <cellStyle name="Followed Hyperlink" xfId="718" builtinId="9" hidden="1"/>
    <cellStyle name="Followed Hyperlink" xfId="800" builtinId="9" hidden="1"/>
    <cellStyle name="Followed Hyperlink" xfId="2424" builtinId="9" hidden="1"/>
    <cellStyle name="Followed Hyperlink" xfId="964" builtinId="9" hidden="1"/>
    <cellStyle name="Followed Hyperlink" xfId="635" builtinId="9" hidden="1"/>
    <cellStyle name="Followed Hyperlink" xfId="1128" builtinId="9" hidden="1"/>
    <cellStyle name="Followed Hyperlink" xfId="1210" builtinId="9" hidden="1"/>
    <cellStyle name="Followed Hyperlink" xfId="1292" builtinId="9" hidden="1"/>
    <cellStyle name="Followed Hyperlink" xfId="1374" builtinId="9" hidden="1"/>
    <cellStyle name="Followed Hyperlink" xfId="2188" builtinId="9" hidden="1"/>
    <cellStyle name="Followed Hyperlink" xfId="1324" builtinId="9" hidden="1"/>
    <cellStyle name="Followed Hyperlink" xfId="1620" builtinId="9" hidden="1"/>
    <cellStyle name="Followed Hyperlink" xfId="1701" builtinId="9" hidden="1"/>
    <cellStyle name="Followed Hyperlink" xfId="1783" builtinId="9" hidden="1"/>
    <cellStyle name="Followed Hyperlink" xfId="1865" builtinId="9" hidden="1"/>
    <cellStyle name="Followed Hyperlink" xfId="653" builtinId="9" hidden="1"/>
    <cellStyle name="Followed Hyperlink" xfId="2442" builtinId="9" hidden="1"/>
    <cellStyle name="Followed Hyperlink" xfId="590" builtinId="9" hidden="1"/>
    <cellStyle name="Followed Hyperlink" xfId="506" builtinId="9" hidden="1"/>
    <cellStyle name="Followed Hyperlink" xfId="2275" builtinId="9" hidden="1"/>
    <cellStyle name="Followed Hyperlink" xfId="588" builtinId="9" hidden="1"/>
    <cellStyle name="Followed Hyperlink" xfId="2439" builtinId="9" hidden="1"/>
    <cellStyle name="Followed Hyperlink" xfId="2402" builtinId="9" hidden="1"/>
    <cellStyle name="Followed Hyperlink" xfId="1246" builtinId="9" hidden="1"/>
    <cellStyle name="Followed Hyperlink" xfId="219" builtinId="9" hidden="1"/>
    <cellStyle name="Followed Hyperlink" xfId="2042" builtinId="9" hidden="1"/>
    <cellStyle name="Followed Hyperlink" xfId="2074" builtinId="9" hidden="1"/>
    <cellStyle name="Followed Hyperlink" xfId="830" builtinId="9" hidden="1"/>
    <cellStyle name="Followed Hyperlink" xfId="1962" builtinId="9" hidden="1"/>
    <cellStyle name="Followed Hyperlink" xfId="622" builtinId="9" hidden="1"/>
    <cellStyle name="Followed Hyperlink" xfId="1746" builtinId="9" hidden="1"/>
    <cellStyle name="Followed Hyperlink" xfId="413" builtinId="9" hidden="1"/>
    <cellStyle name="Followed Hyperlink" xfId="1583" builtinId="9" hidden="1"/>
    <cellStyle name="Followed Hyperlink" xfId="1501" builtinId="9" hidden="1"/>
    <cellStyle name="Followed Hyperlink" xfId="1156" builtinId="9" hidden="1"/>
    <cellStyle name="Followed Hyperlink" xfId="1201" builtinId="9" hidden="1"/>
    <cellStyle name="Followed Hyperlink" xfId="1255" builtinId="9" hidden="1"/>
    <cellStyle name="Followed Hyperlink" xfId="2429" builtinId="9" hidden="1"/>
    <cellStyle name="Followed Hyperlink" xfId="1091" builtinId="9" hidden="1"/>
    <cellStyle name="Followed Hyperlink" xfId="709" builtinId="9" hidden="1"/>
    <cellStyle name="Followed Hyperlink" xfId="947" builtinId="9" hidden="1"/>
    <cellStyle name="Followed Hyperlink" xfId="845" builtinId="9" hidden="1"/>
    <cellStyle name="Followed Hyperlink" xfId="763" builtinId="9" hidden="1"/>
    <cellStyle name="Followed Hyperlink" xfId="457" builtinId="9" hidden="1"/>
    <cellStyle name="Followed Hyperlink" xfId="727" builtinId="9" hidden="1"/>
    <cellStyle name="Followed Hyperlink" xfId="517" builtinId="9" hidden="1"/>
    <cellStyle name="Followed Hyperlink" xfId="435" builtinId="9" hidden="1"/>
    <cellStyle name="Followed Hyperlink" xfId="1126" builtinId="9" hidden="1"/>
    <cellStyle name="Followed Hyperlink" xfId="270" builtinId="9" hidden="1"/>
    <cellStyle name="Followed Hyperlink" xfId="304" builtinId="9" hidden="1"/>
    <cellStyle name="Followed Hyperlink" xfId="1239" builtinId="9" hidden="1"/>
    <cellStyle name="Followed Hyperlink" xfId="376" builtinId="9" hidden="1"/>
    <cellStyle name="Followed Hyperlink" xfId="492" builtinId="9" hidden="1"/>
    <cellStyle name="Followed Hyperlink" xfId="180" builtinId="9" hidden="1"/>
    <cellStyle name="Followed Hyperlink" xfId="729" builtinId="9" hidden="1"/>
    <cellStyle name="Followed Hyperlink" xfId="913" builtinId="9" hidden="1"/>
    <cellStyle name="Followed Hyperlink" xfId="322" builtinId="9" hidden="1"/>
    <cellStyle name="Followed Hyperlink" xfId="404" builtinId="9" hidden="1"/>
    <cellStyle name="Followed Hyperlink" xfId="487" builtinId="9" hidden="1"/>
    <cellStyle name="Followed Hyperlink" xfId="296" builtinId="9" hidden="1"/>
    <cellStyle name="Followed Hyperlink" xfId="2285" builtinId="9" hidden="1"/>
    <cellStyle name="Followed Hyperlink" xfId="733" builtinId="9" hidden="1"/>
    <cellStyle name="Followed Hyperlink" xfId="815" builtinId="9" hidden="1"/>
    <cellStyle name="Followed Hyperlink" xfId="834" builtinId="9" hidden="1"/>
    <cellStyle name="Followed Hyperlink" xfId="979" builtinId="9" hidden="1"/>
    <cellStyle name="Followed Hyperlink" xfId="740" builtinId="9" hidden="1"/>
    <cellStyle name="Followed Hyperlink" xfId="1143" builtinId="9" hidden="1"/>
    <cellStyle name="Followed Hyperlink" xfId="1225" builtinId="9" hidden="1"/>
    <cellStyle name="Followed Hyperlink" xfId="2018" builtinId="9" hidden="1"/>
    <cellStyle name="Followed Hyperlink" xfId="2413" builtinId="9" hidden="1"/>
    <cellStyle name="Followed Hyperlink" xfId="293" builtinId="9" hidden="1"/>
    <cellStyle name="Followed Hyperlink" xfId="2290" builtinId="9" hidden="1"/>
    <cellStyle name="Followed Hyperlink" xfId="2249" builtinId="9" hidden="1"/>
    <cellStyle name="Followed Hyperlink" xfId="2167" builtinId="9" hidden="1"/>
    <cellStyle name="Followed Hyperlink" xfId="2328" builtinId="9" hidden="1"/>
    <cellStyle name="Followed Hyperlink" xfId="1028" builtinId="9" hidden="1"/>
    <cellStyle name="Followed Hyperlink" xfId="1591" builtinId="9" hidden="1"/>
    <cellStyle name="Followed Hyperlink" xfId="2044" builtinId="9" hidden="1"/>
    <cellStyle name="Followed Hyperlink" xfId="1921" builtinId="9" hidden="1"/>
    <cellStyle name="Followed Hyperlink" xfId="1839" builtinId="9" hidden="1"/>
    <cellStyle name="Followed Hyperlink" xfId="2020" builtinId="9" hidden="1"/>
    <cellStyle name="Followed Hyperlink" xfId="2102" builtinId="9" hidden="1"/>
    <cellStyle name="Followed Hyperlink" xfId="1675" builtinId="9" hidden="1"/>
    <cellStyle name="Followed Hyperlink" xfId="1635" builtinId="9" hidden="1"/>
    <cellStyle name="Followed Hyperlink" xfId="1594" builtinId="9" hidden="1"/>
    <cellStyle name="Followed Hyperlink" xfId="1174" builtinId="9" hidden="1"/>
    <cellStyle name="Followed Hyperlink" xfId="1331" builtinId="9" hidden="1"/>
    <cellStyle name="Followed Hyperlink" xfId="1430" builtinId="9" hidden="1"/>
    <cellStyle name="Followed Hyperlink" xfId="1348" builtinId="9" hidden="1"/>
    <cellStyle name="Followed Hyperlink" xfId="1307" builtinId="9" hidden="1"/>
    <cellStyle name="Followed Hyperlink" xfId="1266" builtinId="9" hidden="1"/>
    <cellStyle name="Followed Hyperlink" xfId="1389" builtinId="9" hidden="1"/>
    <cellStyle name="Followed Hyperlink" xfId="1553" builtinId="9" hidden="1"/>
    <cellStyle name="Followed Hyperlink" xfId="1419" builtinId="9" hidden="1"/>
    <cellStyle name="Followed Hyperlink" xfId="1880" builtinId="9" hidden="1"/>
    <cellStyle name="Followed Hyperlink" xfId="557" builtinId="9" hidden="1"/>
    <cellStyle name="Followed Hyperlink" xfId="411" builtinId="9" hidden="1"/>
    <cellStyle name="Followed Hyperlink" xfId="326" builtinId="9" hidden="1"/>
    <cellStyle name="Followed Hyperlink" xfId="2100" builtinId="9" hidden="1"/>
    <cellStyle name="Followed Hyperlink" xfId="617" builtinId="9" hidden="1"/>
    <cellStyle name="Followed Hyperlink" xfId="2182" builtinId="9" hidden="1"/>
    <cellStyle name="Followed Hyperlink" xfId="1380" builtinId="9" hidden="1"/>
    <cellStyle name="Followed Hyperlink" xfId="2305" builtinId="9" hidden="1"/>
    <cellStyle name="Followed Hyperlink" xfId="2346" builtinId="9" hidden="1"/>
    <cellStyle name="Followed Hyperlink" xfId="2387" builtinId="9" hidden="1"/>
    <cellStyle name="Followed Hyperlink" xfId="2428" builtinId="9" hidden="1"/>
    <cellStyle name="Followed Hyperlink" xfId="2223" builtinId="9" hidden="1"/>
    <cellStyle name="Followed Hyperlink" xfId="1977" builtinId="9" hidden="1"/>
    <cellStyle name="Followed Hyperlink" xfId="1940" builtinId="9" hidden="1"/>
    <cellStyle name="Followed Hyperlink" xfId="2059" builtinId="9" hidden="1"/>
    <cellStyle name="Followed Hyperlink" xfId="1895" builtinId="9" hidden="1"/>
    <cellStyle name="Followed Hyperlink" xfId="1776" builtinId="9" hidden="1"/>
    <cellStyle name="Followed Hyperlink" xfId="2318" builtinId="9" hidden="1"/>
    <cellStyle name="Hyperlink" xfId="2464" builtinId="8"/>
    <cellStyle name="Normal" xfId="0" builtinId="0"/>
    <cellStyle name="Normal 2" xfId="2467" xr:uid="{3E6B0DD7-7014-4BA3-BD4C-39B6006D3B9D}"/>
    <cellStyle name="Normal 3" xfId="2469" xr:uid="{DE139C92-0F69-4C01-B317-B33DC6478F67}"/>
    <cellStyle name="Normal 3 2" xfId="2474" xr:uid="{F05428E7-B4C5-486A-962B-E6A24DFA07F8}"/>
    <cellStyle name="Percent" xfId="2" builtinId="5"/>
    <cellStyle name="Warning Text" xfId="7" builtinId="11" customBuiltin="1"/>
  </cellStyles>
  <dxfs count="308">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font>
    </dxf>
    <dxf>
      <font>
        <b/>
        <i val="0"/>
      </font>
    </dxf>
    <dxf>
      <font>
        <b/>
        <i val="0"/>
      </font>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i val="0"/>
      </font>
    </dxf>
    <dxf>
      <font>
        <b/>
        <i val="0"/>
      </font>
    </dxf>
    <dxf>
      <font>
        <b/>
        <i val="0"/>
      </font>
    </dxf>
    <dxf>
      <fill>
        <patternFill>
          <bgColor theme="0" tint="-0.14996795556505021"/>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theme="0" tint="-0.14996795556505021"/>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E9F6D2"/>
        </patternFill>
      </fill>
    </dxf>
    <dxf>
      <font>
        <b/>
        <i val="0"/>
      </font>
      <fill>
        <patternFill>
          <bgColor rgb="FFE9F6D2"/>
        </patternFill>
      </fill>
    </dxf>
  </dxfs>
  <tableStyles count="1" defaultTableStyle="TableStyleMedium2" defaultPivotStyle="PivotStyleLight16">
    <tableStyle name="Report 84" pivot="0" count="2" xr9:uid="{427B862B-F0A4-4AC7-A17C-D2768FAA4A50}">
      <tableStyleElement type="headerRow" dxfId="307"/>
      <tableStyleElement type="secondRowStripe" dxfId="306"/>
    </tableStyle>
  </tableStyles>
  <colors>
    <mruColors>
      <color rgb="FFEEECE1"/>
      <color rgb="FFBFBFBF"/>
      <color rgb="FF56FF38"/>
      <color rgb="FFF6FF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104435</xdr:colOff>
      <xdr:row>3</xdr:row>
      <xdr:rowOff>74854</xdr:rowOff>
    </xdr:from>
    <xdr:to>
      <xdr:col>8</xdr:col>
      <xdr:colOff>517376</xdr:colOff>
      <xdr:row>6</xdr:row>
      <xdr:rowOff>15672</xdr:rowOff>
    </xdr:to>
    <xdr:pic>
      <xdr:nvPicPr>
        <xdr:cNvPr id="6" name="Picture 5">
          <a:extLst>
            <a:ext uri="{FF2B5EF4-FFF2-40B4-BE49-F238E27FC236}">
              <a16:creationId xmlns:a16="http://schemas.microsoft.com/office/drawing/2014/main" id="{AA2E1477-AFB3-4A6B-8C0D-76BB9D6706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70229" y="758413"/>
          <a:ext cx="3188190" cy="516128"/>
        </a:xfrm>
        <a:prstGeom prst="rect">
          <a:avLst/>
        </a:prstGeom>
      </xdr:spPr>
    </xdr:pic>
    <xdr:clientData/>
  </xdr:twoCellAnchor>
  <xdr:twoCellAnchor editAs="oneCell">
    <xdr:from>
      <xdr:col>3</xdr:col>
      <xdr:colOff>0</xdr:colOff>
      <xdr:row>3</xdr:row>
      <xdr:rowOff>0</xdr:rowOff>
    </xdr:from>
    <xdr:to>
      <xdr:col>4</xdr:col>
      <xdr:colOff>2762250</xdr:colOff>
      <xdr:row>7</xdr:row>
      <xdr:rowOff>76200</xdr:rowOff>
    </xdr:to>
    <xdr:pic>
      <xdr:nvPicPr>
        <xdr:cNvPr id="2" name="Picture 1">
          <a:extLst>
            <a:ext uri="{FF2B5EF4-FFF2-40B4-BE49-F238E27FC236}">
              <a16:creationId xmlns:a16="http://schemas.microsoft.com/office/drawing/2014/main" id="{43E80668-D62F-47BB-A50A-31C4930C47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7882" y="571500"/>
          <a:ext cx="4624108"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69</xdr:row>
      <xdr:rowOff>0</xdr:rowOff>
    </xdr:from>
    <xdr:to>
      <xdr:col>11</xdr:col>
      <xdr:colOff>486441</xdr:colOff>
      <xdr:row>89</xdr:row>
      <xdr:rowOff>188251</xdr:rowOff>
    </xdr:to>
    <xdr:pic>
      <xdr:nvPicPr>
        <xdr:cNvPr id="2" name="Picture 1">
          <a:extLst>
            <a:ext uri="{FF2B5EF4-FFF2-40B4-BE49-F238E27FC236}">
              <a16:creationId xmlns:a16="http://schemas.microsoft.com/office/drawing/2014/main" id="{7246C08A-0C2B-49BD-A0A1-D7CF4C1E9C0A}"/>
            </a:ext>
          </a:extLst>
        </xdr:cNvPr>
        <xdr:cNvPicPr>
          <a:picLocks noChangeAspect="1"/>
        </xdr:cNvPicPr>
      </xdr:nvPicPr>
      <xdr:blipFill>
        <a:blip xmlns:r="http://schemas.openxmlformats.org/officeDocument/2006/relationships" r:embed="rId1"/>
        <a:stretch>
          <a:fillRect/>
        </a:stretch>
      </xdr:blipFill>
      <xdr:spPr>
        <a:xfrm>
          <a:off x="358588" y="7234518"/>
          <a:ext cx="9593014" cy="39534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209550</xdr:colOff>
      <xdr:row>284</xdr:row>
      <xdr:rowOff>180975</xdr:rowOff>
    </xdr:from>
    <xdr:to>
      <xdr:col>6</xdr:col>
      <xdr:colOff>556036</xdr:colOff>
      <xdr:row>324</xdr:row>
      <xdr:rowOff>57150</xdr:rowOff>
    </xdr:to>
    <xdr:pic>
      <xdr:nvPicPr>
        <xdr:cNvPr id="2" name="Picture 1">
          <a:extLst>
            <a:ext uri="{FF2B5EF4-FFF2-40B4-BE49-F238E27FC236}">
              <a16:creationId xmlns:a16="http://schemas.microsoft.com/office/drawing/2014/main" id="{BFC97398-97E2-48A0-9A12-30033806C53F}"/>
            </a:ext>
            <a:ext uri="{147F2762-F138-4A5C-976F-8EAC2B608ADB}">
              <a16:predDERef xmlns:a16="http://schemas.microsoft.com/office/drawing/2014/main" pred="{9D4C8E66-03C5-2F25-940F-A07CDA3DE450}"/>
            </a:ext>
          </a:extLst>
        </xdr:cNvPr>
        <xdr:cNvPicPr>
          <a:picLocks noChangeAspect="1"/>
        </xdr:cNvPicPr>
      </xdr:nvPicPr>
      <xdr:blipFill>
        <a:blip xmlns:r="http://schemas.openxmlformats.org/officeDocument/2006/relationships" r:embed="rId1"/>
        <a:stretch>
          <a:fillRect/>
        </a:stretch>
      </xdr:blipFill>
      <xdr:spPr>
        <a:xfrm rot="5413121">
          <a:off x="2129678" y="39465997"/>
          <a:ext cx="7486650" cy="10603006"/>
        </a:xfrm>
        <a:prstGeom prst="rect">
          <a:avLst/>
        </a:prstGeom>
      </xdr:spPr>
    </xdr:pic>
    <xdr:clientData/>
  </xdr:twoCellAnchor>
  <xdr:twoCellAnchor editAs="oneCell">
    <xdr:from>
      <xdr:col>2</xdr:col>
      <xdr:colOff>57150</xdr:colOff>
      <xdr:row>225</xdr:row>
      <xdr:rowOff>0</xdr:rowOff>
    </xdr:from>
    <xdr:to>
      <xdr:col>4</xdr:col>
      <xdr:colOff>1266825</xdr:colOff>
      <xdr:row>281</xdr:row>
      <xdr:rowOff>114300</xdr:rowOff>
    </xdr:to>
    <xdr:pic>
      <xdr:nvPicPr>
        <xdr:cNvPr id="3" name="Picture 2">
          <a:extLst>
            <a:ext uri="{FF2B5EF4-FFF2-40B4-BE49-F238E27FC236}">
              <a16:creationId xmlns:a16="http://schemas.microsoft.com/office/drawing/2014/main" id="{9043CB63-0DB8-8462-4D19-A0A46B3AE7FD}"/>
            </a:ext>
            <a:ext uri="{147F2762-F138-4A5C-976F-8EAC2B608ADB}">
              <a16:predDERef xmlns:a16="http://schemas.microsoft.com/office/drawing/2014/main" pred="{BFC97398-97E2-48A0-9A12-30033806C53F}"/>
            </a:ext>
          </a:extLst>
        </xdr:cNvPr>
        <xdr:cNvPicPr>
          <a:picLocks noChangeAspect="1"/>
        </xdr:cNvPicPr>
      </xdr:nvPicPr>
      <xdr:blipFill>
        <a:blip xmlns:r="http://schemas.openxmlformats.org/officeDocument/2006/relationships" r:embed="rId2"/>
        <a:stretch>
          <a:fillRect/>
        </a:stretch>
      </xdr:blipFill>
      <xdr:spPr>
        <a:xfrm>
          <a:off x="419100" y="42319575"/>
          <a:ext cx="7934325" cy="10782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36</xdr:row>
      <xdr:rowOff>0</xdr:rowOff>
    </xdr:from>
    <xdr:to>
      <xdr:col>4</xdr:col>
      <xdr:colOff>1121244</xdr:colOff>
      <xdr:row>52</xdr:row>
      <xdr:rowOff>150600</xdr:rowOff>
    </xdr:to>
    <xdr:pic>
      <xdr:nvPicPr>
        <xdr:cNvPr id="3" name="Picture 2">
          <a:extLst>
            <a:ext uri="{FF2B5EF4-FFF2-40B4-BE49-F238E27FC236}">
              <a16:creationId xmlns:a16="http://schemas.microsoft.com/office/drawing/2014/main" id="{1C2BB5C3-5FC4-4AB1-B950-5CECB4133995}"/>
            </a:ext>
          </a:extLst>
        </xdr:cNvPr>
        <xdr:cNvPicPr>
          <a:picLocks noChangeAspect="1"/>
        </xdr:cNvPicPr>
      </xdr:nvPicPr>
      <xdr:blipFill>
        <a:blip xmlns:r="http://schemas.openxmlformats.org/officeDocument/2006/relationships" r:embed="rId1"/>
        <a:stretch>
          <a:fillRect/>
        </a:stretch>
      </xdr:blipFill>
      <xdr:spPr>
        <a:xfrm>
          <a:off x="358588" y="5853953"/>
          <a:ext cx="4696480" cy="31627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5</xdr:col>
      <xdr:colOff>44823</xdr:colOff>
      <xdr:row>20</xdr:row>
      <xdr:rowOff>22413</xdr:rowOff>
    </xdr:from>
    <xdr:ext cx="9647962" cy="937629"/>
    <xdr:sp macro="" textlink="">
      <xdr:nvSpPr>
        <xdr:cNvPr id="2" name="Rectangle 1">
          <a:extLst>
            <a:ext uri="{FF2B5EF4-FFF2-40B4-BE49-F238E27FC236}">
              <a16:creationId xmlns:a16="http://schemas.microsoft.com/office/drawing/2014/main" id="{5907BFCE-2DD6-491C-9D78-DA26B5BC2B9D}"/>
            </a:ext>
          </a:extLst>
        </xdr:cNvPr>
        <xdr:cNvSpPr/>
      </xdr:nvSpPr>
      <xdr:spPr>
        <a:xfrm>
          <a:off x="4179794" y="4168589"/>
          <a:ext cx="9647962"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FFFF"/>
              </a:solidFill>
              <a:effectLst>
                <a:outerShdw dist="38100" dir="2700000" algn="tl" rotWithShape="0">
                  <a:schemeClr val="accent2"/>
                </a:outerShdw>
              </a:effectLst>
            </a:rPr>
            <a:t>Greenbase will complete this tab</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ANG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Bansi Patel" id="{F5B08DFB-8E40-4CBD-BFF9-923432EC24B7}" userId="S::Bansi.Patel@ravenswoodgold.com::fea2c221-e1ea-4262-905e-645f47ff9eb9" providerId="AD"/>
  <person displayName="Emily Higgins" id="{A0FD757C-F6EC-41BB-A4BB-363EB26BF205}" userId="S::emily.higgins@ravenswoodgold.com::b8d5a0fc-60bb-43bc-a0b3-349a8988473f" providerId="AD"/>
  <person displayName="Conrad Broadway-Gupanis" id="{01E069F4-D80C-4BEF-8BFD-7C6F0661D3F0}" userId="S::cbroadwaygupanis@greenbase.com.au::f6e0c470-a852-47ac-9074-8f93c2e886d7" providerId="AD"/>
  <person displayName="Gracie Charlton" id="{85316928-090C-49D0-A8C7-9A3DFC83359D}" userId="S::gracie.charlton@ravenswoodgold.com::4ad30703-86a3-457f-aef3-49240d0fd3c5" providerId="AD"/>
  <person displayName="Clancy Walker-Fitzgerald" id="{F1C4306C-A47D-4D8D-A3AF-C3A639C5CDED}" userId="S::clancy.walkerfitzgerald@ravenswoodgold.com::62a78a4c-fa1d-4937-ab79-e8c0e3c3906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6" dT="2024-07-29T06:18:31.58" personId="{85316928-090C-49D0-A8C7-9A3DFC83359D}" id="{F7AD1C6E-F7E2-4E3C-8929-094C8236DA44}">
    <text>Yearly average, calculated form hourly records.</text>
  </threadedComment>
  <threadedComment ref="F19" dT="2024-07-29T06:19:04.05" personId="{85316928-090C-49D0-A8C7-9A3DFC83359D}" id="{9B9A7257-4D72-4905-AAC9-2D8477F928A7}">
    <text>Annual average, calculated from daily average readings.</text>
  </threadedComment>
</ThreadedComments>
</file>

<file path=xl/threadedComments/threadedComment2.xml><?xml version="1.0" encoding="utf-8"?>
<ThreadedComments xmlns="http://schemas.microsoft.com/office/spreadsheetml/2018/threadedcomments" xmlns:x="http://schemas.openxmlformats.org/spreadsheetml/2006/main">
  <threadedComment ref="D28" dT="2024-08-19T07:06:59.52" personId="{85316928-090C-49D0-A8C7-9A3DFC83359D}" id="{59C6DBE9-F703-4C95-9AA0-4BC4244259F9}">
    <text>Old NMI: 3033782814 and name: ROBERT ST</text>
  </threadedComment>
  <threadedComment ref="I28" dT="2024-06-30T04:46:52.81" personId="{F5B08DFB-8E40-4CBD-BFF9-923432EC24B7}" id="{E5B244DD-4098-4D7B-85A2-1C5416AF9ABA}">
    <text>17/08/2023 - 31/08/2023</text>
  </threadedComment>
  <threadedComment ref="D29" dT="2024-08-19T06:47:03.66" personId="{85316928-090C-49D0-A8C7-9A3DFC83359D}" id="{E3804378-A46C-4E76-A948-A6EE69DBFFF5}">
    <text>Old NMI: 3051890160</text>
  </threadedComment>
  <threadedComment ref="D30" dT="2024-08-19T06:48:20.17" personId="{85316928-090C-49D0-A8C7-9A3DFC83359D}" id="{051FDDA2-4509-4039-8F3C-1258E068CB90}">
    <text>Old NMI: 3050001426</text>
  </threadedComment>
  <threadedComment ref="D33" dT="2024-08-19T06:52:27.32" personId="{85316928-090C-49D0-A8C7-9A3DFC83359D}" id="{0E65EB74-DE8A-4510-A3FB-C590F3DC3110}">
    <text>Old NMI: 3033782865</text>
  </threadedComment>
  <threadedComment ref="H33" dT="2022-03-03T01:50:13.65" personId="{A0FD757C-F6EC-41BB-A4BB-363EB26BF205}" id="{F6C8974A-1EB0-4E26-9354-8D18EA56A5AD}">
    <text>Ergon invoice states as 4 Townsville St</text>
  </threadedComment>
  <threadedComment ref="D34" dT="2024-08-19T06:53:12.44" personId="{85316928-090C-49D0-A8C7-9A3DFC83359D}" id="{5A2461AF-426B-40DF-95DD-168CA904DA3B}">
    <text>Old NMI: 3033782997</text>
  </threadedComment>
  <threadedComment ref="H34" dT="2022-03-02T06:05:42.85" personId="{A0FD757C-F6EC-41BB-A4BB-363EB26BF205}" id="{13DD5C1F-5FBA-4CA9-BE99-E2B5B4E6A393}">
    <text>Ergon invoice lists as 13 Scotia St</text>
  </threadedComment>
  <threadedComment ref="L35" dT="2024-06-30T04:38:09.91" personId="{F5B08DFB-8E40-4CBD-BFF9-923432EC24B7}" id="{CA745786-7EDF-427B-B841-336FC632CF65}">
    <text>11/08/2023 to 9/11/2023</text>
  </threadedComment>
  <threadedComment ref="D36" dT="2024-08-19T06:53:58.05" personId="{85316928-090C-49D0-A8C7-9A3DFC83359D}" id="{B884931F-63FF-4493-998C-FEECD24FE02E}">
    <text>Old NMI: 3033786321 and name: 2 CECIL ST</text>
  </threadedComment>
  <threadedComment ref="H36" dT="2022-03-02T05:50:54.83" personId="{A0FD757C-F6EC-41BB-A4BB-363EB26BF205}" id="{16A72D89-1B98-465F-B23C-798220510437}">
    <text>Ergon bill lists at 5 Cecil St</text>
  </threadedComment>
  <threadedComment ref="L36" dT="2024-06-30T06:43:59.20" personId="{F5B08DFB-8E40-4CBD-BFF9-923432EC24B7}" id="{563827DA-7974-4EA5-BA0E-CC4E10614392}">
    <text>11/08/2023 - 9/11/2023</text>
  </threadedComment>
  <threadedComment ref="D37" dT="2024-08-19T06:55:11.62" personId="{85316928-090C-49D0-A8C7-9A3DFC83359D}" id="{3CB57CF6-B964-4E54-AE05-5546EE54522A}">
    <text>Old NMI: 3033776482</text>
  </threadedComment>
  <threadedComment ref="L37" dT="2024-06-30T04:50:19.62" personId="{F5B08DFB-8E40-4CBD-BFF9-923432EC24B7}" id="{D7A1BA8A-0491-4455-9910-57D8DD094168}">
    <text>11/08/2023 - 9/11/2023</text>
  </threadedComment>
  <threadedComment ref="D38" dT="2024-09-04T21:29:13.90" personId="{85316928-090C-49D0-A8C7-9A3DFC83359D}" id="{5F2EEBAF-C8D2-4ED9-B73E-126F4E919FE5}">
    <text>Old NMI: 3033785007</text>
  </threadedComment>
  <threadedComment ref="L39" dT="2024-06-30T04:40:27.50" personId="{F5B08DFB-8E40-4CBD-BFF9-923432EC24B7}" id="{FB51B7E9-81B1-42EF-95FA-F291FDE45850}">
    <text>11/08/2023 - 9/11/2023</text>
  </threadedComment>
  <threadedComment ref="D40" dT="2024-08-19T06:57:53.42" personId="{85316928-090C-49D0-A8C7-9A3DFC83359D}" id="{566F4082-2E7D-42FF-953F-3D730FABF073}">
    <text>Old NMI: 3033783012 and name: 16 Townsville St</text>
  </threadedComment>
  <threadedComment ref="H40" dT="2022-03-02T05:55:02.93" personId="{A0FD757C-F6EC-41BB-A4BB-363EB26BF205}" id="{638F3381-D659-4CDC-B472-2ABDE531E708}">
    <text>Ergon invoice lists as 12 Townsville St</text>
  </threadedComment>
  <threadedComment ref="L42" dT="2024-06-30T04:49:01.10" personId="{F5B08DFB-8E40-4CBD-BFF9-923432EC24B7}" id="{FB9CEC64-8813-48BB-A8C8-50431D012BF9}">
    <text>11/08/2023 - 9/11/2023</text>
  </threadedComment>
  <threadedComment ref="O43" dT="2024-06-30T05:43:58.06" personId="{F5B08DFB-8E40-4CBD-BFF9-923432EC24B7}" id="{D933F438-2069-4A50-BA20-B5F4E082C74B}">
    <text>10/11/2023 - 10/02/2024</text>
  </threadedComment>
  <threadedComment ref="O44" dT="2024-06-30T05:46:40.16" personId="{F5B08DFB-8E40-4CBD-BFF9-923432EC24B7}" id="{8D0D3C69-BEDF-4833-AA92-47EB7FD443F9}">
    <text>10/11/2023 - 12/02/2024</text>
  </threadedComment>
  <threadedComment ref="D47" dT="2024-08-19T06:59:51.08" personId="{85316928-090C-49D0-A8C7-9A3DFC83359D}" id="{5C1B851A-43C2-457D-B103-F741F812CD8F}">
    <text>Old NMI: 3033776644 and name: MACROSSAN ST</text>
  </threadedComment>
  <threadedComment ref="D49" dT="2023-09-11T20:53:01.73" personId="{85316928-090C-49D0-A8C7-9A3DFC83359D}" id="{C4FD954A-515B-46E0-B254-17678D9B74BC}">
    <text>37 Elphinstone Street. Old NMI: 3053130826 and name: 74 ELPHINSTONE ST.</text>
  </threadedComment>
  <threadedComment ref="D50" dT="2024-08-19T07:04:38.11" personId="{85316928-090C-49D0-A8C7-9A3DFC83359D}" id="{0458CF62-0F4A-4C0A-9A33-F01588CBDF86}">
    <text>Old NMI: 3033775991 and name: 137 DEIGHTON ST</text>
  </threadedComment>
  <threadedComment ref="H50" dT="2022-03-02T05:53:43.42" personId="{A0FD757C-F6EC-41BB-A4BB-363EB26BF205}" id="{92FFDC90-11AA-4E17-93D7-C6B07EA25DB3}">
    <text>Ergon invoice lists as 92 Deighton St</text>
  </threadedComment>
  <threadedComment ref="D52" dT="2023-07-04T03:32:49.23" personId="{85316928-090C-49D0-A8C7-9A3DFC83359D}" id="{41B2C4ED-2701-4F10-AB38-092BA2A1B6C8}">
    <text>This property has solar.</text>
  </threadedComment>
  <threadedComment ref="H52" dT="2024-09-04T21:05:16.95" personId="{85316928-090C-49D0-A8C7-9A3DFC83359D}" id="{EA212E47-8A6D-46C5-82E2-29A73A911A32}">
    <text>Solar output greater than electricity use. 1119.00kWh solar output.</text>
  </threadedComment>
  <threadedComment ref="L52" dT="2024-06-30T04:22:42.72" personId="{F5B08DFB-8E40-4CBD-BFF9-923432EC24B7}" id="{EFE84B6D-B8A5-4698-86B6-67185AF822D9}">
    <text xml:space="preserve">91 days - August to November. This place have solar and generated 1558 kWh in the same time period.  </text>
  </threadedComment>
  <threadedComment ref="L52" dT="2024-09-04T21:07:47.36" personId="{85316928-090C-49D0-A8C7-9A3DFC83359D}" id="{9168F247-E264-4D24-9361-31E4D9BA2FF3}" parentId="{EFE84B6D-B8A5-4698-86B6-67185AF822D9}">
    <text>Solar output greater than electricity use.</text>
  </threadedComment>
  <threadedComment ref="O52" dT="2024-06-30T05:42:00.86" personId="{F5B08DFB-8E40-4CBD-BFF9-923432EC24B7}" id="{242B002E-0374-4EE4-92E9-1A0DDAD7A83D}">
    <text>10/11/2023 - 12/02/2024</text>
  </threadedComment>
  <threadedComment ref="O52" dT="2024-09-04T21:16:40.32" personId="{85316928-090C-49D0-A8C7-9A3DFC83359D}" id="{EB023258-1A5E-4A6A-A406-329BA4B9AED8}" parentId="{242B002E-0374-4EE4-92E9-1A0DDAD7A83D}">
    <text>Solar export was 772kWh.</text>
  </threadedComment>
  <threadedComment ref="R52" dT="2024-09-04T21:26:34.11" personId="{85316928-090C-49D0-A8C7-9A3DFC83359D}" id="{DB188C36-ED4F-4815-AE1C-6150076D4390}">
    <text>Solar export was 823kWh.</text>
  </threadedComment>
  <threadedComment ref="D54" dT="2024-09-04T21:27:48.52" personId="{85316928-090C-49D0-A8C7-9A3DFC83359D}" id="{0E35641F-C2AA-4940-BA76-957AC172A6F5}">
    <text>No bill for March - June 2024.</text>
  </threadedComment>
  <threadedComment ref="D55" dT="2024-08-19T06:56:44.15" personId="{85316928-090C-49D0-A8C7-9A3DFC83359D}" id="{0BDBD591-E53F-4F59-9D6F-8B93315E4FAC}">
    <text>Old NMI: 3033783357 and Name: 24 Scotia</text>
  </threadedComment>
  <threadedComment ref="N61" dT="2024-07-30T03:41:05.62" personId="{85316928-090C-49D0-A8C7-9A3DFC83359D}" id="{9728CE33-7BB8-4273-A2AE-BAAB50B041BB}">
    <text>Changed from Shell to CS Energy</text>
  </threadedComment>
  <threadedComment ref="N62" dT="2024-07-30T03:41:15.59" personId="{85316928-090C-49D0-A8C7-9A3DFC83359D}" id="{280B877F-2BC8-414E-B651-9C03918666A6}">
    <text>Changed from Shell to CS Energy</text>
  </threadedComment>
  <threadedComment ref="I64" dT="2024-08-19T05:51:17.64" personId="{F1C4306C-A47D-4D8D-A3AF-C3A639C5CDED}" id="{4F386096-26AC-4717-A594-4BD0EAC77ED3}">
    <text>Source: Rebecca Caswell GenSet Data Spreadsheet</text>
  </threadedComment>
  <threadedComment ref="J64" dT="2024-08-19T05:51:30.75" personId="{F1C4306C-A47D-4D8D-A3AF-C3A639C5CDED}" id="{6F2E7B96-270D-43ED-AB02-19E0A8EEE73F}">
    <text xml:space="preserve">Source: NPE </text>
  </threadedComment>
  <threadedComment ref="D67" dT="2023-09-24T20:56:38.06" personId="{85316928-090C-49D0-A8C7-9A3DFC83359D}" id="{CBA22141-B80F-40A7-B1F3-79ADB142A6F0}">
    <text>Building manager has not yet supplied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G19" dT="2024-07-24T04:43:34.27" personId="{85316928-090C-49D0-A8C7-9A3DFC83359D}" id="{748A97C8-F939-45E2-AD46-FE5F150880C5}">
    <text>Added additional 10% on top of the total usage in 2023 because fuel tank data did not align with the fuel issue data.</text>
  </threadedComment>
  <threadedComment ref="G20" dT="2024-07-24T04:43:40.38" personId="{85316928-090C-49D0-A8C7-9A3DFC83359D}" id="{8061901F-666E-4994-9BAF-22B85E845E8A}">
    <text>Added additional 10% on top of the total usage in 2023 because fuel tank data did not align with the fuel issue data.</text>
  </threadedComment>
  <threadedComment ref="G22" dT="2024-07-24T04:39:40.77" personId="{85316928-090C-49D0-A8C7-9A3DFC83359D}" id="{C786DE86-68BF-472E-B203-A650E0AE53E8}">
    <text>Added additional 10% on top of the total usage in 2023 because fuel tank data did not align with the fuel issue data.</text>
  </threadedComment>
  <threadedComment ref="G25" dT="2024-07-24T04:44:11.60" personId="{85316928-090C-49D0-A8C7-9A3DFC83359D}" id="{B6D580B6-45EB-4C0F-B975-CFADF16137FA}">
    <text>Added additional 20% on top of the total usage in 2023 because fuel tank data did not align with the fuel issue data.</text>
  </threadedComment>
  <threadedComment ref="G28" dT="2024-07-24T04:44:24.32" personId="{85316928-090C-49D0-A8C7-9A3DFC83359D}" id="{55792631-DA5B-4FB7-92B9-FD45D76CE059}">
    <text>Added additional 20% on top of the total usage in 2023 because fuel tank data did not align with the fuel issue data.</text>
  </threadedComment>
  <threadedComment ref="G33" dT="2024-07-24T04:44:40.36" personId="{85316928-090C-49D0-A8C7-9A3DFC83359D}" id="{61BDDE98-325A-4A63-AC6F-793F96342858}">
    <text>Added additional 20% on top of the total usage in 2023 because fuel tank data did not align with the fuel issue data.</text>
  </threadedComment>
  <threadedComment ref="G41" dT="2024-07-24T04:43:49.44" personId="{85316928-090C-49D0-A8C7-9A3DFC83359D}" id="{83B6764F-DC00-426B-97B5-908EBAB7DC08}">
    <text>Added additional 10% on top of the total usage in 2023 because fuel tank data did not align with the fuel issue data.</text>
  </threadedComment>
  <threadedComment ref="G55" dT="2024-07-24T05:50:01.38" personId="{85316928-090C-49D0-A8C7-9A3DFC83359D}" id="{6832688D-4721-4170-BF31-23037AB62AEB}">
    <text>Estimated</text>
  </threadedComment>
</ThreadedComments>
</file>

<file path=xl/threadedComments/threadedComment4.xml><?xml version="1.0" encoding="utf-8"?>
<ThreadedComments xmlns="http://schemas.microsoft.com/office/spreadsheetml/2018/threadedcomments" xmlns:x="http://schemas.openxmlformats.org/spreadsheetml/2006/main">
  <threadedComment ref="C13" dT="2024-08-13T05:54:50.37" personId="{F1C4306C-A47D-4D8D-A3AF-C3A639C5CDED}" id="{B1A7C4D8-2FDF-42BA-B324-E6BE37E8F91C}">
    <text xml:space="preserve">Enviro Chainsaw. Our compressor is diesel and captured with our LV122 usage, </text>
  </threadedComment>
  <threadedComment ref="E13" dT="2024-08-13T05:53:30.54" personId="{F1C4306C-A47D-4D8D-A3AF-C3A639C5CDED}" id="{9C9D4F9A-E36E-46A6-B9F9-B5E5DAB2010F}">
    <text>Chainsaw</text>
  </threadedComment>
  <threadedComment ref="C15" dT="2024-08-13T07:17:02.79" personId="{F1C4306C-A47D-4D8D-A3AF-C3A639C5CDED}" id="{5BCB56D9-D850-47C3-828B-092607FF26EB}">
    <text xml:space="preserve">Need to check that bus fuel hasn't already been captured in previous sheet </text>
  </threadedComment>
</ThreadedComments>
</file>

<file path=xl/threadedComments/threadedComment5.xml><?xml version="1.0" encoding="utf-8"?>
<ThreadedComments xmlns="http://schemas.microsoft.com/office/spreadsheetml/2018/threadedcomments" xmlns:x="http://schemas.openxmlformats.org/spreadsheetml/2006/main">
  <threadedComment ref="J31" dT="2023-09-22T05:54:41.32" personId="{01E069F4-D80C-4BEF-8BFD-7C6F0661D3F0}" id="{48546509-CE47-430C-AF08-12B98B8F4F88}">
    <text>Assumed</text>
  </threadedComment>
  <threadedComment ref="J34" dT="2023-09-22T05:54:41.32" personId="{01E069F4-D80C-4BEF-8BFD-7C6F0661D3F0}" id="{15C76E6A-D29F-4B86-98C6-568B513114F3}">
    <text>Assumed</text>
  </threadedComment>
  <threadedComment ref="J42" dT="2023-09-22T05:54:41.32" personId="{01E069F4-D80C-4BEF-8BFD-7C6F0661D3F0}" id="{51EF3EE1-E95D-4B97-ABEE-5BA0BC2A1452}">
    <text>Assumed</text>
  </threadedComment>
  <threadedComment ref="J43" dT="2023-09-22T05:54:41.32" personId="{01E069F4-D80C-4BEF-8BFD-7C6F0661D3F0}" id="{EE7B99FB-D35E-4504-810F-29AA53A4D0D1}">
    <text>Assumed</text>
  </threadedComment>
  <threadedComment ref="J51" dT="2023-09-22T05:54:41.32" personId="{01E069F4-D80C-4BEF-8BFD-7C6F0661D3F0}" id="{6ED81943-E36F-45BD-B779-81E56A47913E}">
    <text>Assumed</text>
  </threadedComment>
  <threadedComment ref="J52" dT="2023-09-22T05:54:41.32" personId="{01E069F4-D80C-4BEF-8BFD-7C6F0661D3F0}" id="{13A0E882-544E-410C-BF01-D6B6B5BA996E}">
    <text>Assumed</text>
  </threadedComment>
  <threadedComment ref="J58" dT="2023-09-22T05:54:41.32" personId="{01E069F4-D80C-4BEF-8BFD-7C6F0661D3F0}" id="{A9A7F6AC-0C19-4E80-B40C-E827959B0492}">
    <text>Assumed</text>
  </threadedComment>
  <threadedComment ref="J59" dT="2023-09-22T05:54:41.32" personId="{01E069F4-D80C-4BEF-8BFD-7C6F0661D3F0}" id="{1673B69F-64AF-4B2C-9B65-997D2184668C}">
    <text>Assumed</text>
  </threadedComment>
</ThreadedComments>
</file>

<file path=xl/threadedComments/threadedComment6.xml><?xml version="1.0" encoding="utf-8"?>
<ThreadedComments xmlns="http://schemas.microsoft.com/office/spreadsheetml/2018/threadedcomments" xmlns:x="http://schemas.openxmlformats.org/spreadsheetml/2006/main">
  <threadedComment ref="G18" dT="2024-07-25T00:48:12.00" personId="{85316928-090C-49D0-A8C7-9A3DFC83359D}" id="{AF78DE55-D189-4037-941E-4CF634C077F9}">
    <text>Lined facility - assume no seepage.</text>
  </threadedComment>
  <threadedComment ref="C22" dT="2022-09-07T21:41:55.02" personId="{85316928-090C-49D0-A8C7-9A3DFC83359D}" id="{242CDC62-6A5B-468B-B898-4EA926708C7E}">
    <text>Tailings liquour taken directly from Tailings tank prior to leaving plant for TSF. </text>
  </threadedComment>
  <threadedComment ref="G67" dT="2024-07-25T00:48:12.00" personId="{85316928-090C-49D0-A8C7-9A3DFC83359D}" id="{34300A83-10AB-475C-B0CC-2EE29AB0FA5C}">
    <text>Lined facility - assume no seepage.</text>
  </threadedComment>
</ThreadedComments>
</file>

<file path=xl/threadedComments/threadedComment7.xml><?xml version="1.0" encoding="utf-8"?>
<ThreadedComments xmlns="http://schemas.microsoft.com/office/spreadsheetml/2018/threadedcomments" xmlns:x="http://schemas.openxmlformats.org/spreadsheetml/2006/main">
  <threadedComment ref="E10" dT="2024-08-15T01:04:11.88" personId="{F1C4306C-A47D-4D8D-A3AF-C3A639C5CDED}" id="{6A441C94-1F41-40DA-BA3A-F1D43FC3C011}">
    <text xml:space="preserve">Called Towers Concrete and they were not happy to spend the time retrieving annual invoices, so requested data from Projects department </text>
  </threadedComment>
  <threadedComment ref="C41" dT="2024-08-15T01:14:02.90" personId="{F1C4306C-A47D-4D8D-A3AF-C3A639C5CDED}" id="{3511E687-1C81-40C4-A005-C5D512DB7A91}">
    <text xml:space="preserve">Murray was able to provide the data for all stock items excluding: 101290 (209L), 124799 (1000L), 101588 (209L), 122715 (209L). Once resolved he will reissue the Pronto report </text>
  </threadedComment>
  <threadedComment ref="G44" dT="2024-08-19T05:44:02.04" personId="{F1C4306C-A47D-4D8D-A3AF-C3A639C5CDED}" id="{76C6EA53-8FC4-4DD0-A006-08E7523FBE40}">
    <text xml:space="preserve">significant increase due to the addition of 140286 - OIL INSULATING ELEC DIALA S4 ZX-1 TRANSFORMER 209L DRUM. please advise if this should be removed. </text>
  </threadedComment>
  <threadedComment ref="V44" dT="2024-08-19T05:44:28.85" personId="{F1C4306C-A47D-4D8D-A3AF-C3A639C5CDED}" id="{73DA320C-4C47-4147-94F2-8B4897B89F27}">
    <text xml:space="preserve">added 140286 - OIL INSULATING ELEC DIALA S4 ZX-1 TRANSFORMER 209L DRUM. please advise if this should be removed. </text>
  </threadedComment>
</ThreadedComments>
</file>

<file path=xl/threadedComments/threadedComment8.xml><?xml version="1.0" encoding="utf-8"?>
<ThreadedComments xmlns="http://schemas.microsoft.com/office/spreadsheetml/2018/threadedcomments" xmlns:x="http://schemas.openxmlformats.org/spreadsheetml/2006/main">
  <threadedComment ref="G23" dT="2024-08-14T06:08:58.08" personId="{F1C4306C-A47D-4D8D-A3AF-C3A639C5CDED}" id="{D699D15B-CD7E-4482-95CD-2D37E201A563}">
    <text xml:space="preserve">Volume=59 m2×0.05 m
</text>
  </threadedComment>
</ThreadedComments>
</file>

<file path=xl/threadedComments/threadedComment9.xml><?xml version="1.0" encoding="utf-8"?>
<ThreadedComments xmlns="http://schemas.microsoft.com/office/spreadsheetml/2018/threadedcomments" xmlns:x="http://schemas.openxmlformats.org/spreadsheetml/2006/main">
  <threadedComment ref="V18" dT="2024-08-15T01:49:35.80" personId="{F1C4306C-A47D-4D8D-A3AF-C3A639C5CDED}" id="{724D3B65-DBCE-4A2C-81B3-B6B909CC9EF1}">
    <text xml:space="preserve">Annual Volume report supplied by Ellsley Metal </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orozco@greenbase.com.a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info@ravenswoodgold.com" TargetMode="External"/><Relationship Id="rId2" Type="http://schemas.openxmlformats.org/officeDocument/2006/relationships/hyperlink" Target="https://www.ravenswoodgold.com/" TargetMode="External"/><Relationship Id="rId1" Type="http://schemas.openxmlformats.org/officeDocument/2006/relationships/hyperlink" Target="mailto:info@ravenswoodgold.com"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 Id="rId4" Type="http://schemas.microsoft.com/office/2017/10/relationships/threadedComment" Target="../threadedComments/threadedComment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 Id="rId4" Type="http://schemas.microsoft.com/office/2017/10/relationships/threadedComment" Target="../threadedComments/threadedComment6.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 Id="rId4" Type="http://schemas.microsoft.com/office/2017/10/relationships/threadedComment" Target="../threadedComments/threadedComment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4.xml"/><Relationship Id="rId1" Type="http://schemas.openxmlformats.org/officeDocument/2006/relationships/printerSettings" Target="../printerSettings/printerSettings18.bin"/><Relationship Id="rId5" Type="http://schemas.microsoft.com/office/2017/10/relationships/threadedComment" Target="../threadedComments/threadedComment9.xml"/><Relationship Id="rId4" Type="http://schemas.openxmlformats.org/officeDocument/2006/relationships/comments" Target="../comments12.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5.xml"/><Relationship Id="rId1" Type="http://schemas.openxmlformats.org/officeDocument/2006/relationships/printerSettings" Target="../printerSettings/printerSettings19.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5:L260"/>
  <sheetViews>
    <sheetView zoomScale="85" zoomScaleNormal="85" workbookViewId="0">
      <selection activeCell="K40" sqref="K40"/>
    </sheetView>
  </sheetViews>
  <sheetFormatPr defaultColWidth="9.140625" defaultRowHeight="15"/>
  <cols>
    <col min="1" max="2" width="2.7109375" style="145" customWidth="1"/>
    <col min="3" max="3" width="2.7109375" style="1" customWidth="1"/>
    <col min="4" max="4" width="28.140625" style="1" customWidth="1"/>
    <col min="5" max="5" width="55.7109375" style="1" customWidth="1"/>
    <col min="6" max="6" width="2.7109375" style="1" customWidth="1"/>
    <col min="7" max="9" width="20.28515625" style="1" customWidth="1"/>
    <col min="10" max="10" width="2.7109375" style="1" customWidth="1"/>
    <col min="11" max="11" width="75.7109375" style="1" customWidth="1"/>
    <col min="12" max="12" width="2.7109375" style="1" customWidth="1"/>
    <col min="13" max="13" width="18.85546875" style="1" customWidth="1"/>
    <col min="14" max="16384" width="9.140625" style="1"/>
  </cols>
  <sheetData>
    <row r="5" spans="4:12">
      <c r="L5" s="27"/>
    </row>
    <row r="6" spans="4:12">
      <c r="D6" s="27"/>
      <c r="H6" s="27"/>
    </row>
    <row r="14" spans="4:12" ht="23.25">
      <c r="D14" s="28" t="s">
        <v>0</v>
      </c>
    </row>
    <row r="15" spans="4:12">
      <c r="G15" s="96" t="s">
        <v>1</v>
      </c>
    </row>
    <row r="16" spans="4:12" ht="18">
      <c r="D16" s="26" t="s">
        <v>2</v>
      </c>
      <c r="G16" s="1" t="s">
        <v>3</v>
      </c>
      <c r="H16" s="1" t="s">
        <v>4</v>
      </c>
    </row>
    <row r="17" spans="1:11">
      <c r="G17" s="1" t="s">
        <v>5</v>
      </c>
      <c r="H17" s="617" t="s">
        <v>6</v>
      </c>
    </row>
    <row r="18" spans="1:11">
      <c r="G18" s="1" t="s">
        <v>7</v>
      </c>
      <c r="H18" s="1" t="s">
        <v>8</v>
      </c>
    </row>
    <row r="19" spans="1:11" ht="23.25">
      <c r="D19" s="28" t="s">
        <v>9</v>
      </c>
      <c r="G19" s="1" t="s">
        <v>10</v>
      </c>
    </row>
    <row r="20" spans="1:11" ht="23.25">
      <c r="D20" s="28" t="s">
        <v>11</v>
      </c>
      <c r="G20" s="1" t="s">
        <v>12</v>
      </c>
      <c r="H20" s="147" t="s">
        <v>13</v>
      </c>
    </row>
    <row r="22" spans="1:11" ht="23.25">
      <c r="D22" s="28" t="s">
        <v>14</v>
      </c>
      <c r="G22" s="645" t="s">
        <v>15</v>
      </c>
      <c r="H22" s="646"/>
      <c r="I22" s="647"/>
    </row>
    <row r="24" spans="1:11">
      <c r="D24" s="55" t="s">
        <v>16</v>
      </c>
      <c r="E24" s="55" t="s">
        <v>17</v>
      </c>
      <c r="G24" s="55" t="s">
        <v>18</v>
      </c>
      <c r="H24" s="55" t="s">
        <v>19</v>
      </c>
      <c r="I24" s="55" t="s">
        <v>20</v>
      </c>
    </row>
    <row r="25" spans="1:11">
      <c r="D25" s="29" t="s">
        <v>21</v>
      </c>
      <c r="E25" s="7" t="s">
        <v>22</v>
      </c>
      <c r="G25" s="76"/>
      <c r="H25" s="76"/>
      <c r="I25" s="76" t="s">
        <v>23</v>
      </c>
    </row>
    <row r="26" spans="1:11">
      <c r="D26" s="29" t="s">
        <v>24</v>
      </c>
      <c r="E26" s="7" t="s">
        <v>22</v>
      </c>
      <c r="G26" s="76"/>
      <c r="H26" s="76" t="s">
        <v>23</v>
      </c>
      <c r="I26" s="76"/>
    </row>
    <row r="27" spans="1:11">
      <c r="D27" s="29" t="s">
        <v>25</v>
      </c>
      <c r="E27" s="7" t="s">
        <v>22</v>
      </c>
      <c r="G27" s="76"/>
      <c r="H27" s="76"/>
      <c r="I27" s="76" t="s">
        <v>23</v>
      </c>
    </row>
    <row r="28" spans="1:11">
      <c r="D28" s="29" t="s">
        <v>26</v>
      </c>
      <c r="E28" s="7" t="s">
        <v>27</v>
      </c>
      <c r="G28" s="76"/>
      <c r="H28" s="76"/>
      <c r="I28" s="76" t="s">
        <v>23</v>
      </c>
    </row>
    <row r="29" spans="1:11">
      <c r="D29" s="29" t="s">
        <v>28</v>
      </c>
      <c r="E29" s="7" t="s">
        <v>22</v>
      </c>
      <c r="G29" s="76" t="s">
        <v>23</v>
      </c>
      <c r="H29" s="76"/>
      <c r="I29" s="76" t="s">
        <v>23</v>
      </c>
    </row>
    <row r="30" spans="1:11">
      <c r="D30" s="29" t="s">
        <v>29</v>
      </c>
      <c r="E30" s="7" t="s">
        <v>30</v>
      </c>
      <c r="G30" s="76"/>
      <c r="H30" s="76" t="s">
        <v>23</v>
      </c>
      <c r="I30" s="76" t="s">
        <v>23</v>
      </c>
    </row>
    <row r="31" spans="1:11" s="70" customFormat="1">
      <c r="A31" s="146"/>
      <c r="B31" s="146"/>
      <c r="D31" s="71" t="s">
        <v>31</v>
      </c>
      <c r="E31" s="57" t="s">
        <v>30</v>
      </c>
      <c r="F31" s="1"/>
      <c r="G31" s="76" t="s">
        <v>23</v>
      </c>
      <c r="H31" s="76" t="s">
        <v>23</v>
      </c>
      <c r="I31" s="76"/>
      <c r="J31" s="1"/>
      <c r="K31" s="1"/>
    </row>
    <row r="32" spans="1:11">
      <c r="D32" s="29" t="s">
        <v>32</v>
      </c>
      <c r="E32" s="7" t="s">
        <v>30</v>
      </c>
      <c r="G32" s="76" t="s">
        <v>23</v>
      </c>
      <c r="H32" s="76" t="s">
        <v>23</v>
      </c>
      <c r="I32" s="76"/>
    </row>
    <row r="33" spans="1:11">
      <c r="D33" s="29" t="s">
        <v>33</v>
      </c>
      <c r="E33" s="7" t="s">
        <v>30</v>
      </c>
      <c r="G33" s="76" t="s">
        <v>23</v>
      </c>
      <c r="H33" s="76" t="s">
        <v>23</v>
      </c>
      <c r="I33" s="76"/>
    </row>
    <row r="34" spans="1:11">
      <c r="D34" s="29" t="s">
        <v>34</v>
      </c>
      <c r="E34" s="7" t="s">
        <v>35</v>
      </c>
      <c r="G34" s="76" t="s">
        <v>23</v>
      </c>
      <c r="H34" s="76" t="s">
        <v>23</v>
      </c>
      <c r="I34" s="76"/>
    </row>
    <row r="35" spans="1:11">
      <c r="D35" s="29" t="s">
        <v>36</v>
      </c>
      <c r="E35" s="7" t="s">
        <v>22</v>
      </c>
      <c r="G35" s="76"/>
      <c r="H35" s="76" t="s">
        <v>23</v>
      </c>
      <c r="I35" s="76"/>
    </row>
    <row r="36" spans="1:11">
      <c r="D36" s="29" t="s">
        <v>37</v>
      </c>
      <c r="E36" s="7" t="s">
        <v>38</v>
      </c>
      <c r="G36" s="76"/>
      <c r="H36" s="76" t="s">
        <v>23</v>
      </c>
      <c r="I36" s="76"/>
    </row>
    <row r="37" spans="1:11">
      <c r="D37" s="29" t="s">
        <v>39</v>
      </c>
      <c r="E37" s="7" t="s">
        <v>22</v>
      </c>
      <c r="G37" s="76"/>
      <c r="H37" s="76" t="s">
        <v>23</v>
      </c>
      <c r="I37" s="76"/>
    </row>
    <row r="38" spans="1:11" s="70" customFormat="1">
      <c r="A38" s="146"/>
      <c r="B38" s="146"/>
      <c r="D38" s="71" t="s">
        <v>40</v>
      </c>
      <c r="E38" s="57" t="s">
        <v>41</v>
      </c>
      <c r="F38" s="1"/>
      <c r="G38" s="76"/>
      <c r="H38" s="76" t="s">
        <v>23</v>
      </c>
      <c r="I38" s="76"/>
      <c r="J38" s="1"/>
      <c r="K38" s="1"/>
    </row>
    <row r="39" spans="1:11" s="70" customFormat="1">
      <c r="A39" s="146"/>
      <c r="B39" s="146"/>
      <c r="D39" s="71" t="s">
        <v>42</v>
      </c>
      <c r="E39" s="57" t="s">
        <v>41</v>
      </c>
      <c r="F39" s="1"/>
      <c r="G39" s="76"/>
      <c r="H39" s="76" t="s">
        <v>23</v>
      </c>
      <c r="I39" s="76"/>
      <c r="J39" s="1"/>
      <c r="K39" s="1"/>
    </row>
    <row r="40" spans="1:11" s="70" customFormat="1">
      <c r="A40" s="146"/>
      <c r="B40" s="146"/>
      <c r="D40" s="71" t="s">
        <v>43</v>
      </c>
      <c r="E40" s="57" t="s">
        <v>30</v>
      </c>
      <c r="F40" s="1"/>
      <c r="G40" s="76" t="s">
        <v>23</v>
      </c>
      <c r="H40" s="76" t="s">
        <v>23</v>
      </c>
      <c r="I40" s="76"/>
      <c r="J40" s="1"/>
      <c r="K40" s="1"/>
    </row>
    <row r="41" spans="1:11">
      <c r="D41" s="29" t="s">
        <v>44</v>
      </c>
      <c r="E41" s="7" t="s">
        <v>41</v>
      </c>
      <c r="G41" s="76"/>
      <c r="H41" s="76" t="s">
        <v>23</v>
      </c>
      <c r="I41" s="76"/>
    </row>
    <row r="42" spans="1:11">
      <c r="D42" s="29" t="s">
        <v>45</v>
      </c>
      <c r="E42" s="7" t="s">
        <v>46</v>
      </c>
      <c r="G42" s="76" t="s">
        <v>23</v>
      </c>
      <c r="H42" s="76" t="s">
        <v>23</v>
      </c>
      <c r="I42" s="76"/>
    </row>
    <row r="43" spans="1:11">
      <c r="D43" s="29" t="s">
        <v>47</v>
      </c>
      <c r="E43" s="7" t="s">
        <v>46</v>
      </c>
      <c r="G43" s="76"/>
      <c r="H43" s="76" t="s">
        <v>23</v>
      </c>
      <c r="I43" s="76"/>
    </row>
    <row r="44" spans="1:11">
      <c r="D44" s="29" t="s">
        <v>48</v>
      </c>
      <c r="E44" s="7" t="s">
        <v>49</v>
      </c>
      <c r="G44" s="76" t="s">
        <v>23</v>
      </c>
      <c r="H44" s="76"/>
      <c r="I44" s="76" t="s">
        <v>23</v>
      </c>
    </row>
    <row r="46" spans="1:11">
      <c r="D46" s="55" t="s">
        <v>50</v>
      </c>
      <c r="E46" s="649" t="s">
        <v>51</v>
      </c>
      <c r="F46" s="650"/>
      <c r="G46" s="650"/>
      <c r="H46" s="650"/>
      <c r="I46" s="651"/>
      <c r="K46" s="55" t="s">
        <v>52</v>
      </c>
    </row>
    <row r="47" spans="1:11" s="70" customFormat="1" ht="60" customHeight="1">
      <c r="A47" s="146"/>
      <c r="B47" s="146"/>
      <c r="D47" s="75" t="s">
        <v>53</v>
      </c>
      <c r="E47" s="652" t="s">
        <v>54</v>
      </c>
      <c r="F47" s="653"/>
      <c r="G47" s="653"/>
      <c r="H47" s="653"/>
      <c r="I47" s="654"/>
      <c r="J47" s="1"/>
      <c r="K47" s="114" t="s">
        <v>55</v>
      </c>
    </row>
    <row r="48" spans="1:11" ht="60" customHeight="1">
      <c r="D48" s="9" t="s">
        <v>18</v>
      </c>
      <c r="E48" s="652" t="s">
        <v>56</v>
      </c>
      <c r="F48" s="653"/>
      <c r="G48" s="653"/>
      <c r="H48" s="653"/>
      <c r="I48" s="654"/>
      <c r="K48" s="114" t="s">
        <v>57</v>
      </c>
    </row>
    <row r="49" spans="4:11" ht="60" customHeight="1">
      <c r="D49" s="202" t="s">
        <v>58</v>
      </c>
      <c r="E49" s="655" t="s">
        <v>59</v>
      </c>
      <c r="F49" s="656"/>
      <c r="G49" s="656"/>
      <c r="H49" s="656"/>
      <c r="I49" s="657"/>
      <c r="J49" s="196"/>
      <c r="K49" s="144" t="s">
        <v>60</v>
      </c>
    </row>
    <row r="51" spans="4:11" ht="45" customHeight="1">
      <c r="D51" s="9" t="s">
        <v>61</v>
      </c>
      <c r="E51" s="652" t="s">
        <v>62</v>
      </c>
      <c r="F51" s="653"/>
      <c r="G51" s="653"/>
      <c r="H51" s="653"/>
      <c r="I51" s="654"/>
      <c r="K51" s="114" t="s">
        <v>63</v>
      </c>
    </row>
    <row r="52" spans="4:11" ht="45" customHeight="1">
      <c r="D52" s="9" t="s">
        <v>64</v>
      </c>
      <c r="E52" s="652" t="s">
        <v>65</v>
      </c>
      <c r="F52" s="653"/>
      <c r="G52" s="653"/>
      <c r="H52" s="653"/>
      <c r="I52" s="654"/>
      <c r="K52" s="114" t="s">
        <v>63</v>
      </c>
    </row>
    <row r="54" spans="4:11">
      <c r="D54" s="1" t="s">
        <v>66</v>
      </c>
    </row>
    <row r="55" spans="4:11">
      <c r="D55" s="13"/>
      <c r="E55" s="14"/>
      <c r="F55" s="14"/>
      <c r="G55" s="14"/>
      <c r="H55" s="14"/>
      <c r="I55" s="14"/>
      <c r="J55" s="14"/>
      <c r="K55" s="15"/>
    </row>
    <row r="56" spans="4:11">
      <c r="D56" s="16"/>
      <c r="E56" s="18" t="s">
        <v>67</v>
      </c>
      <c r="F56" s="18"/>
      <c r="G56" s="18"/>
      <c r="H56" s="18"/>
      <c r="I56" s="18"/>
      <c r="J56" s="18"/>
      <c r="K56" s="20"/>
    </row>
    <row r="57" spans="4:11">
      <c r="D57" s="72" t="s">
        <v>68</v>
      </c>
      <c r="E57" s="54" t="s">
        <v>69</v>
      </c>
      <c r="F57" s="648" t="s">
        <v>70</v>
      </c>
      <c r="G57" s="648"/>
      <c r="H57" s="18" t="s">
        <v>71</v>
      </c>
      <c r="I57" s="18"/>
      <c r="J57" s="18"/>
      <c r="K57" s="20"/>
    </row>
    <row r="58" spans="4:11">
      <c r="D58" s="72" t="s">
        <v>68</v>
      </c>
      <c r="E58" s="11" t="s">
        <v>72</v>
      </c>
      <c r="F58" s="18" t="s">
        <v>73</v>
      </c>
      <c r="G58" s="18"/>
      <c r="H58" s="18"/>
      <c r="I58" s="18"/>
      <c r="J58" s="18"/>
      <c r="K58" s="20"/>
    </row>
    <row r="59" spans="4:11">
      <c r="D59" s="72" t="s">
        <v>68</v>
      </c>
      <c r="E59" s="12" t="s">
        <v>74</v>
      </c>
      <c r="F59" s="18" t="s">
        <v>75</v>
      </c>
      <c r="G59" s="18"/>
      <c r="H59" s="18"/>
      <c r="I59" s="18"/>
      <c r="J59" s="18"/>
      <c r="K59" s="20"/>
    </row>
    <row r="60" spans="4:11">
      <c r="D60" s="72" t="s">
        <v>68</v>
      </c>
      <c r="E60" s="10" t="s">
        <v>76</v>
      </c>
      <c r="F60" s="18" t="s">
        <v>77</v>
      </c>
      <c r="G60" s="18"/>
      <c r="H60" s="18"/>
      <c r="I60" s="18"/>
      <c r="J60" s="18"/>
      <c r="K60" s="20"/>
    </row>
    <row r="61" spans="4:11">
      <c r="D61" s="72" t="s">
        <v>68</v>
      </c>
      <c r="E61" s="8" t="s">
        <v>78</v>
      </c>
      <c r="F61" s="18" t="s">
        <v>79</v>
      </c>
      <c r="G61" s="18"/>
      <c r="H61" s="18"/>
      <c r="I61" s="18"/>
      <c r="J61" s="18"/>
      <c r="K61" s="20"/>
    </row>
    <row r="62" spans="4:11">
      <c r="D62" s="72" t="s">
        <v>68</v>
      </c>
      <c r="E62" s="55" t="s">
        <v>80</v>
      </c>
      <c r="F62" s="18" t="s">
        <v>81</v>
      </c>
      <c r="G62" s="18"/>
      <c r="H62" s="18"/>
      <c r="I62" s="18"/>
      <c r="J62" s="18"/>
      <c r="K62" s="20"/>
    </row>
    <row r="63" spans="4:11">
      <c r="D63" s="23"/>
      <c r="E63" s="2"/>
      <c r="F63" s="2"/>
      <c r="G63" s="2"/>
      <c r="H63" s="2"/>
      <c r="I63" s="2"/>
      <c r="J63" s="2"/>
      <c r="K63" s="22"/>
    </row>
    <row r="65" spans="4:4">
      <c r="D65" s="1" t="s">
        <v>82</v>
      </c>
    </row>
    <row r="66" spans="4:4">
      <c r="D66" s="1" t="s">
        <v>83</v>
      </c>
    </row>
    <row r="67" spans="4:4">
      <c r="D67" s="201">
        <v>48113</v>
      </c>
    </row>
    <row r="68" spans="4:4" hidden="1">
      <c r="D68" s="118" t="s">
        <v>84</v>
      </c>
    </row>
    <row r="69" spans="4:4" hidden="1">
      <c r="D69" s="119" t="s">
        <v>85</v>
      </c>
    </row>
    <row r="70" spans="4:4" hidden="1">
      <c r="D70" s="119" t="s">
        <v>86</v>
      </c>
    </row>
    <row r="71" spans="4:4" hidden="1">
      <c r="D71" s="119" t="s">
        <v>87</v>
      </c>
    </row>
    <row r="72" spans="4:4" hidden="1">
      <c r="D72" s="119" t="s">
        <v>88</v>
      </c>
    </row>
    <row r="73" spans="4:4" hidden="1">
      <c r="D73" s="119" t="s">
        <v>89</v>
      </c>
    </row>
    <row r="74" spans="4:4" hidden="1">
      <c r="D74" s="119" t="s">
        <v>90</v>
      </c>
    </row>
    <row r="75" spans="4:4" hidden="1">
      <c r="D75" s="119" t="s">
        <v>91</v>
      </c>
    </row>
    <row r="76" spans="4:4" hidden="1">
      <c r="D76" s="119" t="s">
        <v>92</v>
      </c>
    </row>
    <row r="77" spans="4:4" hidden="1">
      <c r="D77" s="119" t="s">
        <v>93</v>
      </c>
    </row>
    <row r="78" spans="4:4" hidden="1">
      <c r="D78" s="119" t="s">
        <v>94</v>
      </c>
    </row>
    <row r="79" spans="4:4" hidden="1">
      <c r="D79" s="119" t="s">
        <v>95</v>
      </c>
    </row>
    <row r="80" spans="4:4" hidden="1">
      <c r="D80" s="119" t="s">
        <v>96</v>
      </c>
    </row>
    <row r="81" spans="4:4" hidden="1">
      <c r="D81" s="119" t="s">
        <v>97</v>
      </c>
    </row>
    <row r="82" spans="4:4" hidden="1">
      <c r="D82" s="119" t="s">
        <v>98</v>
      </c>
    </row>
    <row r="83" spans="4:4" hidden="1">
      <c r="D83" s="119" t="s">
        <v>99</v>
      </c>
    </row>
    <row r="84" spans="4:4" hidden="1">
      <c r="D84" s="119" t="s">
        <v>100</v>
      </c>
    </row>
    <row r="85" spans="4:4" hidden="1">
      <c r="D85" s="119" t="s">
        <v>101</v>
      </c>
    </row>
    <row r="86" spans="4:4" hidden="1">
      <c r="D86" s="119" t="s">
        <v>102</v>
      </c>
    </row>
    <row r="87" spans="4:4" hidden="1">
      <c r="D87" s="119" t="s">
        <v>103</v>
      </c>
    </row>
    <row r="88" spans="4:4" hidden="1">
      <c r="D88" s="119" t="s">
        <v>104</v>
      </c>
    </row>
    <row r="89" spans="4:4" hidden="1">
      <c r="D89" s="119" t="s">
        <v>105</v>
      </c>
    </row>
    <row r="90" spans="4:4" hidden="1">
      <c r="D90" s="119" t="s">
        <v>106</v>
      </c>
    </row>
    <row r="91" spans="4:4" hidden="1">
      <c r="D91" s="119" t="s">
        <v>107</v>
      </c>
    </row>
    <row r="92" spans="4:4" hidden="1">
      <c r="D92" s="119" t="s">
        <v>108</v>
      </c>
    </row>
    <row r="93" spans="4:4" hidden="1">
      <c r="D93" s="119" t="s">
        <v>109</v>
      </c>
    </row>
    <row r="94" spans="4:4" hidden="1">
      <c r="D94" s="119" t="s">
        <v>110</v>
      </c>
    </row>
    <row r="95" spans="4:4" hidden="1">
      <c r="D95" s="119" t="s">
        <v>111</v>
      </c>
    </row>
    <row r="96" spans="4:4" hidden="1">
      <c r="D96" s="119" t="s">
        <v>112</v>
      </c>
    </row>
    <row r="97" spans="4:4" hidden="1">
      <c r="D97" s="119" t="s">
        <v>113</v>
      </c>
    </row>
    <row r="98" spans="4:4" hidden="1">
      <c r="D98" s="119" t="s">
        <v>114</v>
      </c>
    </row>
    <row r="99" spans="4:4" hidden="1">
      <c r="D99" s="119" t="s">
        <v>115</v>
      </c>
    </row>
    <row r="100" spans="4:4" hidden="1">
      <c r="D100" s="119" t="s">
        <v>116</v>
      </c>
    </row>
    <row r="101" spans="4:4" hidden="1">
      <c r="D101" s="119" t="s">
        <v>117</v>
      </c>
    </row>
    <row r="102" spans="4:4" hidden="1">
      <c r="D102" s="119" t="s">
        <v>118</v>
      </c>
    </row>
    <row r="103" spans="4:4" hidden="1">
      <c r="D103" s="119" t="s">
        <v>119</v>
      </c>
    </row>
    <row r="104" spans="4:4" hidden="1">
      <c r="D104" s="119" t="s">
        <v>120</v>
      </c>
    </row>
    <row r="105" spans="4:4" hidden="1">
      <c r="D105" s="119" t="s">
        <v>121</v>
      </c>
    </row>
    <row r="106" spans="4:4" hidden="1">
      <c r="D106" s="119" t="s">
        <v>122</v>
      </c>
    </row>
    <row r="107" spans="4:4" hidden="1">
      <c r="D107" s="119" t="s">
        <v>123</v>
      </c>
    </row>
    <row r="108" spans="4:4" hidden="1">
      <c r="D108" s="119" t="s">
        <v>124</v>
      </c>
    </row>
    <row r="109" spans="4:4" hidden="1">
      <c r="D109" s="119" t="s">
        <v>125</v>
      </c>
    </row>
    <row r="110" spans="4:4" hidden="1">
      <c r="D110" s="119" t="s">
        <v>126</v>
      </c>
    </row>
    <row r="111" spans="4:4" hidden="1">
      <c r="D111" s="119" t="s">
        <v>127</v>
      </c>
    </row>
    <row r="112" spans="4:4" hidden="1">
      <c r="D112" s="119" t="s">
        <v>128</v>
      </c>
    </row>
    <row r="113" spans="4:4" hidden="1">
      <c r="D113" s="119" t="s">
        <v>129</v>
      </c>
    </row>
    <row r="114" spans="4:4" hidden="1">
      <c r="D114" s="119" t="s">
        <v>130</v>
      </c>
    </row>
    <row r="115" spans="4:4" hidden="1">
      <c r="D115" s="119" t="s">
        <v>131</v>
      </c>
    </row>
    <row r="116" spans="4:4" hidden="1">
      <c r="D116" s="119" t="s">
        <v>132</v>
      </c>
    </row>
    <row r="117" spans="4:4" hidden="1">
      <c r="D117" s="119" t="s">
        <v>133</v>
      </c>
    </row>
    <row r="118" spans="4:4" hidden="1">
      <c r="D118" s="119" t="s">
        <v>134</v>
      </c>
    </row>
    <row r="119" spans="4:4" hidden="1">
      <c r="D119" s="119" t="s">
        <v>135</v>
      </c>
    </row>
    <row r="120" spans="4:4" hidden="1">
      <c r="D120" s="119" t="s">
        <v>136</v>
      </c>
    </row>
    <row r="121" spans="4:4" hidden="1">
      <c r="D121" s="119" t="s">
        <v>137</v>
      </c>
    </row>
    <row r="122" spans="4:4" hidden="1">
      <c r="D122" s="119" t="s">
        <v>138</v>
      </c>
    </row>
    <row r="123" spans="4:4" hidden="1">
      <c r="D123" s="119" t="s">
        <v>139</v>
      </c>
    </row>
    <row r="124" spans="4:4" hidden="1">
      <c r="D124" s="119" t="s">
        <v>140</v>
      </c>
    </row>
    <row r="125" spans="4:4" hidden="1">
      <c r="D125" s="119" t="s">
        <v>141</v>
      </c>
    </row>
    <row r="126" spans="4:4" hidden="1">
      <c r="D126" s="119" t="s">
        <v>142</v>
      </c>
    </row>
    <row r="127" spans="4:4" hidden="1">
      <c r="D127" s="119" t="s">
        <v>143</v>
      </c>
    </row>
    <row r="128" spans="4:4" hidden="1">
      <c r="D128" s="119" t="s">
        <v>144</v>
      </c>
    </row>
    <row r="129" spans="4:4" hidden="1">
      <c r="D129" s="119" t="s">
        <v>145</v>
      </c>
    </row>
    <row r="130" spans="4:4" hidden="1">
      <c r="D130" s="119" t="s">
        <v>146</v>
      </c>
    </row>
    <row r="131" spans="4:4" hidden="1">
      <c r="D131" s="119" t="s">
        <v>147</v>
      </c>
    </row>
    <row r="132" spans="4:4" hidden="1">
      <c r="D132" s="119" t="s">
        <v>148</v>
      </c>
    </row>
    <row r="133" spans="4:4" hidden="1">
      <c r="D133" s="119" t="s">
        <v>149</v>
      </c>
    </row>
    <row r="134" spans="4:4" hidden="1">
      <c r="D134" s="119" t="s">
        <v>150</v>
      </c>
    </row>
    <row r="135" spans="4:4" hidden="1">
      <c r="D135" s="119" t="s">
        <v>151</v>
      </c>
    </row>
    <row r="136" spans="4:4" hidden="1">
      <c r="D136" s="119" t="s">
        <v>152</v>
      </c>
    </row>
    <row r="137" spans="4:4" hidden="1">
      <c r="D137" s="119" t="s">
        <v>153</v>
      </c>
    </row>
    <row r="138" spans="4:4" hidden="1">
      <c r="D138" s="119" t="s">
        <v>154</v>
      </c>
    </row>
    <row r="139" spans="4:4" hidden="1">
      <c r="D139" s="119" t="s">
        <v>155</v>
      </c>
    </row>
    <row r="140" spans="4:4" hidden="1">
      <c r="D140" s="119" t="s">
        <v>156</v>
      </c>
    </row>
    <row r="141" spans="4:4" hidden="1">
      <c r="D141" s="119" t="s">
        <v>157</v>
      </c>
    </row>
    <row r="142" spans="4:4" hidden="1">
      <c r="D142" s="119" t="s">
        <v>158</v>
      </c>
    </row>
    <row r="143" spans="4:4" hidden="1">
      <c r="D143" s="119" t="s">
        <v>159</v>
      </c>
    </row>
    <row r="144" spans="4:4" hidden="1">
      <c r="D144" s="119" t="s">
        <v>160</v>
      </c>
    </row>
    <row r="145" spans="4:4" hidden="1">
      <c r="D145" s="119" t="s">
        <v>161</v>
      </c>
    </row>
    <row r="146" spans="4:4" hidden="1">
      <c r="D146" s="119" t="s">
        <v>162</v>
      </c>
    </row>
    <row r="147" spans="4:4" hidden="1">
      <c r="D147" s="119" t="s">
        <v>163</v>
      </c>
    </row>
    <row r="148" spans="4:4" hidden="1">
      <c r="D148" s="119" t="s">
        <v>164</v>
      </c>
    </row>
    <row r="149" spans="4:4" hidden="1">
      <c r="D149" s="119" t="s">
        <v>165</v>
      </c>
    </row>
    <row r="150" spans="4:4" hidden="1">
      <c r="D150" s="119" t="s">
        <v>166</v>
      </c>
    </row>
    <row r="151" spans="4:4" hidden="1">
      <c r="D151" s="119" t="s">
        <v>167</v>
      </c>
    </row>
    <row r="152" spans="4:4" hidden="1">
      <c r="D152" s="119" t="s">
        <v>168</v>
      </c>
    </row>
    <row r="153" spans="4:4" hidden="1">
      <c r="D153" s="119" t="s">
        <v>169</v>
      </c>
    </row>
    <row r="154" spans="4:4" hidden="1">
      <c r="D154" s="119" t="s">
        <v>170</v>
      </c>
    </row>
    <row r="155" spans="4:4" hidden="1">
      <c r="D155" s="119" t="s">
        <v>171</v>
      </c>
    </row>
    <row r="156" spans="4:4" hidden="1">
      <c r="D156" s="119" t="s">
        <v>172</v>
      </c>
    </row>
    <row r="157" spans="4:4" hidden="1">
      <c r="D157" s="119" t="s">
        <v>173</v>
      </c>
    </row>
    <row r="158" spans="4:4" hidden="1">
      <c r="D158" s="119" t="s">
        <v>174</v>
      </c>
    </row>
    <row r="159" spans="4:4" hidden="1">
      <c r="D159" s="119" t="s">
        <v>175</v>
      </c>
    </row>
    <row r="160" spans="4:4" hidden="1">
      <c r="D160" s="119" t="s">
        <v>176</v>
      </c>
    </row>
    <row r="161" spans="4:4" hidden="1">
      <c r="D161" s="119" t="s">
        <v>177</v>
      </c>
    </row>
    <row r="162" spans="4:4" hidden="1">
      <c r="D162" s="119" t="s">
        <v>178</v>
      </c>
    </row>
    <row r="163" spans="4:4" hidden="1">
      <c r="D163" s="119" t="s">
        <v>179</v>
      </c>
    </row>
    <row r="164" spans="4:4" hidden="1">
      <c r="D164" s="119" t="s">
        <v>180</v>
      </c>
    </row>
    <row r="165" spans="4:4" hidden="1">
      <c r="D165" s="119" t="s">
        <v>181</v>
      </c>
    </row>
    <row r="166" spans="4:4" hidden="1">
      <c r="D166" s="119" t="s">
        <v>182</v>
      </c>
    </row>
    <row r="167" spans="4:4" hidden="1">
      <c r="D167" s="119" t="s">
        <v>183</v>
      </c>
    </row>
    <row r="168" spans="4:4" hidden="1">
      <c r="D168" s="119" t="s">
        <v>184</v>
      </c>
    </row>
    <row r="169" spans="4:4" hidden="1">
      <c r="D169" s="119" t="s">
        <v>185</v>
      </c>
    </row>
    <row r="170" spans="4:4" hidden="1">
      <c r="D170" s="119" t="s">
        <v>186</v>
      </c>
    </row>
    <row r="171" spans="4:4" hidden="1">
      <c r="D171" s="119" t="s">
        <v>187</v>
      </c>
    </row>
    <row r="172" spans="4:4" hidden="1">
      <c r="D172" s="119" t="s">
        <v>188</v>
      </c>
    </row>
    <row r="173" spans="4:4" hidden="1">
      <c r="D173" s="119" t="s">
        <v>189</v>
      </c>
    </row>
    <row r="174" spans="4:4" hidden="1">
      <c r="D174" s="119" t="s">
        <v>190</v>
      </c>
    </row>
    <row r="175" spans="4:4" hidden="1">
      <c r="D175" s="119" t="s">
        <v>191</v>
      </c>
    </row>
    <row r="176" spans="4:4" hidden="1">
      <c r="D176" s="119" t="s">
        <v>192</v>
      </c>
    </row>
    <row r="177" spans="4:4" hidden="1">
      <c r="D177" s="119" t="s">
        <v>193</v>
      </c>
    </row>
    <row r="178" spans="4:4" hidden="1">
      <c r="D178" s="119" t="s">
        <v>194</v>
      </c>
    </row>
    <row r="179" spans="4:4" hidden="1">
      <c r="D179" s="119" t="s">
        <v>195</v>
      </c>
    </row>
    <row r="180" spans="4:4" hidden="1">
      <c r="D180" s="119" t="s">
        <v>196</v>
      </c>
    </row>
    <row r="181" spans="4:4" hidden="1">
      <c r="D181" s="119" t="s">
        <v>197</v>
      </c>
    </row>
    <row r="182" spans="4:4" hidden="1">
      <c r="D182" s="119" t="s">
        <v>198</v>
      </c>
    </row>
    <row r="183" spans="4:4" hidden="1">
      <c r="D183" s="119" t="s">
        <v>199</v>
      </c>
    </row>
    <row r="184" spans="4:4" hidden="1">
      <c r="D184" s="119" t="s">
        <v>200</v>
      </c>
    </row>
    <row r="185" spans="4:4" hidden="1">
      <c r="D185" s="119" t="s">
        <v>201</v>
      </c>
    </row>
    <row r="186" spans="4:4" hidden="1">
      <c r="D186" s="119" t="s">
        <v>202</v>
      </c>
    </row>
    <row r="187" spans="4:4" hidden="1">
      <c r="D187" s="119" t="s">
        <v>203</v>
      </c>
    </row>
    <row r="188" spans="4:4" hidden="1">
      <c r="D188" s="119" t="s">
        <v>204</v>
      </c>
    </row>
    <row r="189" spans="4:4" hidden="1">
      <c r="D189" s="119" t="s">
        <v>205</v>
      </c>
    </row>
    <row r="190" spans="4:4" hidden="1">
      <c r="D190" s="119" t="s">
        <v>206</v>
      </c>
    </row>
    <row r="191" spans="4:4" hidden="1">
      <c r="D191" s="119" t="s">
        <v>207</v>
      </c>
    </row>
    <row r="192" spans="4:4" hidden="1">
      <c r="D192" s="119" t="s">
        <v>208</v>
      </c>
    </row>
    <row r="193" spans="4:4" hidden="1">
      <c r="D193" s="119" t="s">
        <v>209</v>
      </c>
    </row>
    <row r="194" spans="4:4" hidden="1">
      <c r="D194" s="119" t="s">
        <v>210</v>
      </c>
    </row>
    <row r="195" spans="4:4" hidden="1">
      <c r="D195" s="119" t="s">
        <v>211</v>
      </c>
    </row>
    <row r="196" spans="4:4" hidden="1">
      <c r="D196" s="119" t="s">
        <v>212</v>
      </c>
    </row>
    <row r="197" spans="4:4" hidden="1">
      <c r="D197" s="119" t="s">
        <v>213</v>
      </c>
    </row>
    <row r="198" spans="4:4" hidden="1">
      <c r="D198" s="119" t="s">
        <v>214</v>
      </c>
    </row>
    <row r="199" spans="4:4" hidden="1">
      <c r="D199" s="119" t="s">
        <v>215</v>
      </c>
    </row>
    <row r="200" spans="4:4" hidden="1">
      <c r="D200" s="119" t="s">
        <v>216</v>
      </c>
    </row>
    <row r="201" spans="4:4" hidden="1">
      <c r="D201" s="119" t="s">
        <v>217</v>
      </c>
    </row>
    <row r="202" spans="4:4" hidden="1">
      <c r="D202" s="119" t="s">
        <v>218</v>
      </c>
    </row>
    <row r="203" spans="4:4" hidden="1">
      <c r="D203" s="119" t="s">
        <v>219</v>
      </c>
    </row>
    <row r="204" spans="4:4" hidden="1">
      <c r="D204" s="119" t="s">
        <v>220</v>
      </c>
    </row>
    <row r="205" spans="4:4" hidden="1">
      <c r="D205" s="119" t="s">
        <v>221</v>
      </c>
    </row>
    <row r="206" spans="4:4" hidden="1">
      <c r="D206" s="119" t="s">
        <v>222</v>
      </c>
    </row>
    <row r="207" spans="4:4" hidden="1">
      <c r="D207" s="119" t="s">
        <v>223</v>
      </c>
    </row>
    <row r="208" spans="4:4" hidden="1">
      <c r="D208" s="119" t="s">
        <v>224</v>
      </c>
    </row>
    <row r="209" spans="4:4" hidden="1">
      <c r="D209" s="119" t="s">
        <v>225</v>
      </c>
    </row>
    <row r="210" spans="4:4" hidden="1">
      <c r="D210" s="119" t="s">
        <v>226</v>
      </c>
    </row>
    <row r="211" spans="4:4" hidden="1">
      <c r="D211" s="119" t="s">
        <v>227</v>
      </c>
    </row>
    <row r="212" spans="4:4" hidden="1">
      <c r="D212" s="119" t="s">
        <v>228</v>
      </c>
    </row>
    <row r="213" spans="4:4" hidden="1">
      <c r="D213" s="119" t="s">
        <v>229</v>
      </c>
    </row>
    <row r="214" spans="4:4" hidden="1">
      <c r="D214" s="119" t="s">
        <v>230</v>
      </c>
    </row>
    <row r="215" spans="4:4" hidden="1">
      <c r="D215" s="119" t="s">
        <v>231</v>
      </c>
    </row>
    <row r="216" spans="4:4" hidden="1">
      <c r="D216" s="119" t="s">
        <v>232</v>
      </c>
    </row>
    <row r="217" spans="4:4" hidden="1">
      <c r="D217" s="119" t="s">
        <v>233</v>
      </c>
    </row>
    <row r="218" spans="4:4" hidden="1">
      <c r="D218" s="119" t="s">
        <v>234</v>
      </c>
    </row>
    <row r="219" spans="4:4" hidden="1">
      <c r="D219" s="119" t="s">
        <v>235</v>
      </c>
    </row>
    <row r="220" spans="4:4" hidden="1">
      <c r="D220" s="119" t="s">
        <v>236</v>
      </c>
    </row>
    <row r="221" spans="4:4" hidden="1">
      <c r="D221" s="119" t="s">
        <v>237</v>
      </c>
    </row>
    <row r="222" spans="4:4" hidden="1">
      <c r="D222" s="119" t="s">
        <v>238</v>
      </c>
    </row>
    <row r="223" spans="4:4" hidden="1">
      <c r="D223" s="119" t="s">
        <v>239</v>
      </c>
    </row>
    <row r="224" spans="4:4" hidden="1">
      <c r="D224" s="119" t="s">
        <v>240</v>
      </c>
    </row>
    <row r="225" spans="4:4" hidden="1">
      <c r="D225" s="119" t="s">
        <v>241</v>
      </c>
    </row>
    <row r="226" spans="4:4" hidden="1">
      <c r="D226" s="119" t="s">
        <v>242</v>
      </c>
    </row>
    <row r="227" spans="4:4" hidden="1">
      <c r="D227" s="119" t="s">
        <v>243</v>
      </c>
    </row>
    <row r="228" spans="4:4" hidden="1">
      <c r="D228" s="119" t="s">
        <v>244</v>
      </c>
    </row>
    <row r="229" spans="4:4" hidden="1">
      <c r="D229" s="119" t="s">
        <v>245</v>
      </c>
    </row>
    <row r="230" spans="4:4" hidden="1">
      <c r="D230" s="119" t="s">
        <v>246</v>
      </c>
    </row>
    <row r="231" spans="4:4" hidden="1">
      <c r="D231" s="119" t="s">
        <v>247</v>
      </c>
    </row>
    <row r="232" spans="4:4" hidden="1">
      <c r="D232" s="119" t="s">
        <v>248</v>
      </c>
    </row>
    <row r="233" spans="4:4" hidden="1">
      <c r="D233" s="119" t="s">
        <v>249</v>
      </c>
    </row>
    <row r="234" spans="4:4" hidden="1">
      <c r="D234" s="119" t="s">
        <v>250</v>
      </c>
    </row>
    <row r="235" spans="4:4" hidden="1">
      <c r="D235" s="119" t="s">
        <v>251</v>
      </c>
    </row>
    <row r="236" spans="4:4" hidden="1">
      <c r="D236" s="119" t="s">
        <v>252</v>
      </c>
    </row>
    <row r="237" spans="4:4" hidden="1">
      <c r="D237" s="119" t="s">
        <v>253</v>
      </c>
    </row>
    <row r="238" spans="4:4" hidden="1">
      <c r="D238" s="119" t="s">
        <v>254</v>
      </c>
    </row>
    <row r="239" spans="4:4" hidden="1">
      <c r="D239" s="119" t="s">
        <v>255</v>
      </c>
    </row>
    <row r="240" spans="4:4" hidden="1">
      <c r="D240" s="119" t="s">
        <v>256</v>
      </c>
    </row>
    <row r="241" spans="4:4" hidden="1">
      <c r="D241" s="119" t="s">
        <v>257</v>
      </c>
    </row>
    <row r="242" spans="4:4" hidden="1">
      <c r="D242" s="119" t="s">
        <v>258</v>
      </c>
    </row>
    <row r="243" spans="4:4" hidden="1">
      <c r="D243" s="119" t="s">
        <v>259</v>
      </c>
    </row>
    <row r="244" spans="4:4" hidden="1">
      <c r="D244" s="119" t="s">
        <v>260</v>
      </c>
    </row>
    <row r="245" spans="4:4" hidden="1">
      <c r="D245" s="119" t="s">
        <v>261</v>
      </c>
    </row>
    <row r="246" spans="4:4" hidden="1">
      <c r="D246" s="119" t="s">
        <v>262</v>
      </c>
    </row>
    <row r="247" spans="4:4" hidden="1">
      <c r="D247" s="119" t="s">
        <v>263</v>
      </c>
    </row>
    <row r="248" spans="4:4" hidden="1">
      <c r="D248" s="119" t="s">
        <v>264</v>
      </c>
    </row>
    <row r="249" spans="4:4" hidden="1">
      <c r="D249" s="119" t="s">
        <v>265</v>
      </c>
    </row>
    <row r="250" spans="4:4" hidden="1">
      <c r="D250" s="119" t="s">
        <v>266</v>
      </c>
    </row>
    <row r="251" spans="4:4" hidden="1">
      <c r="D251" s="119" t="s">
        <v>267</v>
      </c>
    </row>
    <row r="252" spans="4:4" hidden="1">
      <c r="D252" s="119" t="s">
        <v>268</v>
      </c>
    </row>
    <row r="253" spans="4:4" hidden="1">
      <c r="D253" s="119" t="s">
        <v>269</v>
      </c>
    </row>
    <row r="254" spans="4:4" hidden="1">
      <c r="D254" s="119" t="s">
        <v>270</v>
      </c>
    </row>
    <row r="255" spans="4:4" hidden="1">
      <c r="D255" s="119" t="s">
        <v>271</v>
      </c>
    </row>
    <row r="256" spans="4:4" hidden="1">
      <c r="D256" s="119" t="s">
        <v>272</v>
      </c>
    </row>
    <row r="257" spans="4:4" hidden="1">
      <c r="D257" s="119" t="s">
        <v>273</v>
      </c>
    </row>
    <row r="258" spans="4:4" hidden="1">
      <c r="D258" s="119" t="s">
        <v>274</v>
      </c>
    </row>
    <row r="259" spans="4:4" hidden="1">
      <c r="D259" s="119" t="s">
        <v>275</v>
      </c>
    </row>
    <row r="260" spans="4:4" hidden="1">
      <c r="D260" s="119" t="s">
        <v>276</v>
      </c>
    </row>
  </sheetData>
  <mergeCells count="8">
    <mergeCell ref="G22:I22"/>
    <mergeCell ref="F57:G57"/>
    <mergeCell ref="E46:I46"/>
    <mergeCell ref="E47:I47"/>
    <mergeCell ref="E48:I48"/>
    <mergeCell ref="E49:I49"/>
    <mergeCell ref="E51:I51"/>
    <mergeCell ref="E52:I52"/>
  </mergeCells>
  <hyperlinks>
    <hyperlink ref="H17" r:id="rId1" xr:uid="{A8AF7C79-D540-432D-8D88-6719B60787E5}"/>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4"/>
  <dimension ref="A2:L79"/>
  <sheetViews>
    <sheetView zoomScale="85" zoomScaleNormal="85" workbookViewId="0">
      <selection activeCell="J24" sqref="J24"/>
    </sheetView>
  </sheetViews>
  <sheetFormatPr defaultColWidth="9.140625" defaultRowHeight="15"/>
  <cols>
    <col min="1" max="1" width="2.7109375" style="145" customWidth="1"/>
    <col min="2" max="2" width="2.7109375" style="153" customWidth="1"/>
    <col min="3" max="3" width="30.7109375" style="160" customWidth="1"/>
    <col min="4" max="4" width="50.7109375" style="159" customWidth="1"/>
    <col min="5" max="11" width="25.7109375" style="159" customWidth="1"/>
    <col min="12" max="13" width="2.7109375" style="153" customWidth="1"/>
    <col min="14" max="16384" width="9.140625" style="153"/>
  </cols>
  <sheetData>
    <row r="2" spans="2:12">
      <c r="B2" s="112"/>
      <c r="C2" s="151"/>
      <c r="D2" s="152"/>
      <c r="E2" s="152"/>
      <c r="F2" s="152"/>
      <c r="G2" s="152"/>
      <c r="H2" s="152"/>
      <c r="I2" s="152"/>
      <c r="J2" s="152"/>
      <c r="K2" s="152"/>
      <c r="L2" s="111"/>
    </row>
    <row r="3" spans="2:12" ht="23.25">
      <c r="B3" s="110"/>
      <c r="C3" s="129" t="s">
        <v>9</v>
      </c>
      <c r="D3" s="154"/>
      <c r="E3" s="130" t="s">
        <v>277</v>
      </c>
      <c r="F3" s="154"/>
      <c r="G3" s="154"/>
      <c r="H3" s="154"/>
      <c r="I3" s="154"/>
      <c r="J3" s="154"/>
      <c r="K3" s="154"/>
      <c r="L3" s="109"/>
    </row>
    <row r="4" spans="2:12" ht="23.25">
      <c r="B4" s="110"/>
      <c r="C4" s="129" t="s">
        <v>11</v>
      </c>
      <c r="D4" s="154"/>
      <c r="E4" s="130" t="s">
        <v>278</v>
      </c>
      <c r="F4" s="154"/>
      <c r="G4" s="154"/>
      <c r="H4" s="154"/>
      <c r="I4" s="154"/>
      <c r="J4" s="154"/>
      <c r="K4" s="154"/>
      <c r="L4" s="109"/>
    </row>
    <row r="5" spans="2:12">
      <c r="B5" s="110"/>
      <c r="C5" s="154"/>
      <c r="D5" s="154"/>
      <c r="E5" s="154"/>
      <c r="F5" s="154"/>
      <c r="G5" s="154"/>
      <c r="H5" s="154"/>
      <c r="I5" s="154"/>
      <c r="J5" s="154"/>
      <c r="K5" s="154"/>
      <c r="L5" s="109"/>
    </row>
    <row r="6" spans="2:12" ht="23.25">
      <c r="B6" s="110"/>
      <c r="C6" s="131" t="s">
        <v>279</v>
      </c>
      <c r="D6" s="154"/>
      <c r="E6" s="154"/>
      <c r="F6" s="154"/>
      <c r="G6" s="154"/>
      <c r="H6" s="154"/>
      <c r="I6" s="154"/>
      <c r="J6" s="154"/>
      <c r="K6" s="154"/>
      <c r="L6" s="109"/>
    </row>
    <row r="7" spans="2:12">
      <c r="B7" s="110"/>
      <c r="C7" s="154"/>
      <c r="D7" s="154"/>
      <c r="E7" s="154"/>
      <c r="F7" s="154"/>
      <c r="G7" s="154"/>
      <c r="H7" s="154"/>
      <c r="I7" s="154"/>
      <c r="J7" s="154"/>
      <c r="K7" s="154"/>
      <c r="L7" s="109"/>
    </row>
    <row r="8" spans="2:12">
      <c r="B8" s="155"/>
      <c r="C8" s="658" t="s">
        <v>280</v>
      </c>
      <c r="D8" s="658" t="s">
        <v>281</v>
      </c>
      <c r="E8" s="660" t="s">
        <v>282</v>
      </c>
      <c r="F8" s="649" t="s">
        <v>283</v>
      </c>
      <c r="G8" s="651"/>
      <c r="H8" s="649" t="s">
        <v>284</v>
      </c>
      <c r="I8" s="650"/>
      <c r="J8" s="651"/>
      <c r="K8" s="658" t="s">
        <v>285</v>
      </c>
      <c r="L8" s="109"/>
    </row>
    <row r="9" spans="2:12">
      <c r="B9" s="155"/>
      <c r="C9" s="659"/>
      <c r="D9" s="659"/>
      <c r="E9" s="661"/>
      <c r="F9" s="55" t="s">
        <v>286</v>
      </c>
      <c r="G9" s="55" t="s">
        <v>287</v>
      </c>
      <c r="H9" s="138" t="s">
        <v>288</v>
      </c>
      <c r="I9" s="138" t="s">
        <v>289</v>
      </c>
      <c r="J9" s="138" t="s">
        <v>290</v>
      </c>
      <c r="K9" s="659"/>
      <c r="L9" s="109"/>
    </row>
    <row r="10" spans="2:12">
      <c r="B10" s="155"/>
      <c r="C10" s="132" t="s">
        <v>21</v>
      </c>
      <c r="D10" s="148" t="s">
        <v>291</v>
      </c>
      <c r="E10" s="149"/>
      <c r="F10" s="149"/>
      <c r="G10" s="149"/>
      <c r="H10" s="149"/>
      <c r="I10" s="149"/>
      <c r="J10" s="149"/>
      <c r="K10" s="149"/>
      <c r="L10" s="109"/>
    </row>
    <row r="11" spans="2:12">
      <c r="B11" s="155"/>
      <c r="C11" s="132" t="s">
        <v>292</v>
      </c>
      <c r="D11" s="148" t="s">
        <v>293</v>
      </c>
      <c r="E11" s="149"/>
      <c r="F11" s="149"/>
      <c r="G11" s="149"/>
      <c r="H11" s="149"/>
      <c r="I11" s="149"/>
      <c r="J11" s="149"/>
      <c r="K11" s="149"/>
      <c r="L11" s="109"/>
    </row>
    <row r="12" spans="2:12">
      <c r="B12" s="155"/>
      <c r="C12" s="132" t="s">
        <v>292</v>
      </c>
      <c r="D12" s="148" t="s">
        <v>294</v>
      </c>
      <c r="E12" s="149"/>
      <c r="F12" s="149"/>
      <c r="G12" s="149"/>
      <c r="H12" s="149"/>
      <c r="I12" s="149"/>
      <c r="J12" s="149"/>
      <c r="K12" s="149"/>
      <c r="L12" s="109"/>
    </row>
    <row r="13" spans="2:12">
      <c r="B13" s="155"/>
      <c r="C13" s="132" t="s">
        <v>292</v>
      </c>
      <c r="D13" s="148" t="s">
        <v>295</v>
      </c>
      <c r="E13" s="149"/>
      <c r="F13" s="149"/>
      <c r="G13" s="149"/>
      <c r="H13" s="149"/>
      <c r="I13" s="149"/>
      <c r="J13" s="149"/>
      <c r="K13" s="149"/>
      <c r="L13" s="109"/>
    </row>
    <row r="14" spans="2:12">
      <c r="B14" s="155"/>
      <c r="C14" s="132" t="s">
        <v>292</v>
      </c>
      <c r="D14" s="148" t="s">
        <v>296</v>
      </c>
      <c r="E14" s="149"/>
      <c r="F14" s="149"/>
      <c r="G14" s="149"/>
      <c r="H14" s="149"/>
      <c r="I14" s="149"/>
      <c r="J14" s="149"/>
      <c r="K14" s="149"/>
      <c r="L14" s="109"/>
    </row>
    <row r="15" spans="2:12">
      <c r="B15" s="155"/>
      <c r="C15" s="132" t="s">
        <v>292</v>
      </c>
      <c r="D15" s="148" t="s">
        <v>297</v>
      </c>
      <c r="E15" s="149"/>
      <c r="F15" s="149"/>
      <c r="G15" s="149"/>
      <c r="H15" s="149"/>
      <c r="I15" s="149"/>
      <c r="J15" s="149"/>
      <c r="K15" s="149"/>
      <c r="L15" s="109"/>
    </row>
    <row r="16" spans="2:12">
      <c r="B16" s="155"/>
      <c r="C16" s="132" t="s">
        <v>29</v>
      </c>
      <c r="D16" s="148" t="s">
        <v>298</v>
      </c>
      <c r="E16" s="149"/>
      <c r="F16" s="149"/>
      <c r="G16" s="149"/>
      <c r="H16" s="149"/>
      <c r="I16" s="149"/>
      <c r="J16" s="149"/>
      <c r="K16" s="149"/>
      <c r="L16" s="109"/>
    </row>
    <row r="17" spans="2:12">
      <c r="B17" s="155"/>
      <c r="C17" s="132" t="s">
        <v>29</v>
      </c>
      <c r="D17" s="148" t="s">
        <v>299</v>
      </c>
      <c r="E17" s="149"/>
      <c r="F17" s="149"/>
      <c r="G17" s="149"/>
      <c r="H17" s="149"/>
      <c r="I17" s="149"/>
      <c r="J17" s="149"/>
      <c r="K17" s="149"/>
      <c r="L17" s="109"/>
    </row>
    <row r="18" spans="2:12">
      <c r="B18" s="155"/>
      <c r="C18" s="132" t="s">
        <v>31</v>
      </c>
      <c r="D18" s="150" t="s">
        <v>300</v>
      </c>
      <c r="E18" s="150"/>
      <c r="F18" s="150"/>
      <c r="G18" s="150"/>
      <c r="H18" s="150"/>
      <c r="I18" s="150"/>
      <c r="J18" s="150"/>
      <c r="K18" s="150"/>
      <c r="L18" s="109"/>
    </row>
    <row r="19" spans="2:12">
      <c r="B19" s="155"/>
      <c r="C19" s="132" t="s">
        <v>301</v>
      </c>
      <c r="D19" s="150" t="s">
        <v>302</v>
      </c>
      <c r="E19" s="150"/>
      <c r="F19" s="150"/>
      <c r="G19" s="150"/>
      <c r="H19" s="150"/>
      <c r="I19" s="150"/>
      <c r="J19" s="150"/>
      <c r="K19" s="150"/>
      <c r="L19" s="109"/>
    </row>
    <row r="20" spans="2:12">
      <c r="B20" s="155"/>
      <c r="C20" s="132" t="s">
        <v>301</v>
      </c>
      <c r="D20" s="150" t="s">
        <v>303</v>
      </c>
      <c r="E20" s="150"/>
      <c r="F20" s="150"/>
      <c r="G20" s="150"/>
      <c r="H20" s="150"/>
      <c r="I20" s="150"/>
      <c r="J20" s="150"/>
      <c r="K20" s="150"/>
      <c r="L20" s="109"/>
    </row>
    <row r="21" spans="2:12">
      <c r="B21" s="110"/>
      <c r="C21" s="132" t="s">
        <v>301</v>
      </c>
      <c r="D21" s="150" t="s">
        <v>304</v>
      </c>
      <c r="E21" s="150"/>
      <c r="F21" s="150"/>
      <c r="G21" s="150"/>
      <c r="H21" s="150"/>
      <c r="I21" s="150"/>
      <c r="J21" s="150"/>
      <c r="K21" s="150"/>
      <c r="L21" s="109"/>
    </row>
    <row r="22" spans="2:12">
      <c r="B22" s="110"/>
      <c r="C22" s="132" t="s">
        <v>305</v>
      </c>
      <c r="D22" s="150" t="s">
        <v>306</v>
      </c>
      <c r="E22" s="150"/>
      <c r="F22" s="150"/>
      <c r="G22" s="150"/>
      <c r="H22" s="150"/>
      <c r="I22" s="150"/>
      <c r="J22" s="150"/>
      <c r="K22" s="150"/>
      <c r="L22" s="109"/>
    </row>
    <row r="23" spans="2:12">
      <c r="B23" s="110"/>
      <c r="C23" s="132" t="s">
        <v>305</v>
      </c>
      <c r="D23" s="150" t="s">
        <v>303</v>
      </c>
      <c r="E23" s="150"/>
      <c r="F23" s="150"/>
      <c r="G23" s="150"/>
      <c r="H23" s="150"/>
      <c r="I23" s="150"/>
      <c r="J23" s="150"/>
      <c r="K23" s="150"/>
      <c r="L23" s="109"/>
    </row>
    <row r="24" spans="2:12">
      <c r="B24" s="110"/>
      <c r="C24" s="132" t="s">
        <v>305</v>
      </c>
      <c r="D24" s="150" t="s">
        <v>304</v>
      </c>
      <c r="E24" s="150"/>
      <c r="F24" s="150"/>
      <c r="G24" s="150"/>
      <c r="H24" s="150"/>
      <c r="I24" s="150"/>
      <c r="J24" s="150"/>
      <c r="K24" s="150"/>
      <c r="L24" s="109"/>
    </row>
    <row r="25" spans="2:12">
      <c r="B25" s="110"/>
      <c r="C25" s="132" t="s">
        <v>34</v>
      </c>
      <c r="D25" s="150" t="s">
        <v>307</v>
      </c>
      <c r="E25" s="150"/>
      <c r="F25" s="150"/>
      <c r="G25" s="150"/>
      <c r="H25" s="150"/>
      <c r="I25" s="150"/>
      <c r="J25" s="150"/>
      <c r="K25" s="150"/>
      <c r="L25" s="109"/>
    </row>
    <row r="26" spans="2:12">
      <c r="B26" s="110"/>
      <c r="C26" s="132" t="s">
        <v>34</v>
      </c>
      <c r="D26" s="150" t="s">
        <v>308</v>
      </c>
      <c r="E26" s="150"/>
      <c r="F26" s="150"/>
      <c r="G26" s="150"/>
      <c r="H26" s="150"/>
      <c r="I26" s="150"/>
      <c r="J26" s="150"/>
      <c r="K26" s="150"/>
      <c r="L26" s="109"/>
    </row>
    <row r="27" spans="2:12">
      <c r="B27" s="110"/>
      <c r="C27" s="132" t="s">
        <v>34</v>
      </c>
      <c r="D27" s="150" t="s">
        <v>309</v>
      </c>
      <c r="E27" s="150"/>
      <c r="F27" s="150"/>
      <c r="G27" s="150"/>
      <c r="H27" s="150"/>
      <c r="I27" s="150"/>
      <c r="J27" s="150"/>
      <c r="K27" s="150"/>
      <c r="L27" s="109"/>
    </row>
    <row r="28" spans="2:12">
      <c r="B28" s="110"/>
      <c r="C28" s="132" t="s">
        <v>36</v>
      </c>
      <c r="D28" s="150" t="s">
        <v>310</v>
      </c>
      <c r="E28" s="150"/>
      <c r="F28" s="150"/>
      <c r="G28" s="150"/>
      <c r="H28" s="150"/>
      <c r="I28" s="150"/>
      <c r="J28" s="150"/>
      <c r="K28" s="150"/>
      <c r="L28" s="109"/>
    </row>
    <row r="29" spans="2:12">
      <c r="B29" s="110"/>
      <c r="C29" s="132" t="s">
        <v>37</v>
      </c>
      <c r="D29" s="150" t="s">
        <v>311</v>
      </c>
      <c r="E29" s="150"/>
      <c r="F29" s="150"/>
      <c r="G29" s="150"/>
      <c r="H29" s="150"/>
      <c r="I29" s="150"/>
      <c r="J29" s="150"/>
      <c r="K29" s="150"/>
      <c r="L29" s="109"/>
    </row>
    <row r="30" spans="2:12">
      <c r="B30" s="110"/>
      <c r="C30" s="132" t="s">
        <v>37</v>
      </c>
      <c r="D30" s="150" t="s">
        <v>312</v>
      </c>
      <c r="E30" s="150"/>
      <c r="F30" s="150"/>
      <c r="G30" s="150"/>
      <c r="H30" s="150"/>
      <c r="I30" s="150"/>
      <c r="J30" s="150"/>
      <c r="K30" s="150"/>
      <c r="L30" s="109"/>
    </row>
    <row r="31" spans="2:12">
      <c r="B31" s="110"/>
      <c r="C31" s="132" t="s">
        <v>39</v>
      </c>
      <c r="D31" s="150" t="s">
        <v>313</v>
      </c>
      <c r="E31" s="150"/>
      <c r="F31" s="150"/>
      <c r="G31" s="150"/>
      <c r="H31" s="150"/>
      <c r="I31" s="150"/>
      <c r="J31" s="150"/>
      <c r="K31" s="150"/>
      <c r="L31" s="109"/>
    </row>
    <row r="32" spans="2:12">
      <c r="B32" s="110"/>
      <c r="C32" s="132" t="s">
        <v>39</v>
      </c>
      <c r="D32" s="150" t="s">
        <v>314</v>
      </c>
      <c r="E32" s="150"/>
      <c r="F32" s="150"/>
      <c r="G32" s="150"/>
      <c r="H32" s="150"/>
      <c r="I32" s="150"/>
      <c r="J32" s="150"/>
      <c r="K32" s="150"/>
      <c r="L32" s="109"/>
    </row>
    <row r="33" spans="2:12">
      <c r="B33" s="110"/>
      <c r="C33" s="132" t="s">
        <v>39</v>
      </c>
      <c r="D33" s="150" t="s">
        <v>315</v>
      </c>
      <c r="E33" s="150"/>
      <c r="F33" s="150"/>
      <c r="G33" s="150"/>
      <c r="H33" s="150"/>
      <c r="I33" s="150"/>
      <c r="J33" s="150"/>
      <c r="K33" s="150"/>
      <c r="L33" s="109"/>
    </row>
    <row r="34" spans="2:12">
      <c r="B34" s="110"/>
      <c r="C34" s="132" t="s">
        <v>39</v>
      </c>
      <c r="D34" s="150" t="s">
        <v>316</v>
      </c>
      <c r="E34" s="150"/>
      <c r="F34" s="150"/>
      <c r="G34" s="150"/>
      <c r="H34" s="150"/>
      <c r="I34" s="150"/>
      <c r="J34" s="150"/>
      <c r="K34" s="150"/>
      <c r="L34" s="109"/>
    </row>
    <row r="35" spans="2:12">
      <c r="B35" s="110"/>
      <c r="C35" s="132" t="s">
        <v>40</v>
      </c>
      <c r="D35" s="150" t="s">
        <v>317</v>
      </c>
      <c r="E35" s="150"/>
      <c r="F35" s="150"/>
      <c r="G35" s="150"/>
      <c r="H35" s="150"/>
      <c r="I35" s="150"/>
      <c r="J35" s="150"/>
      <c r="K35" s="150"/>
      <c r="L35" s="109"/>
    </row>
    <row r="36" spans="2:12">
      <c r="B36" s="110"/>
      <c r="C36" s="132" t="s">
        <v>40</v>
      </c>
      <c r="D36" s="150" t="s">
        <v>318</v>
      </c>
      <c r="E36" s="150"/>
      <c r="F36" s="150"/>
      <c r="G36" s="150"/>
      <c r="H36" s="150"/>
      <c r="I36" s="150"/>
      <c r="J36" s="150"/>
      <c r="K36" s="150"/>
      <c r="L36" s="109"/>
    </row>
    <row r="37" spans="2:12">
      <c r="B37" s="110"/>
      <c r="C37" s="132" t="s">
        <v>40</v>
      </c>
      <c r="D37" s="150" t="s">
        <v>319</v>
      </c>
      <c r="E37" s="150"/>
      <c r="F37" s="150"/>
      <c r="G37" s="150"/>
      <c r="H37" s="150"/>
      <c r="I37" s="150"/>
      <c r="J37" s="150"/>
      <c r="K37" s="150"/>
      <c r="L37" s="109"/>
    </row>
    <row r="38" spans="2:12">
      <c r="B38" s="110"/>
      <c r="C38" s="132" t="s">
        <v>40</v>
      </c>
      <c r="D38" s="150" t="s">
        <v>320</v>
      </c>
      <c r="E38" s="150"/>
      <c r="F38" s="150"/>
      <c r="G38" s="150"/>
      <c r="H38" s="150"/>
      <c r="I38" s="150"/>
      <c r="J38" s="150"/>
      <c r="K38" s="150"/>
      <c r="L38" s="109"/>
    </row>
    <row r="39" spans="2:12">
      <c r="B39" s="110"/>
      <c r="C39" s="132" t="s">
        <v>40</v>
      </c>
      <c r="D39" s="150" t="s">
        <v>321</v>
      </c>
      <c r="E39" s="150"/>
      <c r="F39" s="150"/>
      <c r="G39" s="150"/>
      <c r="H39" s="150"/>
      <c r="I39" s="150"/>
      <c r="J39" s="150"/>
      <c r="K39" s="150"/>
      <c r="L39" s="109"/>
    </row>
    <row r="40" spans="2:12">
      <c r="B40" s="110"/>
      <c r="C40" s="132" t="s">
        <v>42</v>
      </c>
      <c r="D40" s="150" t="s">
        <v>322</v>
      </c>
      <c r="E40" s="150"/>
      <c r="F40" s="150"/>
      <c r="G40" s="150"/>
      <c r="H40" s="150"/>
      <c r="I40" s="150"/>
      <c r="J40" s="150"/>
      <c r="K40" s="150"/>
      <c r="L40" s="109"/>
    </row>
    <row r="41" spans="2:12">
      <c r="B41" s="110"/>
      <c r="C41" s="132" t="s">
        <v>42</v>
      </c>
      <c r="D41" s="150" t="s">
        <v>323</v>
      </c>
      <c r="E41" s="150"/>
      <c r="F41" s="150"/>
      <c r="G41" s="150"/>
      <c r="H41" s="150"/>
      <c r="I41" s="150"/>
      <c r="J41" s="150"/>
      <c r="K41" s="150"/>
      <c r="L41" s="109"/>
    </row>
    <row r="42" spans="2:12">
      <c r="B42" s="110"/>
      <c r="C42" s="132" t="s">
        <v>324</v>
      </c>
      <c r="D42" s="34" t="s">
        <v>325</v>
      </c>
      <c r="E42" s="34"/>
      <c r="F42" s="34"/>
      <c r="G42" s="34"/>
      <c r="H42" s="34"/>
      <c r="I42" s="34"/>
      <c r="J42" s="34"/>
      <c r="K42" s="34"/>
      <c r="L42" s="109"/>
    </row>
    <row r="43" spans="2:12">
      <c r="B43" s="110"/>
      <c r="C43" s="132" t="s">
        <v>44</v>
      </c>
      <c r="D43" s="150" t="s">
        <v>326</v>
      </c>
      <c r="E43" s="150"/>
      <c r="F43" s="150"/>
      <c r="G43" s="150"/>
      <c r="H43" s="150"/>
      <c r="I43" s="150"/>
      <c r="J43" s="150"/>
      <c r="K43" s="150"/>
      <c r="L43" s="109"/>
    </row>
    <row r="44" spans="2:12">
      <c r="B44" s="110"/>
      <c r="C44" s="132" t="s">
        <v>44</v>
      </c>
      <c r="D44" s="150" t="s">
        <v>327</v>
      </c>
      <c r="E44" s="150"/>
      <c r="F44" s="150"/>
      <c r="G44" s="150"/>
      <c r="H44" s="150"/>
      <c r="I44" s="150"/>
      <c r="J44" s="150"/>
      <c r="K44" s="150"/>
      <c r="L44" s="109"/>
    </row>
    <row r="45" spans="2:12">
      <c r="B45" s="110"/>
      <c r="C45" s="132" t="s">
        <v>45</v>
      </c>
      <c r="D45" s="150" t="s">
        <v>328</v>
      </c>
      <c r="E45" s="150"/>
      <c r="F45" s="150"/>
      <c r="G45" s="150"/>
      <c r="H45" s="150"/>
      <c r="I45" s="150"/>
      <c r="J45" s="150"/>
      <c r="K45" s="150"/>
      <c r="L45" s="109"/>
    </row>
    <row r="46" spans="2:12">
      <c r="B46" s="110"/>
      <c r="C46" s="132" t="s">
        <v>45</v>
      </c>
      <c r="D46" s="150" t="s">
        <v>329</v>
      </c>
      <c r="E46" s="150"/>
      <c r="F46" s="150"/>
      <c r="G46" s="150"/>
      <c r="H46" s="150"/>
      <c r="I46" s="150"/>
      <c r="J46" s="150"/>
      <c r="K46" s="150"/>
      <c r="L46" s="109"/>
    </row>
    <row r="47" spans="2:12">
      <c r="B47" s="110"/>
      <c r="C47" s="132" t="s">
        <v>45</v>
      </c>
      <c r="D47" s="150" t="s">
        <v>330</v>
      </c>
      <c r="E47" s="150"/>
      <c r="F47" s="150"/>
      <c r="G47" s="150"/>
      <c r="H47" s="150"/>
      <c r="I47" s="150"/>
      <c r="J47" s="150"/>
      <c r="K47" s="150"/>
      <c r="L47" s="109"/>
    </row>
    <row r="48" spans="2:12">
      <c r="B48" s="110"/>
      <c r="C48" s="132" t="s">
        <v>331</v>
      </c>
      <c r="D48" s="150" t="s">
        <v>332</v>
      </c>
      <c r="E48" s="150"/>
      <c r="F48" s="150"/>
      <c r="G48" s="150"/>
      <c r="H48" s="150"/>
      <c r="I48" s="150"/>
      <c r="J48" s="150"/>
      <c r="K48" s="150"/>
      <c r="L48" s="109"/>
    </row>
    <row r="49" spans="2:12">
      <c r="B49" s="110"/>
      <c r="C49" s="132" t="s">
        <v>333</v>
      </c>
      <c r="D49" s="150"/>
      <c r="E49" s="150"/>
      <c r="F49" s="150"/>
      <c r="G49" s="150"/>
      <c r="H49" s="150"/>
      <c r="I49" s="150"/>
      <c r="J49" s="150"/>
      <c r="K49" s="150"/>
      <c r="L49" s="109"/>
    </row>
    <row r="50" spans="2:12">
      <c r="B50" s="110"/>
      <c r="C50" s="132" t="s">
        <v>333</v>
      </c>
      <c r="D50" s="150"/>
      <c r="E50" s="150"/>
      <c r="F50" s="150"/>
      <c r="G50" s="150"/>
      <c r="H50" s="150"/>
      <c r="I50" s="150"/>
      <c r="J50" s="150"/>
      <c r="K50" s="150"/>
      <c r="L50" s="109"/>
    </row>
    <row r="51" spans="2:12">
      <c r="B51" s="110"/>
      <c r="C51" s="132" t="s">
        <v>333</v>
      </c>
      <c r="D51" s="150"/>
      <c r="E51" s="150"/>
      <c r="F51" s="150"/>
      <c r="G51" s="150"/>
      <c r="H51" s="150"/>
      <c r="I51" s="150"/>
      <c r="J51" s="150"/>
      <c r="K51" s="150"/>
      <c r="L51" s="109"/>
    </row>
    <row r="52" spans="2:12">
      <c r="B52" s="110"/>
      <c r="C52" s="132" t="s">
        <v>333</v>
      </c>
      <c r="D52" s="150"/>
      <c r="E52" s="150"/>
      <c r="F52" s="150"/>
      <c r="G52" s="150"/>
      <c r="H52" s="150"/>
      <c r="I52" s="150"/>
      <c r="J52" s="150"/>
      <c r="K52" s="150"/>
      <c r="L52" s="109"/>
    </row>
    <row r="53" spans="2:12">
      <c r="B53" s="110"/>
      <c r="C53" s="132" t="s">
        <v>333</v>
      </c>
      <c r="D53" s="150"/>
      <c r="E53" s="150"/>
      <c r="F53" s="150"/>
      <c r="G53" s="150"/>
      <c r="H53" s="150"/>
      <c r="I53" s="150"/>
      <c r="J53" s="150"/>
      <c r="K53" s="150"/>
      <c r="L53" s="109"/>
    </row>
    <row r="54" spans="2:12">
      <c r="B54" s="110"/>
      <c r="C54" s="132" t="s">
        <v>333</v>
      </c>
      <c r="D54" s="150"/>
      <c r="E54" s="150"/>
      <c r="F54" s="150"/>
      <c r="G54" s="150"/>
      <c r="H54" s="150"/>
      <c r="I54" s="150"/>
      <c r="J54" s="150"/>
      <c r="K54" s="150"/>
      <c r="L54" s="109"/>
    </row>
    <row r="55" spans="2:12">
      <c r="B55" s="110"/>
      <c r="C55" s="132" t="s">
        <v>333</v>
      </c>
      <c r="D55" s="150"/>
      <c r="E55" s="150"/>
      <c r="F55" s="150"/>
      <c r="G55" s="150"/>
      <c r="H55" s="150"/>
      <c r="I55" s="150"/>
      <c r="J55" s="150"/>
      <c r="K55" s="150"/>
      <c r="L55" s="109"/>
    </row>
    <row r="56" spans="2:12">
      <c r="B56" s="110"/>
      <c r="C56" s="132" t="s">
        <v>333</v>
      </c>
      <c r="D56" s="150"/>
      <c r="E56" s="150"/>
      <c r="F56" s="150"/>
      <c r="G56" s="150"/>
      <c r="H56" s="150"/>
      <c r="I56" s="150"/>
      <c r="J56" s="150"/>
      <c r="K56" s="150"/>
      <c r="L56" s="109"/>
    </row>
    <row r="57" spans="2:12">
      <c r="B57" s="110"/>
      <c r="C57" s="132" t="s">
        <v>333</v>
      </c>
      <c r="D57" s="150"/>
      <c r="E57" s="150"/>
      <c r="F57" s="150"/>
      <c r="G57" s="150"/>
      <c r="H57" s="150"/>
      <c r="I57" s="150"/>
      <c r="J57" s="150"/>
      <c r="K57" s="150"/>
      <c r="L57" s="109"/>
    </row>
    <row r="58" spans="2:12">
      <c r="B58" s="110"/>
      <c r="C58" s="132" t="s">
        <v>333</v>
      </c>
      <c r="D58" s="150"/>
      <c r="E58" s="150"/>
      <c r="F58" s="150"/>
      <c r="G58" s="150"/>
      <c r="H58" s="150"/>
      <c r="I58" s="150"/>
      <c r="J58" s="150"/>
      <c r="K58" s="150"/>
      <c r="L58" s="109"/>
    </row>
    <row r="59" spans="2:12">
      <c r="B59" s="110"/>
      <c r="C59" s="132" t="s">
        <v>333</v>
      </c>
      <c r="D59" s="150"/>
      <c r="E59" s="150"/>
      <c r="F59" s="150"/>
      <c r="G59" s="150"/>
      <c r="H59" s="150"/>
      <c r="I59" s="150"/>
      <c r="J59" s="150"/>
      <c r="K59" s="150"/>
      <c r="L59" s="109"/>
    </row>
    <row r="60" spans="2:12">
      <c r="B60" s="108"/>
      <c r="C60" s="156"/>
      <c r="D60" s="157"/>
      <c r="E60" s="157"/>
      <c r="F60" s="157"/>
      <c r="G60" s="157"/>
      <c r="H60" s="157"/>
      <c r="I60" s="157"/>
      <c r="J60" s="157"/>
      <c r="K60" s="157"/>
      <c r="L60" s="107"/>
    </row>
    <row r="62" spans="2:12" hidden="1">
      <c r="C62" s="158" t="s">
        <v>333</v>
      </c>
    </row>
    <row r="63" spans="2:12" hidden="1">
      <c r="C63" s="158" t="s">
        <v>21</v>
      </c>
    </row>
    <row r="64" spans="2:12" hidden="1">
      <c r="C64" s="158" t="s">
        <v>292</v>
      </c>
    </row>
    <row r="65" spans="3:3" hidden="1">
      <c r="C65" s="158" t="s">
        <v>29</v>
      </c>
    </row>
    <row r="66" spans="3:3" hidden="1">
      <c r="C66" s="158" t="s">
        <v>31</v>
      </c>
    </row>
    <row r="67" spans="3:3" hidden="1">
      <c r="C67" s="158" t="s">
        <v>301</v>
      </c>
    </row>
    <row r="68" spans="3:3" hidden="1">
      <c r="C68" s="158" t="s">
        <v>305</v>
      </c>
    </row>
    <row r="69" spans="3:3" hidden="1">
      <c r="C69" s="158" t="s">
        <v>34</v>
      </c>
    </row>
    <row r="70" spans="3:3" hidden="1">
      <c r="C70" s="158" t="s">
        <v>36</v>
      </c>
    </row>
    <row r="71" spans="3:3" hidden="1">
      <c r="C71" s="158" t="s">
        <v>37</v>
      </c>
    </row>
    <row r="72" spans="3:3" hidden="1">
      <c r="C72" s="158" t="s">
        <v>39</v>
      </c>
    </row>
    <row r="73" spans="3:3" hidden="1">
      <c r="C73" s="158" t="s">
        <v>40</v>
      </c>
    </row>
    <row r="74" spans="3:3" hidden="1">
      <c r="C74" s="158" t="s">
        <v>42</v>
      </c>
    </row>
    <row r="75" spans="3:3" hidden="1">
      <c r="C75" s="158" t="s">
        <v>324</v>
      </c>
    </row>
    <row r="76" spans="3:3" hidden="1">
      <c r="C76" s="158" t="s">
        <v>44</v>
      </c>
    </row>
    <row r="77" spans="3:3" hidden="1">
      <c r="C77" s="158" t="s">
        <v>45</v>
      </c>
    </row>
    <row r="78" spans="3:3" hidden="1">
      <c r="C78" s="158" t="s">
        <v>334</v>
      </c>
    </row>
    <row r="79" spans="3:3" hidden="1">
      <c r="C79" s="158" t="s">
        <v>335</v>
      </c>
    </row>
  </sheetData>
  <mergeCells count="6">
    <mergeCell ref="K8:K9"/>
    <mergeCell ref="C8:C9"/>
    <mergeCell ref="D8:D9"/>
    <mergeCell ref="E8:E9"/>
    <mergeCell ref="F8:G8"/>
    <mergeCell ref="H8:J8"/>
  </mergeCells>
  <conditionalFormatting sqref="C10:C59">
    <cfRule type="cellIs" dxfId="305" priority="1" operator="equal">
      <formula>"[select]"</formula>
    </cfRule>
    <cfRule type="cellIs" dxfId="304" priority="2" operator="equal">
      <formula>""</formula>
    </cfRule>
  </conditionalFormatting>
  <dataValidations count="1">
    <dataValidation type="list" allowBlank="1" showInputMessage="1" sqref="C10:C59" xr:uid="{00000000-0002-0000-0200-000000000000}">
      <formula1>$C$62:$C$79</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dimension ref="A2:E130"/>
  <sheetViews>
    <sheetView topLeftCell="A28" zoomScale="85" zoomScaleNormal="85" workbookViewId="0">
      <selection activeCell="D14" sqref="D14"/>
    </sheetView>
  </sheetViews>
  <sheetFormatPr defaultColWidth="9.140625" defaultRowHeight="15"/>
  <cols>
    <col min="1" max="1" width="2.7109375" style="145" customWidth="1"/>
    <col min="2" max="2" width="2.7109375" style="1" customWidth="1"/>
    <col min="3" max="3" width="81.28515625" style="1" customWidth="1"/>
    <col min="4" max="4" width="50.7109375" style="1" customWidth="1"/>
    <col min="5" max="6" width="2.7109375" style="1" customWidth="1"/>
    <col min="7" max="16384" width="9.140625" style="1"/>
  </cols>
  <sheetData>
    <row r="2" spans="2:5">
      <c r="B2" s="13"/>
      <c r="C2" s="14"/>
      <c r="D2" s="14"/>
      <c r="E2" s="15"/>
    </row>
    <row r="3" spans="2:5" ht="23.25">
      <c r="B3" s="16"/>
      <c r="C3" s="17" t="s">
        <v>9</v>
      </c>
      <c r="D3" s="18"/>
      <c r="E3" s="20"/>
    </row>
    <row r="4" spans="2:5" ht="23.25">
      <c r="B4" s="16"/>
      <c r="C4" s="17" t="s">
        <v>11</v>
      </c>
      <c r="D4" s="18"/>
      <c r="E4" s="20"/>
    </row>
    <row r="5" spans="2:5">
      <c r="B5" s="16"/>
      <c r="C5" s="18"/>
      <c r="D5" s="18"/>
      <c r="E5" s="20"/>
    </row>
    <row r="6" spans="2:5" ht="23.25">
      <c r="B6" s="16"/>
      <c r="C6" s="21" t="s">
        <v>21</v>
      </c>
      <c r="D6" s="18"/>
      <c r="E6" s="20"/>
    </row>
    <row r="7" spans="2:5" ht="23.25">
      <c r="B7" s="16"/>
      <c r="C7" s="21"/>
      <c r="D7" s="18"/>
      <c r="E7" s="20"/>
    </row>
    <row r="8" spans="2:5" ht="18">
      <c r="B8" s="16"/>
      <c r="C8" s="35" t="s">
        <v>336</v>
      </c>
      <c r="D8" s="18"/>
      <c r="E8" s="20"/>
    </row>
    <row r="9" spans="2:5">
      <c r="B9" s="16"/>
      <c r="C9" s="52" t="s">
        <v>337</v>
      </c>
      <c r="D9" s="162">
        <v>455</v>
      </c>
      <c r="E9" s="20"/>
    </row>
    <row r="10" spans="2:5">
      <c r="B10" s="16"/>
      <c r="C10" s="18"/>
      <c r="D10" s="18"/>
      <c r="E10" s="20"/>
    </row>
    <row r="11" spans="2:5" ht="18">
      <c r="B11" s="16"/>
      <c r="C11" s="35" t="s">
        <v>338</v>
      </c>
      <c r="D11" s="18"/>
      <c r="E11" s="20"/>
    </row>
    <row r="12" spans="2:5">
      <c r="B12" s="16"/>
      <c r="C12" s="52" t="s">
        <v>339</v>
      </c>
      <c r="D12" s="163" t="s">
        <v>340</v>
      </c>
      <c r="E12" s="20"/>
    </row>
    <row r="13" spans="2:5">
      <c r="B13" s="16"/>
      <c r="C13" s="18"/>
      <c r="D13" s="88"/>
      <c r="E13" s="20"/>
    </row>
    <row r="14" spans="2:5" ht="18">
      <c r="B14" s="16"/>
      <c r="C14" s="35" t="s">
        <v>341</v>
      </c>
      <c r="D14" s="88"/>
      <c r="E14" s="20"/>
    </row>
    <row r="15" spans="2:5">
      <c r="B15" s="16"/>
      <c r="C15" s="32" t="s">
        <v>342</v>
      </c>
      <c r="D15" s="161" t="s">
        <v>343</v>
      </c>
      <c r="E15" s="20"/>
    </row>
    <row r="16" spans="2:5">
      <c r="B16" s="16"/>
      <c r="C16" s="40"/>
      <c r="D16" s="161" t="s">
        <v>344</v>
      </c>
      <c r="E16" s="20"/>
    </row>
    <row r="17" spans="2:5">
      <c r="B17" s="16"/>
      <c r="C17" s="40" t="s">
        <v>345</v>
      </c>
      <c r="D17" s="161" t="s">
        <v>346</v>
      </c>
      <c r="E17" s="20"/>
    </row>
    <row r="18" spans="2:5">
      <c r="B18" s="16"/>
      <c r="C18" s="40" t="s">
        <v>347</v>
      </c>
      <c r="D18" s="161" t="s">
        <v>348</v>
      </c>
      <c r="E18" s="20"/>
    </row>
    <row r="19" spans="2:5">
      <c r="B19" s="16"/>
      <c r="C19" s="40" t="s">
        <v>349</v>
      </c>
      <c r="D19" s="127" t="s">
        <v>333</v>
      </c>
      <c r="E19" s="20"/>
    </row>
    <row r="20" spans="2:5">
      <c r="B20" s="16"/>
      <c r="C20" s="40" t="s">
        <v>350</v>
      </c>
      <c r="D20" s="127" t="s">
        <v>333</v>
      </c>
      <c r="E20" s="20"/>
    </row>
    <row r="21" spans="2:5">
      <c r="B21" s="16"/>
      <c r="C21" s="33" t="s">
        <v>351</v>
      </c>
      <c r="D21" s="127" t="s">
        <v>352</v>
      </c>
      <c r="E21" s="20"/>
    </row>
    <row r="22" spans="2:5">
      <c r="B22" s="16"/>
      <c r="C22" s="18"/>
      <c r="D22" s="18"/>
      <c r="E22" s="20"/>
    </row>
    <row r="23" spans="2:5" ht="18">
      <c r="B23" s="16"/>
      <c r="C23" s="35" t="s">
        <v>287</v>
      </c>
      <c r="D23" s="18"/>
      <c r="E23" s="20"/>
    </row>
    <row r="24" spans="2:5">
      <c r="B24" s="16"/>
      <c r="C24" s="32" t="s">
        <v>353</v>
      </c>
      <c r="D24" s="163" t="s">
        <v>354</v>
      </c>
      <c r="E24" s="20"/>
    </row>
    <row r="25" spans="2:5">
      <c r="B25" s="16"/>
      <c r="C25" s="33" t="s">
        <v>355</v>
      </c>
      <c r="D25" s="163" t="s">
        <v>356</v>
      </c>
      <c r="E25" s="20"/>
    </row>
    <row r="26" spans="2:5">
      <c r="B26" s="16"/>
      <c r="C26" s="18"/>
      <c r="D26" s="88"/>
      <c r="E26" s="20"/>
    </row>
    <row r="27" spans="2:5" ht="18">
      <c r="B27" s="16"/>
      <c r="C27" s="35" t="s">
        <v>357</v>
      </c>
      <c r="D27" s="88"/>
      <c r="E27" s="20"/>
    </row>
    <row r="28" spans="2:5">
      <c r="B28" s="16"/>
      <c r="C28" s="662"/>
      <c r="D28" s="663"/>
      <c r="E28" s="20"/>
    </row>
    <row r="29" spans="2:5">
      <c r="B29" s="16"/>
      <c r="C29" s="664"/>
      <c r="D29" s="665"/>
      <c r="E29" s="20"/>
    </row>
    <row r="30" spans="2:5">
      <c r="B30" s="16"/>
      <c r="C30" s="666"/>
      <c r="D30" s="667"/>
      <c r="E30" s="20"/>
    </row>
    <row r="31" spans="2:5">
      <c r="B31" s="16"/>
      <c r="C31" s="18"/>
      <c r="D31" s="88"/>
      <c r="E31" s="20"/>
    </row>
    <row r="32" spans="2:5" ht="18">
      <c r="B32" s="16"/>
      <c r="C32" s="35" t="s">
        <v>358</v>
      </c>
      <c r="D32" s="88"/>
      <c r="E32" s="20"/>
    </row>
    <row r="33" spans="2:5">
      <c r="B33" s="16"/>
      <c r="C33" s="32" t="s">
        <v>290</v>
      </c>
      <c r="D33" s="163" t="s">
        <v>359</v>
      </c>
      <c r="E33" s="20"/>
    </row>
    <row r="34" spans="2:5">
      <c r="B34" s="16"/>
      <c r="C34" s="40" t="s">
        <v>360</v>
      </c>
      <c r="D34" s="163" t="s">
        <v>361</v>
      </c>
      <c r="E34" s="20"/>
    </row>
    <row r="35" spans="2:5">
      <c r="B35" s="16"/>
      <c r="C35" s="40" t="s">
        <v>362</v>
      </c>
      <c r="D35" s="163" t="s">
        <v>363</v>
      </c>
      <c r="E35" s="20"/>
    </row>
    <row r="36" spans="2:5">
      <c r="B36" s="16"/>
      <c r="C36" s="40" t="s">
        <v>364</v>
      </c>
      <c r="D36" s="163" t="s">
        <v>365</v>
      </c>
      <c r="E36" s="20"/>
    </row>
    <row r="37" spans="2:5">
      <c r="B37" s="16"/>
      <c r="C37" s="40"/>
      <c r="D37" s="163"/>
      <c r="E37" s="20"/>
    </row>
    <row r="38" spans="2:5">
      <c r="B38" s="16"/>
      <c r="C38" s="40" t="s">
        <v>345</v>
      </c>
      <c r="D38" s="163" t="s">
        <v>366</v>
      </c>
      <c r="E38" s="20"/>
    </row>
    <row r="39" spans="2:5">
      <c r="B39" s="16"/>
      <c r="C39" s="40" t="s">
        <v>367</v>
      </c>
      <c r="D39" s="422" t="s">
        <v>368</v>
      </c>
      <c r="E39" s="20"/>
    </row>
    <row r="40" spans="2:5">
      <c r="B40" s="16"/>
      <c r="C40" s="33" t="s">
        <v>369</v>
      </c>
      <c r="D40" s="422" t="s">
        <v>370</v>
      </c>
      <c r="E40" s="20"/>
    </row>
    <row r="41" spans="2:5">
      <c r="B41" s="16"/>
      <c r="C41" s="18"/>
      <c r="D41" s="88"/>
      <c r="E41" s="20"/>
    </row>
    <row r="42" spans="2:5" ht="18">
      <c r="B42" s="16"/>
      <c r="C42" s="35" t="s">
        <v>371</v>
      </c>
      <c r="D42" s="88"/>
      <c r="E42" s="20"/>
    </row>
    <row r="43" spans="2:5">
      <c r="B43" s="16"/>
      <c r="C43" s="32" t="s">
        <v>290</v>
      </c>
      <c r="D43" s="163" t="s">
        <v>359</v>
      </c>
      <c r="E43" s="20"/>
    </row>
    <row r="44" spans="2:5">
      <c r="B44" s="16"/>
      <c r="C44" s="40" t="s">
        <v>360</v>
      </c>
      <c r="D44" s="163" t="s">
        <v>361</v>
      </c>
      <c r="E44" s="20"/>
    </row>
    <row r="45" spans="2:5">
      <c r="B45" s="16"/>
      <c r="C45" s="40" t="s">
        <v>364</v>
      </c>
      <c r="D45" s="163" t="s">
        <v>365</v>
      </c>
      <c r="E45" s="20"/>
    </row>
    <row r="46" spans="2:5">
      <c r="B46" s="16"/>
      <c r="C46" s="40"/>
      <c r="D46" s="163"/>
      <c r="E46" s="20"/>
    </row>
    <row r="47" spans="2:5">
      <c r="B47" s="16"/>
      <c r="C47" s="40" t="s">
        <v>345</v>
      </c>
      <c r="D47" s="163" t="s">
        <v>366</v>
      </c>
      <c r="E47" s="20"/>
    </row>
    <row r="48" spans="2:5">
      <c r="B48" s="16"/>
      <c r="C48" s="40" t="s">
        <v>372</v>
      </c>
      <c r="D48" s="163" t="s">
        <v>363</v>
      </c>
      <c r="E48" s="20"/>
    </row>
    <row r="49" spans="1:5">
      <c r="B49" s="16"/>
      <c r="C49" s="33" t="s">
        <v>373</v>
      </c>
      <c r="D49" s="422" t="s">
        <v>368</v>
      </c>
      <c r="E49" s="20"/>
    </row>
    <row r="50" spans="1:5">
      <c r="B50" s="16"/>
      <c r="C50" s="18"/>
      <c r="D50" s="88"/>
      <c r="E50" s="20"/>
    </row>
    <row r="51" spans="1:5" ht="18">
      <c r="B51" s="16"/>
      <c r="C51" s="35" t="s">
        <v>374</v>
      </c>
      <c r="D51" s="88"/>
      <c r="E51" s="20"/>
    </row>
    <row r="52" spans="1:5">
      <c r="B52" s="16"/>
      <c r="C52" s="32" t="s">
        <v>290</v>
      </c>
      <c r="D52" s="163"/>
      <c r="E52" s="20"/>
    </row>
    <row r="53" spans="1:5">
      <c r="B53" s="16"/>
      <c r="C53" s="33" t="s">
        <v>360</v>
      </c>
      <c r="D53" s="163"/>
      <c r="E53" s="20"/>
    </row>
    <row r="54" spans="1:5">
      <c r="B54" s="16"/>
      <c r="C54" s="18"/>
      <c r="D54" s="18"/>
      <c r="E54" s="20"/>
    </row>
    <row r="55" spans="1:5" ht="18">
      <c r="B55" s="16"/>
      <c r="C55" s="35" t="s">
        <v>375</v>
      </c>
      <c r="D55" s="18"/>
      <c r="E55" s="20"/>
    </row>
    <row r="56" spans="1:5">
      <c r="B56" s="16"/>
      <c r="C56" s="32" t="s">
        <v>376</v>
      </c>
      <c r="D56" s="165"/>
      <c r="E56" s="20"/>
    </row>
    <row r="57" spans="1:5">
      <c r="B57" s="16"/>
      <c r="C57" s="33" t="s">
        <v>377</v>
      </c>
      <c r="D57" s="165"/>
      <c r="E57" s="20"/>
    </row>
    <row r="58" spans="1:5">
      <c r="B58" s="16"/>
      <c r="C58" s="18"/>
      <c r="D58" s="18"/>
      <c r="E58" s="20"/>
    </row>
    <row r="59" spans="1:5">
      <c r="B59" s="16"/>
      <c r="C59" s="52" t="s">
        <v>378</v>
      </c>
      <c r="D59" s="132" t="s">
        <v>333</v>
      </c>
      <c r="E59" s="20"/>
    </row>
    <row r="60" spans="1:5">
      <c r="B60" s="16"/>
      <c r="C60" s="668"/>
      <c r="D60" s="669"/>
      <c r="E60" s="20"/>
    </row>
    <row r="61" spans="1:5">
      <c r="B61" s="16"/>
      <c r="C61" s="670"/>
      <c r="D61" s="671"/>
      <c r="E61" s="20"/>
    </row>
    <row r="62" spans="1:5">
      <c r="B62" s="23"/>
      <c r="C62" s="2"/>
      <c r="D62" s="2"/>
      <c r="E62" s="22"/>
    </row>
    <row r="63" spans="1:5" ht="30">
      <c r="A63" s="146" t="s">
        <v>379</v>
      </c>
      <c r="B63" s="95"/>
      <c r="C63" s="672" t="s">
        <v>380</v>
      </c>
      <c r="D63" s="672"/>
      <c r="E63" s="25"/>
    </row>
    <row r="64" spans="1:5" hidden="1">
      <c r="C64" s="1" t="s">
        <v>333</v>
      </c>
    </row>
    <row r="65" spans="3:3" hidden="1">
      <c r="C65" s="1" t="s">
        <v>381</v>
      </c>
    </row>
    <row r="66" spans="3:3" hidden="1">
      <c r="C66" s="1" t="s">
        <v>382</v>
      </c>
    </row>
    <row r="67" spans="3:3" hidden="1">
      <c r="C67" s="1" t="s">
        <v>383</v>
      </c>
    </row>
    <row r="68" spans="3:3" hidden="1">
      <c r="C68" s="1" t="s">
        <v>384</v>
      </c>
    </row>
    <row r="69" spans="3:3" hidden="1">
      <c r="C69" s="1" t="s">
        <v>385</v>
      </c>
    </row>
    <row r="70" spans="3:3" hidden="1">
      <c r="C70" s="1" t="s">
        <v>352</v>
      </c>
    </row>
    <row r="71" spans="3:3" hidden="1">
      <c r="C71" s="1" t="s">
        <v>386</v>
      </c>
    </row>
    <row r="72" spans="3:3" hidden="1">
      <c r="C72" s="1" t="s">
        <v>387</v>
      </c>
    </row>
    <row r="73" spans="3:3" hidden="1">
      <c r="C73" s="1" t="s">
        <v>388</v>
      </c>
    </row>
    <row r="74" spans="3:3" hidden="1">
      <c r="C74" s="1" t="s">
        <v>389</v>
      </c>
    </row>
    <row r="75" spans="3:3" hidden="1">
      <c r="C75" s="1" t="s">
        <v>390</v>
      </c>
    </row>
    <row r="76" spans="3:3" hidden="1">
      <c r="C76" s="1" t="s">
        <v>391</v>
      </c>
    </row>
    <row r="77" spans="3:3" hidden="1">
      <c r="C77" s="1" t="s">
        <v>392</v>
      </c>
    </row>
    <row r="78" spans="3:3" hidden="1">
      <c r="C78" s="1" t="s">
        <v>393</v>
      </c>
    </row>
    <row r="79" spans="3:3" hidden="1">
      <c r="C79" s="1" t="s">
        <v>394</v>
      </c>
    </row>
    <row r="80" spans="3:3" hidden="1">
      <c r="C80" s="1" t="s">
        <v>395</v>
      </c>
    </row>
    <row r="81" spans="3:3" hidden="1">
      <c r="C81" s="1" t="s">
        <v>396</v>
      </c>
    </row>
    <row r="82" spans="3:3" hidden="1">
      <c r="C82" s="1" t="s">
        <v>397</v>
      </c>
    </row>
    <row r="83" spans="3:3" hidden="1">
      <c r="C83" s="1" t="s">
        <v>398</v>
      </c>
    </row>
    <row r="84" spans="3:3" hidden="1">
      <c r="C84" s="1" t="s">
        <v>399</v>
      </c>
    </row>
    <row r="85" spans="3:3" hidden="1">
      <c r="C85" s="1" t="s">
        <v>400</v>
      </c>
    </row>
    <row r="86" spans="3:3" hidden="1">
      <c r="C86" s="1" t="s">
        <v>401</v>
      </c>
    </row>
    <row r="87" spans="3:3" hidden="1">
      <c r="C87" s="1" t="s">
        <v>402</v>
      </c>
    </row>
    <row r="88" spans="3:3" hidden="1">
      <c r="C88" s="1" t="s">
        <v>403</v>
      </c>
    </row>
    <row r="89" spans="3:3" hidden="1">
      <c r="C89" s="1" t="s">
        <v>404</v>
      </c>
    </row>
    <row r="90" spans="3:3" hidden="1">
      <c r="C90" s="1" t="s">
        <v>405</v>
      </c>
    </row>
    <row r="91" spans="3:3" hidden="1">
      <c r="C91" s="1" t="s">
        <v>406</v>
      </c>
    </row>
    <row r="92" spans="3:3" hidden="1">
      <c r="C92" s="1" t="s">
        <v>407</v>
      </c>
    </row>
    <row r="93" spans="3:3" hidden="1">
      <c r="C93" s="1" t="s">
        <v>408</v>
      </c>
    </row>
    <row r="94" spans="3:3" hidden="1">
      <c r="C94" s="1" t="s">
        <v>409</v>
      </c>
    </row>
    <row r="95" spans="3:3" hidden="1">
      <c r="C95" s="1" t="s">
        <v>410</v>
      </c>
    </row>
    <row r="96" spans="3:3" hidden="1">
      <c r="C96" s="1" t="s">
        <v>411</v>
      </c>
    </row>
    <row r="97" spans="3:3" hidden="1">
      <c r="C97" s="1" t="s">
        <v>412</v>
      </c>
    </row>
    <row r="98" spans="3:3" hidden="1">
      <c r="C98" s="1" t="s">
        <v>413</v>
      </c>
    </row>
    <row r="99" spans="3:3" hidden="1">
      <c r="C99" s="1" t="s">
        <v>414</v>
      </c>
    </row>
    <row r="100" spans="3:3" hidden="1">
      <c r="C100" s="1" t="s">
        <v>415</v>
      </c>
    </row>
    <row r="101" spans="3:3" hidden="1">
      <c r="C101" s="1" t="s">
        <v>416</v>
      </c>
    </row>
    <row r="102" spans="3:3" hidden="1">
      <c r="C102" s="1" t="s">
        <v>417</v>
      </c>
    </row>
    <row r="103" spans="3:3" hidden="1">
      <c r="C103" s="1" t="s">
        <v>418</v>
      </c>
    </row>
    <row r="104" spans="3:3" hidden="1">
      <c r="C104" s="1" t="s">
        <v>419</v>
      </c>
    </row>
    <row r="105" spans="3:3" hidden="1">
      <c r="C105" s="1" t="s">
        <v>420</v>
      </c>
    </row>
    <row r="106" spans="3:3" hidden="1">
      <c r="C106" s="1" t="s">
        <v>421</v>
      </c>
    </row>
    <row r="107" spans="3:3" hidden="1">
      <c r="C107" s="1" t="s">
        <v>422</v>
      </c>
    </row>
    <row r="108" spans="3:3" hidden="1">
      <c r="C108" s="1" t="s">
        <v>423</v>
      </c>
    </row>
    <row r="109" spans="3:3" hidden="1">
      <c r="C109" s="1" t="s">
        <v>424</v>
      </c>
    </row>
    <row r="110" spans="3:3" hidden="1">
      <c r="C110" s="1" t="s">
        <v>425</v>
      </c>
    </row>
    <row r="111" spans="3:3" hidden="1">
      <c r="C111" s="1" t="s">
        <v>426</v>
      </c>
    </row>
    <row r="112" spans="3:3" hidden="1">
      <c r="C112" s="1" t="s">
        <v>427</v>
      </c>
    </row>
    <row r="113" spans="3:3" hidden="1">
      <c r="C113" s="1" t="s">
        <v>428</v>
      </c>
    </row>
    <row r="114" spans="3:3" hidden="1">
      <c r="C114" s="1" t="s">
        <v>429</v>
      </c>
    </row>
    <row r="115" spans="3:3" hidden="1">
      <c r="C115" s="1" t="s">
        <v>430</v>
      </c>
    </row>
    <row r="116" spans="3:3" hidden="1">
      <c r="C116" s="1" t="s">
        <v>431</v>
      </c>
    </row>
    <row r="117" spans="3:3" hidden="1">
      <c r="C117" s="1" t="s">
        <v>432</v>
      </c>
    </row>
    <row r="118" spans="3:3" hidden="1">
      <c r="C118" s="1" t="s">
        <v>433</v>
      </c>
    </row>
    <row r="119" spans="3:3" hidden="1">
      <c r="C119" s="1" t="s">
        <v>434</v>
      </c>
    </row>
    <row r="120" spans="3:3" hidden="1">
      <c r="C120" s="1" t="s">
        <v>435</v>
      </c>
    </row>
    <row r="121" spans="3:3" hidden="1">
      <c r="C121" s="1" t="s">
        <v>436</v>
      </c>
    </row>
    <row r="122" spans="3:3" hidden="1">
      <c r="C122" s="1" t="s">
        <v>437</v>
      </c>
    </row>
    <row r="123" spans="3:3" hidden="1">
      <c r="C123" s="1" t="s">
        <v>438</v>
      </c>
    </row>
    <row r="124" spans="3:3" hidden="1">
      <c r="C124" s="1" t="s">
        <v>439</v>
      </c>
    </row>
    <row r="125" spans="3:3" hidden="1">
      <c r="C125" s="1" t="s">
        <v>440</v>
      </c>
    </row>
    <row r="126" spans="3:3" hidden="1">
      <c r="C126" s="1" t="s">
        <v>441</v>
      </c>
    </row>
    <row r="127" spans="3:3" hidden="1">
      <c r="C127" s="1" t="s">
        <v>442</v>
      </c>
    </row>
    <row r="128" spans="3:3" hidden="1">
      <c r="C128" s="1" t="s">
        <v>443</v>
      </c>
    </row>
    <row r="129" spans="3:3" hidden="1">
      <c r="C129" s="1" t="s">
        <v>444</v>
      </c>
    </row>
    <row r="130" spans="3:3" hidden="1">
      <c r="C130" s="1" t="s">
        <v>445</v>
      </c>
    </row>
  </sheetData>
  <mergeCells count="3">
    <mergeCell ref="C28:D30"/>
    <mergeCell ref="C60:D61"/>
    <mergeCell ref="C63:D63"/>
  </mergeCells>
  <conditionalFormatting sqref="D19:D21">
    <cfRule type="cellIs" dxfId="303" priority="3" operator="equal">
      <formula>"[select]"</formula>
    </cfRule>
    <cfRule type="cellIs" dxfId="302" priority="4" operator="equal">
      <formula>""</formula>
    </cfRule>
  </conditionalFormatting>
  <conditionalFormatting sqref="D59">
    <cfRule type="cellIs" dxfId="301" priority="1" operator="equal">
      <formula>"[select]"</formula>
    </cfRule>
    <cfRule type="cellIs" dxfId="300" priority="2" operator="equal">
      <formula>""</formula>
    </cfRule>
  </conditionalFormatting>
  <dataValidations count="3">
    <dataValidation type="list" allowBlank="1" showInputMessage="1" sqref="D19:D20" xr:uid="{00000000-0002-0000-0900-000000000000}">
      <formula1>"[select],Yes,No"</formula1>
    </dataValidation>
    <dataValidation type="list" allowBlank="1" showInputMessage="1" sqref="D21" xr:uid="{00000000-0002-0000-0900-000001000000}">
      <formula1>$C$64:$C$130</formula1>
    </dataValidation>
    <dataValidation type="list" allowBlank="1" showInputMessage="1" sqref="D59" xr:uid="{862AE15C-DEE5-4271-B04D-C4EA259B753B}">
      <formula1>"[select],Public Statement, Confidential Statement"</formula1>
    </dataValidation>
  </dataValidations>
  <hyperlinks>
    <hyperlink ref="D39" r:id="rId1" xr:uid="{CEDC66F7-982F-4F01-9D20-E52F286BDE14}"/>
    <hyperlink ref="D40" r:id="rId2" xr:uid="{5451A124-D1E6-404C-84B3-88AE533E1D0F}"/>
    <hyperlink ref="D49" r:id="rId3" xr:uid="{BB8C4142-3769-4C75-822C-1C615A3394B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5"/>
  <dimension ref="A2:I38"/>
  <sheetViews>
    <sheetView topLeftCell="A4" zoomScale="85" zoomScaleNormal="85" workbookViewId="0">
      <selection activeCell="F16" sqref="F16"/>
    </sheetView>
  </sheetViews>
  <sheetFormatPr defaultColWidth="9.140625" defaultRowHeight="18"/>
  <cols>
    <col min="1" max="1" width="2.7109375" style="26" customWidth="1"/>
    <col min="2" max="2" width="2.7109375" style="1" customWidth="1"/>
    <col min="3" max="3" width="25.7109375" style="1" customWidth="1"/>
    <col min="4" max="4" width="15.7109375" style="1" customWidth="1"/>
    <col min="5" max="5" width="13.28515625" style="1" customWidth="1"/>
    <col min="6" max="6" width="15.7109375" style="1" customWidth="1"/>
    <col min="7" max="7" width="13.28515625" style="1" customWidth="1"/>
    <col min="8" max="8" width="29.85546875" style="1" bestFit="1" customWidth="1"/>
    <col min="9" max="10" width="2.7109375" style="1" customWidth="1"/>
    <col min="11" max="16384" width="9.140625" style="1"/>
  </cols>
  <sheetData>
    <row r="2" spans="2:9">
      <c r="B2" s="13"/>
      <c r="C2" s="14"/>
      <c r="D2" s="14"/>
      <c r="E2" s="14"/>
      <c r="F2" s="14"/>
      <c r="G2" s="14"/>
      <c r="H2" s="14"/>
      <c r="I2" s="15"/>
    </row>
    <row r="3" spans="2:9" ht="23.25">
      <c r="B3" s="16"/>
      <c r="C3" s="17" t="s">
        <v>9</v>
      </c>
      <c r="D3" s="19"/>
      <c r="E3" s="19"/>
      <c r="F3" s="18"/>
      <c r="G3" s="18"/>
      <c r="H3" s="18"/>
      <c r="I3" s="20"/>
    </row>
    <row r="4" spans="2:9" ht="23.25">
      <c r="B4" s="16"/>
      <c r="C4" s="17" t="s">
        <v>11</v>
      </c>
      <c r="D4" s="19"/>
      <c r="E4" s="19"/>
      <c r="F4" s="18"/>
      <c r="G4" s="18"/>
      <c r="H4" s="18"/>
      <c r="I4" s="20"/>
    </row>
    <row r="5" spans="2:9" ht="23.25">
      <c r="B5" s="16"/>
      <c r="C5" s="17"/>
      <c r="D5" s="19"/>
      <c r="E5" s="19"/>
      <c r="F5" s="18"/>
      <c r="G5" s="18"/>
      <c r="H5" s="18"/>
      <c r="I5" s="20"/>
    </row>
    <row r="6" spans="2:9">
      <c r="B6" s="16"/>
      <c r="C6" s="35" t="s">
        <v>446</v>
      </c>
      <c r="D6" s="19"/>
      <c r="E6" s="19"/>
      <c r="F6" s="18"/>
      <c r="G6" s="18"/>
      <c r="H6" s="18"/>
      <c r="I6" s="20"/>
    </row>
    <row r="7" spans="2:9">
      <c r="B7" s="16"/>
      <c r="C7" s="55" t="s">
        <v>447</v>
      </c>
      <c r="D7" s="649" t="s">
        <v>448</v>
      </c>
      <c r="E7" s="651"/>
      <c r="F7" s="649" t="s">
        <v>449</v>
      </c>
      <c r="G7" s="651"/>
      <c r="H7" s="18"/>
      <c r="I7" s="20"/>
    </row>
    <row r="8" spans="2:9">
      <c r="B8" s="16"/>
      <c r="C8" s="125" t="s">
        <v>450</v>
      </c>
      <c r="D8" s="126">
        <v>0.83599999999999997</v>
      </c>
      <c r="E8" s="12" t="s">
        <v>451</v>
      </c>
      <c r="F8" s="126">
        <v>1E-3</v>
      </c>
      <c r="G8" s="134" t="s">
        <v>452</v>
      </c>
      <c r="H8" s="18"/>
      <c r="I8" s="20"/>
    </row>
    <row r="9" spans="2:9">
      <c r="B9" s="16"/>
      <c r="C9" s="125" t="s">
        <v>453</v>
      </c>
      <c r="D9" s="126">
        <v>0.73499999999999999</v>
      </c>
      <c r="E9" s="12" t="s">
        <v>451</v>
      </c>
      <c r="F9" s="126">
        <v>1.4999999999999999E-2</v>
      </c>
      <c r="G9" s="134" t="s">
        <v>452</v>
      </c>
      <c r="H9" s="18"/>
      <c r="I9" s="20"/>
    </row>
    <row r="10" spans="2:9">
      <c r="B10" s="16"/>
      <c r="C10" s="125" t="s">
        <v>454</v>
      </c>
      <c r="D10" s="126">
        <v>0.51</v>
      </c>
      <c r="E10" s="12" t="s">
        <v>451</v>
      </c>
      <c r="F10" s="126">
        <v>0.01</v>
      </c>
      <c r="G10" s="134" t="s">
        <v>452</v>
      </c>
      <c r="H10" s="18"/>
      <c r="I10" s="20"/>
    </row>
    <row r="11" spans="2:9">
      <c r="B11" s="16"/>
      <c r="C11" s="125" t="s">
        <v>455</v>
      </c>
      <c r="D11" s="51"/>
      <c r="E11" s="12" t="s">
        <v>456</v>
      </c>
      <c r="F11" s="126">
        <v>4</v>
      </c>
      <c r="G11" s="12" t="s">
        <v>457</v>
      </c>
      <c r="H11" s="18"/>
      <c r="I11" s="20"/>
    </row>
    <row r="12" spans="2:9">
      <c r="B12" s="16"/>
      <c r="C12" s="18"/>
      <c r="D12" s="18"/>
      <c r="E12" s="18"/>
      <c r="F12" s="18"/>
      <c r="G12" s="18"/>
      <c r="H12" s="18"/>
      <c r="I12" s="20"/>
    </row>
    <row r="13" spans="2:9">
      <c r="B13" s="16"/>
      <c r="C13" s="35" t="s">
        <v>458</v>
      </c>
      <c r="D13" s="18"/>
      <c r="E13" s="18"/>
      <c r="F13" s="18"/>
      <c r="G13" s="18"/>
      <c r="H13" s="18"/>
      <c r="I13" s="20"/>
    </row>
    <row r="14" spans="2:9">
      <c r="B14" s="16"/>
      <c r="C14" s="649" t="s">
        <v>459</v>
      </c>
      <c r="D14" s="650"/>
      <c r="E14" s="651"/>
      <c r="F14" s="140" t="s">
        <v>460</v>
      </c>
      <c r="G14" s="55" t="s">
        <v>461</v>
      </c>
      <c r="H14" s="55" t="s">
        <v>283</v>
      </c>
      <c r="I14" s="20"/>
    </row>
    <row r="15" spans="2:9" ht="25.5">
      <c r="B15" s="16"/>
      <c r="C15" s="673" t="s">
        <v>462</v>
      </c>
      <c r="D15" s="674"/>
      <c r="E15" s="675"/>
      <c r="F15" s="167" t="s">
        <v>463</v>
      </c>
      <c r="G15" s="12" t="s">
        <v>464</v>
      </c>
      <c r="H15" s="18"/>
      <c r="I15" s="20"/>
    </row>
    <row r="16" spans="2:9">
      <c r="B16" s="16"/>
      <c r="C16" s="673" t="s">
        <v>465</v>
      </c>
      <c r="D16" s="674"/>
      <c r="E16" s="675"/>
      <c r="F16" s="166">
        <v>10.72</v>
      </c>
      <c r="G16" s="12" t="s">
        <v>466</v>
      </c>
      <c r="H16" s="18"/>
      <c r="I16" s="20"/>
    </row>
    <row r="17" spans="2:9" ht="25.5">
      <c r="B17" s="16"/>
      <c r="C17" s="673" t="s">
        <v>467</v>
      </c>
      <c r="D17" s="674"/>
      <c r="E17" s="675"/>
      <c r="F17" s="194" t="s">
        <v>468</v>
      </c>
      <c r="G17" s="12" t="s">
        <v>469</v>
      </c>
      <c r="H17" s="136" t="s">
        <v>470</v>
      </c>
      <c r="I17" s="20"/>
    </row>
    <row r="18" spans="2:9">
      <c r="B18" s="16"/>
      <c r="C18" s="673" t="s">
        <v>471</v>
      </c>
      <c r="D18" s="674"/>
      <c r="E18" s="675"/>
      <c r="F18" s="166">
        <v>56</v>
      </c>
      <c r="G18" s="12" t="s">
        <v>472</v>
      </c>
      <c r="H18" s="136" t="s">
        <v>470</v>
      </c>
      <c r="I18" s="20"/>
    </row>
    <row r="19" spans="2:9">
      <c r="B19" s="16"/>
      <c r="C19" s="673" t="s">
        <v>473</v>
      </c>
      <c r="D19" s="674"/>
      <c r="E19" s="675"/>
      <c r="F19" s="166">
        <v>983.53</v>
      </c>
      <c r="G19" s="12" t="s">
        <v>474</v>
      </c>
      <c r="H19" s="136" t="s">
        <v>470</v>
      </c>
      <c r="I19" s="20"/>
    </row>
    <row r="20" spans="2:9">
      <c r="B20" s="16"/>
      <c r="C20" s="18"/>
      <c r="D20" s="18"/>
      <c r="E20" s="18"/>
      <c r="F20" s="18"/>
      <c r="G20" s="18"/>
      <c r="H20" s="18"/>
      <c r="I20" s="20"/>
    </row>
    <row r="21" spans="2:9">
      <c r="B21" s="16"/>
      <c r="C21" s="35" t="s">
        <v>475</v>
      </c>
      <c r="D21" s="18"/>
      <c r="E21" s="18"/>
      <c r="F21" s="18"/>
      <c r="G21" s="18"/>
      <c r="H21" s="18"/>
      <c r="I21" s="20"/>
    </row>
    <row r="22" spans="2:9">
      <c r="B22" s="16"/>
      <c r="C22" s="55" t="s">
        <v>476</v>
      </c>
      <c r="D22" s="55" t="s">
        <v>460</v>
      </c>
      <c r="E22" s="55" t="s">
        <v>461</v>
      </c>
      <c r="F22" s="18"/>
      <c r="G22" s="18"/>
      <c r="H22" s="18"/>
      <c r="I22" s="20"/>
    </row>
    <row r="23" spans="2:9">
      <c r="B23" s="16"/>
      <c r="C23" s="125" t="s">
        <v>477</v>
      </c>
      <c r="D23" s="126">
        <v>366</v>
      </c>
      <c r="E23" s="133" t="s">
        <v>478</v>
      </c>
      <c r="F23" s="18"/>
      <c r="G23" s="18"/>
      <c r="H23" s="18"/>
      <c r="I23" s="20"/>
    </row>
    <row r="24" spans="2:9">
      <c r="B24" s="23"/>
      <c r="C24" s="2"/>
      <c r="D24" s="2"/>
      <c r="E24" s="2"/>
      <c r="F24" s="2"/>
      <c r="G24" s="2"/>
      <c r="H24" s="2"/>
      <c r="I24" s="22"/>
    </row>
    <row r="25" spans="2:9" hidden="1">
      <c r="C25" s="1" t="s">
        <v>467</v>
      </c>
    </row>
    <row r="26" spans="2:9" hidden="1">
      <c r="C26" s="1" t="s">
        <v>333</v>
      </c>
    </row>
    <row r="27" spans="2:9" hidden="1">
      <c r="C27" s="1" t="s">
        <v>479</v>
      </c>
    </row>
    <row r="28" spans="2:9" hidden="1">
      <c r="C28" s="1" t="s">
        <v>480</v>
      </c>
    </row>
    <row r="29" spans="2:9" hidden="1">
      <c r="C29" s="1" t="s">
        <v>481</v>
      </c>
    </row>
    <row r="30" spans="2:9" hidden="1">
      <c r="C30" s="1" t="s">
        <v>482</v>
      </c>
    </row>
    <row r="31" spans="2:9" hidden="1">
      <c r="C31" s="1" t="s">
        <v>483</v>
      </c>
    </row>
    <row r="32" spans="2:9" hidden="1">
      <c r="C32" s="1" t="s">
        <v>484</v>
      </c>
    </row>
    <row r="33" spans="3:3" hidden="1">
      <c r="C33" s="1" t="s">
        <v>468</v>
      </c>
    </row>
    <row r="34" spans="3:3" hidden="1">
      <c r="C34" s="1" t="s">
        <v>485</v>
      </c>
    </row>
    <row r="35" spans="3:3" hidden="1">
      <c r="C35" s="1" t="s">
        <v>486</v>
      </c>
    </row>
    <row r="36" spans="3:3" hidden="1">
      <c r="C36" s="1" t="s">
        <v>487</v>
      </c>
    </row>
    <row r="37" spans="3:3" hidden="1">
      <c r="C37" s="1" t="s">
        <v>488</v>
      </c>
    </row>
    <row r="38" spans="3:3" hidden="1">
      <c r="C38" s="1" t="s">
        <v>489</v>
      </c>
    </row>
  </sheetData>
  <mergeCells count="8">
    <mergeCell ref="C18:E18"/>
    <mergeCell ref="D7:E7"/>
    <mergeCell ref="F7:G7"/>
    <mergeCell ref="C19:E19"/>
    <mergeCell ref="C14:E14"/>
    <mergeCell ref="C15:E15"/>
    <mergeCell ref="C16:E16"/>
    <mergeCell ref="C17:E17"/>
  </mergeCells>
  <conditionalFormatting sqref="F17">
    <cfRule type="cellIs" dxfId="299" priority="21" operator="equal">
      <formula>"[select]"</formula>
    </cfRule>
    <cfRule type="cellIs" dxfId="298" priority="22" operator="equal">
      <formula>""</formula>
    </cfRule>
  </conditionalFormatting>
  <conditionalFormatting sqref="G15:G19">
    <cfRule type="cellIs" dxfId="297" priority="5" operator="equal">
      <formula>"[select]"</formula>
    </cfRule>
    <cfRule type="cellIs" dxfId="296" priority="6" operator="equal">
      <formula>""</formula>
    </cfRule>
  </conditionalFormatting>
  <dataValidations count="1">
    <dataValidation type="list" allowBlank="1" showInputMessage="1" showErrorMessage="1" sqref="F17" xr:uid="{00000000-0002-0000-0A00-000000000000}">
      <formula1>$C$26:$C$38</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dimension ref="A2:G47"/>
  <sheetViews>
    <sheetView zoomScale="85" zoomScaleNormal="85" workbookViewId="0">
      <selection activeCell="E15" sqref="E15:F15"/>
    </sheetView>
  </sheetViews>
  <sheetFormatPr defaultColWidth="9.140625" defaultRowHeight="15"/>
  <cols>
    <col min="1" max="1" width="2.7109375" style="145" customWidth="1"/>
    <col min="2" max="2" width="2.7109375" style="1" customWidth="1"/>
    <col min="3" max="3" width="75.7109375" style="1" customWidth="1"/>
    <col min="4" max="4" width="10.7109375" style="1" customWidth="1"/>
    <col min="5" max="5" width="13.28515625" style="1" customWidth="1"/>
    <col min="6" max="6" width="50.7109375" style="1" customWidth="1"/>
    <col min="7" max="7" width="3.42578125" style="1" customWidth="1"/>
    <col min="8" max="16384" width="9.140625" style="1"/>
  </cols>
  <sheetData>
    <row r="2" spans="2:7">
      <c r="B2" s="13"/>
      <c r="C2" s="14"/>
      <c r="D2" s="14"/>
      <c r="E2" s="14"/>
      <c r="F2" s="14"/>
      <c r="G2" s="15"/>
    </row>
    <row r="3" spans="2:7" ht="23.25">
      <c r="B3" s="16"/>
      <c r="C3" s="17" t="s">
        <v>9</v>
      </c>
      <c r="D3" s="19" t="s">
        <v>490</v>
      </c>
      <c r="E3" s="18"/>
      <c r="F3" s="18"/>
      <c r="G3" s="20"/>
    </row>
    <row r="4" spans="2:7" ht="23.25">
      <c r="B4" s="16"/>
      <c r="C4" s="17" t="s">
        <v>11</v>
      </c>
      <c r="D4" s="19" t="s">
        <v>491</v>
      </c>
      <c r="E4" s="18"/>
      <c r="F4" s="18"/>
      <c r="G4" s="20"/>
    </row>
    <row r="5" spans="2:7">
      <c r="B5" s="16"/>
      <c r="C5" s="18"/>
      <c r="D5" s="18"/>
      <c r="E5" s="18"/>
      <c r="F5" s="18"/>
      <c r="G5" s="20"/>
    </row>
    <row r="6" spans="2:7">
      <c r="B6" s="16"/>
      <c r="C6" s="18"/>
      <c r="D6" s="18"/>
      <c r="E6" s="18"/>
      <c r="F6" s="18"/>
      <c r="G6" s="20"/>
    </row>
    <row r="7" spans="2:7" ht="23.25">
      <c r="B7" s="16"/>
      <c r="C7" s="21" t="s">
        <v>492</v>
      </c>
      <c r="D7" s="18"/>
      <c r="E7" s="18"/>
      <c r="F7" s="18"/>
      <c r="G7" s="20"/>
    </row>
    <row r="8" spans="2:7">
      <c r="B8" s="16"/>
      <c r="C8" s="18"/>
      <c r="D8" s="18"/>
      <c r="E8" s="18"/>
      <c r="F8" s="18"/>
      <c r="G8" s="20"/>
    </row>
    <row r="9" spans="2:7">
      <c r="B9" s="16"/>
      <c r="C9" s="18"/>
      <c r="D9" s="55" t="s">
        <v>493</v>
      </c>
      <c r="E9" s="649" t="s">
        <v>494</v>
      </c>
      <c r="F9" s="651"/>
      <c r="G9" s="20"/>
    </row>
    <row r="10" spans="2:7">
      <c r="B10" s="16"/>
      <c r="C10" s="139" t="s">
        <v>495</v>
      </c>
      <c r="D10" s="170"/>
      <c r="E10" s="678"/>
      <c r="F10" s="679"/>
      <c r="G10" s="20"/>
    </row>
    <row r="11" spans="2:7">
      <c r="B11" s="16"/>
      <c r="C11" s="139" t="s">
        <v>496</v>
      </c>
      <c r="D11" s="170"/>
      <c r="E11" s="678"/>
      <c r="F11" s="679"/>
      <c r="G11" s="20"/>
    </row>
    <row r="12" spans="2:7">
      <c r="B12" s="16"/>
      <c r="C12" s="139" t="s">
        <v>497</v>
      </c>
      <c r="D12" s="170"/>
      <c r="E12" s="678"/>
      <c r="F12" s="679"/>
      <c r="G12" s="20"/>
    </row>
    <row r="13" spans="2:7">
      <c r="B13" s="16"/>
      <c r="C13" s="139" t="s">
        <v>498</v>
      </c>
      <c r="D13" s="170"/>
      <c r="E13" s="678"/>
      <c r="F13" s="679"/>
      <c r="G13" s="20"/>
    </row>
    <row r="14" spans="2:7" ht="75.75" customHeight="1">
      <c r="B14" s="16"/>
      <c r="C14" s="139" t="s">
        <v>499</v>
      </c>
      <c r="D14" s="203" t="s">
        <v>500</v>
      </c>
      <c r="E14" s="676" t="s">
        <v>501</v>
      </c>
      <c r="F14" s="677"/>
      <c r="G14" s="20"/>
    </row>
    <row r="15" spans="2:7" ht="25.5" customHeight="1">
      <c r="B15" s="16"/>
      <c r="C15" s="139" t="s">
        <v>502</v>
      </c>
      <c r="D15" s="203" t="s">
        <v>500</v>
      </c>
      <c r="E15" s="676" t="s">
        <v>503</v>
      </c>
      <c r="F15" s="677"/>
      <c r="G15" s="20"/>
    </row>
    <row r="16" spans="2:7" ht="25.5" customHeight="1">
      <c r="B16" s="16"/>
      <c r="C16" s="139" t="s">
        <v>504</v>
      </c>
      <c r="D16" s="203" t="s">
        <v>500</v>
      </c>
      <c r="E16" s="676" t="s">
        <v>505</v>
      </c>
      <c r="F16" s="677"/>
      <c r="G16" s="20"/>
    </row>
    <row r="17" spans="2:7">
      <c r="B17" s="16"/>
      <c r="C17" s="139" t="s">
        <v>506</v>
      </c>
      <c r="D17" s="170"/>
      <c r="E17" s="678"/>
      <c r="F17" s="679"/>
      <c r="G17" s="20"/>
    </row>
    <row r="18" spans="2:7" ht="15" customHeight="1">
      <c r="B18" s="16"/>
      <c r="C18" s="139" t="s">
        <v>507</v>
      </c>
      <c r="D18" s="203" t="s">
        <v>500</v>
      </c>
      <c r="E18" s="676" t="s">
        <v>508</v>
      </c>
      <c r="F18" s="677"/>
      <c r="G18" s="20"/>
    </row>
    <row r="19" spans="2:7">
      <c r="B19" s="16"/>
      <c r="C19" s="139" t="s">
        <v>509</v>
      </c>
      <c r="D19" s="170"/>
      <c r="E19" s="678"/>
      <c r="F19" s="679"/>
      <c r="G19" s="20"/>
    </row>
    <row r="20" spans="2:7">
      <c r="B20" s="16"/>
      <c r="C20" s="139" t="s">
        <v>510</v>
      </c>
      <c r="D20" s="170"/>
      <c r="E20" s="678"/>
      <c r="F20" s="679"/>
      <c r="G20" s="20"/>
    </row>
    <row r="21" spans="2:7">
      <c r="B21" s="16"/>
      <c r="C21" s="139" t="s">
        <v>511</v>
      </c>
      <c r="D21" s="170"/>
      <c r="E21" s="678"/>
      <c r="F21" s="679"/>
      <c r="G21" s="20"/>
    </row>
    <row r="22" spans="2:7">
      <c r="B22" s="16"/>
      <c r="C22" s="139" t="s">
        <v>512</v>
      </c>
      <c r="D22" s="170"/>
      <c r="E22" s="678"/>
      <c r="F22" s="679"/>
      <c r="G22" s="20"/>
    </row>
    <row r="23" spans="2:7">
      <c r="B23" s="16"/>
      <c r="C23" s="139" t="s">
        <v>513</v>
      </c>
      <c r="D23" s="170"/>
      <c r="E23" s="676" t="s">
        <v>514</v>
      </c>
      <c r="F23" s="677"/>
      <c r="G23" s="20"/>
    </row>
    <row r="24" spans="2:7">
      <c r="B24" s="16"/>
      <c r="C24" s="139" t="s">
        <v>515</v>
      </c>
      <c r="D24" s="170"/>
      <c r="E24" s="678"/>
      <c r="F24" s="679"/>
      <c r="G24" s="20"/>
    </row>
    <row r="25" spans="2:7">
      <c r="B25" s="16"/>
      <c r="C25" s="139" t="s">
        <v>516</v>
      </c>
      <c r="D25" s="170"/>
      <c r="E25" s="678"/>
      <c r="F25" s="679"/>
      <c r="G25" s="20"/>
    </row>
    <row r="26" spans="2:7">
      <c r="B26" s="16"/>
      <c r="C26" s="18"/>
      <c r="D26" s="18"/>
      <c r="E26" s="18"/>
      <c r="F26" s="18"/>
      <c r="G26" s="20"/>
    </row>
    <row r="27" spans="2:7">
      <c r="B27" s="16"/>
      <c r="C27" s="18"/>
      <c r="D27" s="18"/>
      <c r="E27" s="18"/>
      <c r="F27" s="18"/>
      <c r="G27" s="20"/>
    </row>
    <row r="28" spans="2:7" ht="23.25">
      <c r="B28" s="16"/>
      <c r="C28" s="21" t="s">
        <v>517</v>
      </c>
      <c r="D28" s="18"/>
      <c r="E28" s="18"/>
      <c r="F28" s="18"/>
      <c r="G28" s="20"/>
    </row>
    <row r="29" spans="2:7">
      <c r="B29" s="16"/>
      <c r="C29" s="18"/>
      <c r="D29" s="18"/>
      <c r="E29" s="18"/>
      <c r="F29" s="18"/>
      <c r="G29" s="20"/>
    </row>
    <row r="30" spans="2:7">
      <c r="B30" s="16"/>
      <c r="C30" s="18"/>
      <c r="D30" s="55" t="s">
        <v>493</v>
      </c>
      <c r="E30" s="55" t="s">
        <v>518</v>
      </c>
      <c r="F30" s="55" t="s">
        <v>494</v>
      </c>
      <c r="G30" s="20"/>
    </row>
    <row r="31" spans="2:7">
      <c r="B31" s="16"/>
      <c r="C31" s="139" t="s">
        <v>519</v>
      </c>
      <c r="D31" s="170"/>
      <c r="E31" s="168"/>
      <c r="F31" s="169"/>
      <c r="G31" s="20"/>
    </row>
    <row r="32" spans="2:7">
      <c r="B32" s="16"/>
      <c r="C32" s="139" t="s">
        <v>520</v>
      </c>
      <c r="D32" s="170"/>
      <c r="E32" s="168"/>
      <c r="F32" s="169"/>
      <c r="G32" s="20"/>
    </row>
    <row r="33" spans="2:7">
      <c r="B33" s="16"/>
      <c r="C33" s="139" t="s">
        <v>521</v>
      </c>
      <c r="D33" s="170"/>
      <c r="E33" s="168"/>
      <c r="F33" s="169"/>
      <c r="G33" s="20"/>
    </row>
    <row r="34" spans="2:7">
      <c r="B34" s="16"/>
      <c r="C34" s="139" t="s">
        <v>522</v>
      </c>
      <c r="D34" s="170"/>
      <c r="E34" s="168"/>
      <c r="F34" s="169"/>
      <c r="G34" s="20"/>
    </row>
    <row r="35" spans="2:7">
      <c r="B35" s="16"/>
      <c r="C35" s="139" t="s">
        <v>523</v>
      </c>
      <c r="D35" s="170"/>
      <c r="E35" s="168"/>
      <c r="F35" s="169"/>
      <c r="G35" s="20"/>
    </row>
    <row r="36" spans="2:7" ht="51">
      <c r="B36" s="16"/>
      <c r="C36" s="139" t="s">
        <v>524</v>
      </c>
      <c r="D36" s="203" t="s">
        <v>500</v>
      </c>
      <c r="E36" s="168" t="s">
        <v>525</v>
      </c>
      <c r="F36" s="169" t="s">
        <v>526</v>
      </c>
      <c r="G36" s="20"/>
    </row>
    <row r="37" spans="2:7">
      <c r="B37" s="16"/>
      <c r="C37" s="139" t="s">
        <v>527</v>
      </c>
      <c r="D37" s="170"/>
      <c r="E37" s="168"/>
      <c r="F37" s="169"/>
      <c r="G37" s="20"/>
    </row>
    <row r="38" spans="2:7">
      <c r="B38" s="16"/>
      <c r="C38" s="139" t="s">
        <v>528</v>
      </c>
      <c r="D38" s="170"/>
      <c r="E38" s="168"/>
      <c r="F38" s="169"/>
      <c r="G38" s="20"/>
    </row>
    <row r="39" spans="2:7">
      <c r="B39" s="16"/>
      <c r="C39" s="139" t="s">
        <v>529</v>
      </c>
      <c r="D39" s="170"/>
      <c r="E39" s="168"/>
      <c r="F39" s="169"/>
      <c r="G39" s="20"/>
    </row>
    <row r="40" spans="2:7">
      <c r="B40" s="16"/>
      <c r="C40" s="139" t="s">
        <v>530</v>
      </c>
      <c r="D40" s="170"/>
      <c r="E40" s="168"/>
      <c r="F40" s="169"/>
      <c r="G40" s="20"/>
    </row>
    <row r="41" spans="2:7">
      <c r="B41" s="16"/>
      <c r="C41" s="139" t="s">
        <v>531</v>
      </c>
      <c r="D41" s="170"/>
      <c r="E41" s="168"/>
      <c r="F41" s="169"/>
      <c r="G41" s="20"/>
    </row>
    <row r="42" spans="2:7">
      <c r="B42" s="16"/>
      <c r="C42" s="139" t="s">
        <v>532</v>
      </c>
      <c r="D42" s="170"/>
      <c r="E42" s="168"/>
      <c r="F42" s="169"/>
      <c r="G42" s="20"/>
    </row>
    <row r="43" spans="2:7">
      <c r="B43" s="16"/>
      <c r="C43" s="139" t="s">
        <v>533</v>
      </c>
      <c r="D43" s="170"/>
      <c r="E43" s="168"/>
      <c r="F43" s="169"/>
      <c r="G43" s="20"/>
    </row>
    <row r="44" spans="2:7">
      <c r="B44" s="16"/>
      <c r="C44" s="139" t="s">
        <v>534</v>
      </c>
      <c r="D44" s="170"/>
      <c r="E44" s="168"/>
      <c r="F44" s="169"/>
      <c r="G44" s="20"/>
    </row>
    <row r="45" spans="2:7">
      <c r="B45" s="16"/>
      <c r="C45" s="139" t="s">
        <v>535</v>
      </c>
      <c r="D45" s="170"/>
      <c r="E45" s="168"/>
      <c r="F45" s="169"/>
      <c r="G45" s="20"/>
    </row>
    <row r="46" spans="2:7">
      <c r="B46" s="16"/>
      <c r="C46" s="139" t="s">
        <v>536</v>
      </c>
      <c r="D46" s="170"/>
      <c r="E46" s="168"/>
      <c r="F46" s="169"/>
      <c r="G46" s="20"/>
    </row>
    <row r="47" spans="2:7">
      <c r="B47" s="23"/>
      <c r="C47" s="2"/>
      <c r="D47" s="2"/>
      <c r="E47" s="2"/>
      <c r="F47" s="2"/>
      <c r="G47" s="22"/>
    </row>
  </sheetData>
  <sortState xmlns:xlrd2="http://schemas.microsoft.com/office/spreadsheetml/2017/richdata2" ref="C31:C46">
    <sortCondition ref="C31"/>
  </sortState>
  <mergeCells count="17">
    <mergeCell ref="E22:F22"/>
    <mergeCell ref="E23:F23"/>
    <mergeCell ref="E24:F24"/>
    <mergeCell ref="E25:F25"/>
    <mergeCell ref="E10:F10"/>
    <mergeCell ref="E11:F11"/>
    <mergeCell ref="E12:F12"/>
    <mergeCell ref="E13:F13"/>
    <mergeCell ref="E14:F14"/>
    <mergeCell ref="E15:F15"/>
    <mergeCell ref="E20:F20"/>
    <mergeCell ref="E21:F21"/>
    <mergeCell ref="E9:F9"/>
    <mergeCell ref="E16:F16"/>
    <mergeCell ref="E17:F17"/>
    <mergeCell ref="E18:F18"/>
    <mergeCell ref="E19:F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dimension ref="A2:L51"/>
  <sheetViews>
    <sheetView zoomScale="85" zoomScaleNormal="85" workbookViewId="0">
      <selection activeCell="C3" sqref="C3"/>
    </sheetView>
  </sheetViews>
  <sheetFormatPr defaultColWidth="9.140625" defaultRowHeight="15"/>
  <cols>
    <col min="1" max="1" width="2.7109375" style="145" customWidth="1"/>
    <col min="2" max="2" width="2.7109375" style="1" customWidth="1"/>
    <col min="3" max="3" width="8.42578125" style="176" customWidth="1"/>
    <col min="4" max="6" width="16.7109375" style="1" customWidth="1"/>
    <col min="7" max="7" width="65.7109375" style="1" customWidth="1"/>
    <col min="8" max="9" width="16.7109375" style="1" customWidth="1"/>
    <col min="10" max="10" width="65.7109375" style="1" customWidth="1"/>
    <col min="11" max="11" width="12" style="1" customWidth="1"/>
    <col min="12" max="13" width="2.7109375" style="1" customWidth="1"/>
    <col min="14" max="16384" width="9.140625" style="1"/>
  </cols>
  <sheetData>
    <row r="2" spans="2:12">
      <c r="B2" s="13"/>
      <c r="C2" s="177"/>
      <c r="D2" s="14"/>
      <c r="E2" s="14"/>
      <c r="F2" s="14"/>
      <c r="G2" s="14"/>
      <c r="H2" s="14"/>
      <c r="I2" s="14"/>
      <c r="J2" s="14"/>
      <c r="K2" s="14"/>
      <c r="L2" s="15"/>
    </row>
    <row r="3" spans="2:12" ht="23.25">
      <c r="B3" s="16"/>
      <c r="C3" s="17" t="s">
        <v>9</v>
      </c>
      <c r="D3" s="18"/>
      <c r="E3" s="18"/>
      <c r="F3" s="18"/>
      <c r="G3" s="19" t="s">
        <v>537</v>
      </c>
      <c r="H3" s="18"/>
      <c r="I3" s="18"/>
      <c r="J3" s="18"/>
      <c r="K3" s="18"/>
      <c r="L3" s="20"/>
    </row>
    <row r="4" spans="2:12" ht="23.25">
      <c r="B4" s="16"/>
      <c r="C4" s="17" t="s">
        <v>11</v>
      </c>
      <c r="D4" s="18"/>
      <c r="E4" s="18"/>
      <c r="F4" s="18"/>
      <c r="G4" s="18"/>
      <c r="H4" s="18"/>
      <c r="I4" s="18"/>
      <c r="J4" s="18"/>
      <c r="K4" s="18"/>
      <c r="L4" s="20"/>
    </row>
    <row r="5" spans="2:12">
      <c r="B5" s="16"/>
      <c r="C5" s="18"/>
      <c r="D5" s="18"/>
      <c r="E5" s="18"/>
      <c r="F5" s="18"/>
      <c r="G5" s="18"/>
      <c r="H5" s="18"/>
      <c r="I5" s="18"/>
      <c r="J5" s="18"/>
      <c r="K5" s="18"/>
      <c r="L5" s="20"/>
    </row>
    <row r="6" spans="2:12" ht="23.25">
      <c r="B6" s="16"/>
      <c r="C6" s="21" t="s">
        <v>26</v>
      </c>
      <c r="D6" s="18"/>
      <c r="E6" s="18"/>
      <c r="F6" s="18"/>
      <c r="G6" s="18"/>
      <c r="H6" s="18"/>
      <c r="I6" s="18"/>
      <c r="J6" s="18"/>
      <c r="K6" s="18"/>
      <c r="L6" s="20"/>
    </row>
    <row r="7" spans="2:12">
      <c r="B7" s="16"/>
      <c r="C7" s="18"/>
      <c r="D7" s="18"/>
      <c r="E7" s="18"/>
      <c r="F7" s="18"/>
      <c r="G7" s="18"/>
      <c r="H7" s="18"/>
      <c r="I7" s="18"/>
      <c r="J7" s="18"/>
      <c r="K7" s="18"/>
      <c r="L7" s="20"/>
    </row>
    <row r="8" spans="2:12" ht="18">
      <c r="B8" s="16"/>
      <c r="C8" s="73" t="s">
        <v>538</v>
      </c>
      <c r="D8" s="18"/>
      <c r="E8" s="18"/>
      <c r="F8" s="89"/>
      <c r="G8" s="89"/>
      <c r="H8" s="89"/>
      <c r="I8" s="89"/>
      <c r="J8" s="89"/>
      <c r="K8" s="18"/>
      <c r="L8" s="20"/>
    </row>
    <row r="9" spans="2:12">
      <c r="B9" s="16"/>
      <c r="C9" s="178"/>
      <c r="D9" s="89"/>
      <c r="E9" s="18"/>
      <c r="F9" s="89"/>
      <c r="G9" s="89"/>
      <c r="H9" s="89"/>
      <c r="I9" s="89"/>
      <c r="J9" s="89"/>
      <c r="K9" s="18"/>
      <c r="L9" s="20"/>
    </row>
    <row r="10" spans="2:12">
      <c r="B10" s="155"/>
      <c r="C10" s="55" t="s">
        <v>539</v>
      </c>
      <c r="D10" s="55" t="s">
        <v>540</v>
      </c>
      <c r="E10" s="55" t="s">
        <v>280</v>
      </c>
      <c r="F10" s="55" t="s">
        <v>541</v>
      </c>
      <c r="G10" s="55" t="s">
        <v>542</v>
      </c>
      <c r="H10" s="55" t="s">
        <v>543</v>
      </c>
      <c r="I10" s="55" t="s">
        <v>544</v>
      </c>
      <c r="J10" s="55" t="s">
        <v>545</v>
      </c>
      <c r="K10" s="55" t="s">
        <v>546</v>
      </c>
      <c r="L10" s="20"/>
    </row>
    <row r="11" spans="2:12">
      <c r="B11" s="155"/>
      <c r="C11" s="171"/>
      <c r="D11" s="172"/>
      <c r="E11" s="175"/>
      <c r="F11" s="175"/>
      <c r="G11" s="148"/>
      <c r="H11" s="164"/>
      <c r="I11" s="164"/>
      <c r="J11" s="164"/>
      <c r="K11" s="171"/>
      <c r="L11" s="20"/>
    </row>
    <row r="12" spans="2:12">
      <c r="B12" s="155"/>
      <c r="C12" s="171"/>
      <c r="D12" s="172"/>
      <c r="E12" s="175"/>
      <c r="F12" s="175"/>
      <c r="G12" s="148"/>
      <c r="H12" s="164"/>
      <c r="I12" s="164"/>
      <c r="J12" s="164"/>
      <c r="K12" s="171"/>
      <c r="L12" s="20"/>
    </row>
    <row r="13" spans="2:12">
      <c r="B13" s="155"/>
      <c r="C13" s="171"/>
      <c r="D13" s="172"/>
      <c r="E13" s="175"/>
      <c r="F13" s="175"/>
      <c r="G13" s="148"/>
      <c r="H13" s="164"/>
      <c r="I13" s="175"/>
      <c r="J13" s="175"/>
      <c r="K13" s="175"/>
      <c r="L13" s="20"/>
    </row>
    <row r="14" spans="2:12">
      <c r="B14" s="155"/>
      <c r="C14" s="171"/>
      <c r="D14" s="172"/>
      <c r="E14" s="175"/>
      <c r="F14" s="175"/>
      <c r="G14" s="148"/>
      <c r="H14" s="164"/>
      <c r="I14" s="175"/>
      <c r="J14" s="175"/>
      <c r="K14" s="164"/>
      <c r="L14" s="20"/>
    </row>
    <row r="15" spans="2:12">
      <c r="B15" s="155"/>
      <c r="C15" s="171"/>
      <c r="D15" s="172"/>
      <c r="E15" s="175"/>
      <c r="F15" s="175"/>
      <c r="G15" s="175"/>
      <c r="H15" s="164"/>
      <c r="I15" s="175"/>
      <c r="J15" s="175"/>
      <c r="K15" s="164"/>
      <c r="L15" s="20"/>
    </row>
    <row r="16" spans="2:12">
      <c r="B16" s="155"/>
      <c r="C16" s="171"/>
      <c r="D16" s="172"/>
      <c r="E16" s="175"/>
      <c r="F16" s="175"/>
      <c r="G16" s="175"/>
      <c r="H16" s="164"/>
      <c r="I16" s="175"/>
      <c r="J16" s="175"/>
      <c r="K16" s="164"/>
      <c r="L16" s="20"/>
    </row>
    <row r="17" spans="2:12">
      <c r="B17" s="155"/>
      <c r="C17" s="171"/>
      <c r="D17" s="172"/>
      <c r="E17" s="175"/>
      <c r="F17" s="175"/>
      <c r="G17" s="175"/>
      <c r="H17" s="164"/>
      <c r="I17" s="175"/>
      <c r="J17" s="148"/>
      <c r="K17" s="164"/>
      <c r="L17" s="20"/>
    </row>
    <row r="18" spans="2:12">
      <c r="B18" s="155"/>
      <c r="C18" s="171"/>
      <c r="D18" s="172"/>
      <c r="E18" s="175"/>
      <c r="F18" s="175"/>
      <c r="G18" s="175"/>
      <c r="H18" s="164"/>
      <c r="I18" s="175"/>
      <c r="J18" s="164"/>
      <c r="K18" s="164"/>
      <c r="L18" s="20"/>
    </row>
    <row r="19" spans="2:12">
      <c r="B19" s="155"/>
      <c r="C19" s="171"/>
      <c r="D19" s="172"/>
      <c r="E19" s="175"/>
      <c r="F19" s="175"/>
      <c r="G19" s="175"/>
      <c r="H19" s="164"/>
      <c r="I19" s="175"/>
      <c r="J19" s="175"/>
      <c r="K19" s="164"/>
      <c r="L19" s="20"/>
    </row>
    <row r="20" spans="2:12">
      <c r="B20" s="155"/>
      <c r="C20" s="171"/>
      <c r="D20" s="172"/>
      <c r="E20" s="175"/>
      <c r="F20" s="175"/>
      <c r="G20" s="175"/>
      <c r="H20" s="164"/>
      <c r="I20" s="175"/>
      <c r="J20" s="175"/>
      <c r="K20" s="164"/>
      <c r="L20" s="20"/>
    </row>
    <row r="21" spans="2:12">
      <c r="B21" s="155"/>
      <c r="C21" s="171"/>
      <c r="D21" s="173"/>
      <c r="E21" s="164"/>
      <c r="F21" s="164"/>
      <c r="G21" s="175"/>
      <c r="H21" s="164"/>
      <c r="I21" s="164"/>
      <c r="J21" s="164"/>
      <c r="K21" s="164"/>
      <c r="L21" s="20"/>
    </row>
    <row r="22" spans="2:12">
      <c r="B22" s="155"/>
      <c r="C22" s="171"/>
      <c r="D22" s="174"/>
      <c r="E22" s="128"/>
      <c r="F22" s="128"/>
      <c r="G22" s="128"/>
      <c r="H22" s="57"/>
      <c r="I22" s="57"/>
      <c r="J22" s="175"/>
      <c r="K22" s="57"/>
      <c r="L22" s="20"/>
    </row>
    <row r="23" spans="2:12">
      <c r="B23" s="155"/>
      <c r="C23" s="171"/>
      <c r="D23" s="174"/>
      <c r="E23" s="128"/>
      <c r="F23" s="128"/>
      <c r="G23" s="128"/>
      <c r="H23" s="57"/>
      <c r="I23" s="128"/>
      <c r="J23" s="148"/>
      <c r="K23" s="57"/>
      <c r="L23" s="20"/>
    </row>
    <row r="24" spans="2:12">
      <c r="B24" s="155"/>
      <c r="C24" s="171"/>
      <c r="D24" s="174"/>
      <c r="E24" s="128"/>
      <c r="F24" s="128"/>
      <c r="G24" s="128"/>
      <c r="H24" s="57"/>
      <c r="I24" s="128"/>
      <c r="J24" s="175"/>
      <c r="K24" s="57"/>
      <c r="L24" s="20"/>
    </row>
    <row r="25" spans="2:12">
      <c r="B25" s="155"/>
      <c r="C25" s="171"/>
      <c r="D25" s="174"/>
      <c r="E25" s="128"/>
      <c r="F25" s="128"/>
      <c r="G25" s="128"/>
      <c r="H25" s="57"/>
      <c r="I25" s="57"/>
      <c r="J25" s="164"/>
      <c r="K25" s="57"/>
      <c r="L25" s="20"/>
    </row>
    <row r="26" spans="2:12">
      <c r="B26" s="155"/>
      <c r="C26" s="171"/>
      <c r="D26" s="174"/>
      <c r="E26" s="128"/>
      <c r="F26" s="128"/>
      <c r="G26" s="128"/>
      <c r="H26" s="57"/>
      <c r="I26" s="57"/>
      <c r="J26" s="164"/>
      <c r="K26" s="128"/>
      <c r="L26" s="20"/>
    </row>
    <row r="27" spans="2:12">
      <c r="B27" s="16"/>
      <c r="C27" s="178"/>
      <c r="D27" s="89"/>
      <c r="E27" s="18"/>
      <c r="F27" s="89"/>
      <c r="G27" s="89"/>
      <c r="H27" s="89"/>
      <c r="I27" s="89"/>
      <c r="J27" s="89"/>
      <c r="K27" s="18"/>
      <c r="L27" s="20"/>
    </row>
    <row r="28" spans="2:12" ht="18">
      <c r="B28" s="16"/>
      <c r="C28" s="73" t="s">
        <v>547</v>
      </c>
      <c r="D28" s="18"/>
      <c r="E28" s="18"/>
      <c r="F28" s="89"/>
      <c r="G28" s="89"/>
      <c r="H28" s="89"/>
      <c r="I28" s="89"/>
      <c r="J28" s="89"/>
      <c r="K28" s="18"/>
      <c r="L28" s="20"/>
    </row>
    <row r="29" spans="2:12">
      <c r="B29" s="16"/>
      <c r="C29" s="178"/>
      <c r="D29" s="89"/>
      <c r="E29" s="18"/>
      <c r="F29" s="89"/>
      <c r="G29" s="89"/>
      <c r="H29" s="89"/>
      <c r="I29" s="89"/>
      <c r="J29" s="89"/>
      <c r="K29" s="18"/>
      <c r="L29" s="20"/>
    </row>
    <row r="30" spans="2:12">
      <c r="B30" s="16"/>
      <c r="C30" s="178"/>
      <c r="D30" s="55" t="s">
        <v>540</v>
      </c>
      <c r="E30" s="55" t="s">
        <v>280</v>
      </c>
      <c r="F30" s="55" t="s">
        <v>548</v>
      </c>
      <c r="G30" s="55" t="s">
        <v>549</v>
      </c>
      <c r="H30" s="55" t="s">
        <v>550</v>
      </c>
      <c r="I30" s="89"/>
      <c r="J30" s="89"/>
      <c r="K30" s="18"/>
      <c r="L30" s="20"/>
    </row>
    <row r="31" spans="2:12">
      <c r="B31" s="16"/>
      <c r="C31" s="178"/>
      <c r="D31" s="174"/>
      <c r="E31" s="128"/>
      <c r="F31" s="128"/>
      <c r="G31" s="128"/>
      <c r="H31" s="180"/>
      <c r="I31" s="89"/>
      <c r="J31" s="89"/>
      <c r="K31" s="18"/>
      <c r="L31" s="20"/>
    </row>
    <row r="32" spans="2:12">
      <c r="B32" s="16"/>
      <c r="C32" s="178"/>
      <c r="D32" s="174"/>
      <c r="E32" s="128"/>
      <c r="F32" s="128"/>
      <c r="G32" s="128"/>
      <c r="H32" s="128"/>
      <c r="I32" s="89"/>
      <c r="J32" s="89"/>
      <c r="K32" s="18"/>
      <c r="L32" s="20"/>
    </row>
    <row r="33" spans="2:12">
      <c r="B33" s="16"/>
      <c r="C33" s="178"/>
      <c r="D33" s="174"/>
      <c r="E33" s="128"/>
      <c r="F33" s="128"/>
      <c r="G33" s="128"/>
      <c r="H33" s="128"/>
      <c r="I33" s="89"/>
      <c r="J33" s="89"/>
      <c r="K33" s="18"/>
      <c r="L33" s="20"/>
    </row>
    <row r="34" spans="2:12">
      <c r="B34" s="16"/>
      <c r="C34" s="178"/>
      <c r="D34" s="174"/>
      <c r="E34" s="128"/>
      <c r="F34" s="128"/>
      <c r="G34" s="128"/>
      <c r="H34" s="128"/>
      <c r="I34" s="89"/>
      <c r="J34" s="89"/>
      <c r="K34" s="18"/>
      <c r="L34" s="20"/>
    </row>
    <row r="35" spans="2:12">
      <c r="B35" s="16"/>
      <c r="C35" s="178"/>
      <c r="D35" s="174"/>
      <c r="E35" s="128"/>
      <c r="F35" s="128"/>
      <c r="G35" s="128"/>
      <c r="H35" s="128"/>
      <c r="I35" s="89"/>
      <c r="J35" s="89"/>
      <c r="K35" s="18"/>
      <c r="L35" s="20"/>
    </row>
    <row r="36" spans="2:12">
      <c r="B36" s="16"/>
      <c r="C36" s="178"/>
      <c r="D36" s="174"/>
      <c r="E36" s="128"/>
      <c r="F36" s="128"/>
      <c r="G36" s="128"/>
      <c r="H36" s="128"/>
      <c r="I36" s="89"/>
      <c r="J36" s="89"/>
      <c r="K36" s="18"/>
      <c r="L36" s="20"/>
    </row>
    <row r="37" spans="2:12">
      <c r="B37" s="16"/>
      <c r="C37" s="178"/>
      <c r="D37" s="174"/>
      <c r="E37" s="128"/>
      <c r="F37" s="128"/>
      <c r="G37" s="128"/>
      <c r="H37" s="128"/>
      <c r="I37" s="89"/>
      <c r="J37" s="89"/>
      <c r="K37" s="18"/>
      <c r="L37" s="20"/>
    </row>
    <row r="38" spans="2:12">
      <c r="B38" s="16"/>
      <c r="C38" s="178"/>
      <c r="D38" s="174"/>
      <c r="E38" s="57"/>
      <c r="F38" s="57"/>
      <c r="G38" s="57"/>
      <c r="H38" s="57"/>
      <c r="I38" s="89"/>
      <c r="J38" s="89"/>
      <c r="K38" s="18"/>
      <c r="L38" s="20"/>
    </row>
    <row r="39" spans="2:12">
      <c r="B39" s="16"/>
      <c r="C39" s="178"/>
      <c r="D39" s="89"/>
      <c r="E39" s="18"/>
      <c r="F39" s="89"/>
      <c r="G39" s="89"/>
      <c r="H39" s="89"/>
      <c r="I39" s="89"/>
      <c r="J39" s="89"/>
      <c r="K39" s="18"/>
      <c r="L39" s="20"/>
    </row>
    <row r="40" spans="2:12" ht="18">
      <c r="B40" s="16"/>
      <c r="C40" s="73" t="s">
        <v>551</v>
      </c>
      <c r="D40" s="18"/>
      <c r="E40" s="18"/>
      <c r="F40" s="89"/>
      <c r="G40" s="89"/>
      <c r="H40" s="89"/>
      <c r="I40" s="89"/>
      <c r="J40" s="89"/>
      <c r="K40" s="18"/>
      <c r="L40" s="20"/>
    </row>
    <row r="41" spans="2:12">
      <c r="B41" s="16"/>
      <c r="C41" s="178"/>
      <c r="D41" s="89"/>
      <c r="E41" s="18"/>
      <c r="F41" s="89"/>
      <c r="G41" s="89"/>
      <c r="H41" s="89"/>
      <c r="I41" s="89"/>
      <c r="J41" s="89"/>
      <c r="K41" s="18"/>
      <c r="L41" s="20"/>
    </row>
    <row r="42" spans="2:12">
      <c r="B42" s="16"/>
      <c r="C42" s="178"/>
      <c r="D42" s="55" t="s">
        <v>552</v>
      </c>
      <c r="E42" s="55" t="s">
        <v>553</v>
      </c>
      <c r="F42" s="55" t="s">
        <v>554</v>
      </c>
      <c r="G42" s="55" t="s">
        <v>555</v>
      </c>
      <c r="H42" s="89"/>
      <c r="I42" s="89"/>
      <c r="J42" s="89"/>
      <c r="K42" s="18"/>
      <c r="L42" s="20"/>
    </row>
    <row r="43" spans="2:12">
      <c r="B43" s="16"/>
      <c r="C43" s="178"/>
      <c r="D43" s="174"/>
      <c r="E43" s="128"/>
      <c r="F43" s="128"/>
      <c r="G43" s="128"/>
      <c r="H43" s="89"/>
      <c r="I43" s="89"/>
      <c r="J43" s="89"/>
      <c r="K43" s="18"/>
      <c r="L43" s="20"/>
    </row>
    <row r="44" spans="2:12">
      <c r="B44" s="16"/>
      <c r="C44" s="178"/>
      <c r="D44" s="174"/>
      <c r="E44" s="128"/>
      <c r="F44" s="128"/>
      <c r="G44" s="128"/>
      <c r="H44" s="89"/>
      <c r="I44" s="89"/>
      <c r="J44" s="89"/>
      <c r="K44" s="18"/>
      <c r="L44" s="20"/>
    </row>
    <row r="45" spans="2:12">
      <c r="B45" s="16"/>
      <c r="C45" s="178"/>
      <c r="D45" s="174"/>
      <c r="E45" s="128"/>
      <c r="F45" s="128"/>
      <c r="G45" s="128"/>
      <c r="H45" s="89"/>
      <c r="I45" s="89"/>
      <c r="J45" s="89"/>
      <c r="K45" s="18"/>
      <c r="L45" s="20"/>
    </row>
    <row r="46" spans="2:12">
      <c r="B46" s="16"/>
      <c r="C46" s="178"/>
      <c r="D46" s="174"/>
      <c r="E46" s="128"/>
      <c r="F46" s="128"/>
      <c r="G46" s="128"/>
      <c r="H46" s="89"/>
      <c r="I46" s="89"/>
      <c r="J46" s="89"/>
      <c r="K46" s="18"/>
      <c r="L46" s="20"/>
    </row>
    <row r="47" spans="2:12">
      <c r="B47" s="16"/>
      <c r="C47" s="178"/>
      <c r="D47" s="174"/>
      <c r="E47" s="128"/>
      <c r="F47" s="128"/>
      <c r="G47" s="128"/>
      <c r="H47" s="89"/>
      <c r="I47" s="89"/>
      <c r="J47" s="89"/>
      <c r="K47" s="18"/>
      <c r="L47" s="20"/>
    </row>
    <row r="48" spans="2:12">
      <c r="B48" s="16"/>
      <c r="C48" s="178"/>
      <c r="D48" s="174"/>
      <c r="E48" s="128"/>
      <c r="F48" s="128"/>
      <c r="G48" s="128"/>
      <c r="H48" s="89"/>
      <c r="I48" s="89"/>
      <c r="J48" s="89"/>
      <c r="K48" s="18"/>
      <c r="L48" s="20"/>
    </row>
    <row r="49" spans="2:12">
      <c r="B49" s="16"/>
      <c r="C49" s="178"/>
      <c r="D49" s="174"/>
      <c r="E49" s="128"/>
      <c r="F49" s="128"/>
      <c r="G49" s="128"/>
      <c r="H49" s="89"/>
      <c r="I49" s="89"/>
      <c r="J49" s="89"/>
      <c r="K49" s="18"/>
      <c r="L49" s="20"/>
    </row>
    <row r="50" spans="2:12">
      <c r="B50" s="16"/>
      <c r="C50" s="178"/>
      <c r="D50" s="174"/>
      <c r="E50" s="57"/>
      <c r="F50" s="57"/>
      <c r="G50" s="57"/>
      <c r="H50" s="89"/>
      <c r="I50" s="89"/>
      <c r="J50" s="89"/>
      <c r="K50" s="18"/>
      <c r="L50" s="20"/>
    </row>
    <row r="51" spans="2:12">
      <c r="B51" s="23"/>
      <c r="C51" s="179"/>
      <c r="D51" s="2"/>
      <c r="E51" s="2"/>
      <c r="F51" s="2"/>
      <c r="G51" s="2"/>
      <c r="H51" s="2"/>
      <c r="I51" s="2"/>
      <c r="J51" s="2"/>
      <c r="K51" s="2"/>
      <c r="L51" s="2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8">
    <tabColor rgb="FF92D050"/>
    <pageSetUpPr fitToPage="1"/>
  </sheetPr>
  <dimension ref="A2:U91"/>
  <sheetViews>
    <sheetView topLeftCell="D1" zoomScale="85" zoomScaleNormal="85" workbookViewId="0">
      <selection activeCell="U10" sqref="U10"/>
    </sheetView>
  </sheetViews>
  <sheetFormatPr defaultColWidth="9.140625" defaultRowHeight="15"/>
  <cols>
    <col min="1" max="1" width="2.7109375" style="145" customWidth="1"/>
    <col min="2" max="2" width="2.7109375" style="1" customWidth="1"/>
    <col min="3" max="3" width="37.140625" style="1" customWidth="1"/>
    <col min="4" max="4" width="78.42578125" style="1" customWidth="1"/>
    <col min="5" max="6" width="15.7109375" style="1" customWidth="1"/>
    <col min="7" max="7" width="13.28515625" style="1" customWidth="1"/>
    <col min="8" max="8" width="14.42578125" style="1" customWidth="1"/>
    <col min="9" max="9" width="14.7109375" style="1" customWidth="1"/>
    <col min="10" max="10" width="14.42578125" style="1" customWidth="1"/>
    <col min="11" max="11" width="14.5703125" style="1" customWidth="1"/>
    <col min="12" max="13" width="14.140625" style="1" customWidth="1"/>
    <col min="14" max="14" width="14.42578125" style="1" customWidth="1"/>
    <col min="15" max="15" width="15" style="1" customWidth="1"/>
    <col min="16" max="16" width="14.140625" style="1" customWidth="1"/>
    <col min="17" max="17" width="13.85546875" style="1" customWidth="1"/>
    <col min="18" max="18" width="14" style="1" customWidth="1"/>
    <col min="19" max="19" width="15.140625" style="1" customWidth="1"/>
    <col min="20" max="20" width="2.7109375" style="1" customWidth="1"/>
    <col min="21" max="16384" width="9.140625" style="1"/>
  </cols>
  <sheetData>
    <row r="2" spans="1:20">
      <c r="B2" s="13"/>
      <c r="C2" s="14"/>
      <c r="D2" s="14"/>
      <c r="E2" s="14"/>
      <c r="F2" s="14"/>
      <c r="G2" s="14"/>
      <c r="H2" s="14"/>
      <c r="I2" s="14"/>
      <c r="J2" s="14"/>
      <c r="K2" s="14"/>
      <c r="L2" s="14"/>
      <c r="M2" s="14"/>
      <c r="N2" s="14"/>
      <c r="O2" s="14"/>
      <c r="P2" s="14"/>
      <c r="Q2" s="14"/>
      <c r="R2" s="14"/>
      <c r="S2" s="14"/>
      <c r="T2" s="15"/>
    </row>
    <row r="3" spans="1:20" ht="42.75" customHeight="1">
      <c r="B3" s="16"/>
      <c r="C3" s="17" t="s">
        <v>9</v>
      </c>
      <c r="D3" s="18"/>
      <c r="E3" s="684" t="s">
        <v>556</v>
      </c>
      <c r="F3" s="684"/>
      <c r="G3" s="684"/>
      <c r="H3" s="684"/>
      <c r="I3" s="684"/>
      <c r="J3" s="684"/>
      <c r="K3" s="684"/>
      <c r="L3" s="684"/>
      <c r="M3" s="684"/>
      <c r="N3" s="684"/>
      <c r="O3" s="684"/>
      <c r="P3" s="684"/>
      <c r="Q3" s="684"/>
      <c r="R3" s="684"/>
      <c r="S3" s="18"/>
      <c r="T3" s="20"/>
    </row>
    <row r="4" spans="1:20" ht="42.75" customHeight="1">
      <c r="B4" s="16"/>
      <c r="C4" s="17" t="s">
        <v>11</v>
      </c>
      <c r="D4" s="18"/>
      <c r="E4" s="684"/>
      <c r="F4" s="684"/>
      <c r="G4" s="684"/>
      <c r="H4" s="684"/>
      <c r="I4" s="684"/>
      <c r="J4" s="684"/>
      <c r="K4" s="684"/>
      <c r="L4" s="684"/>
      <c r="M4" s="684"/>
      <c r="N4" s="684"/>
      <c r="O4" s="684"/>
      <c r="P4" s="684"/>
      <c r="Q4" s="684"/>
      <c r="R4" s="684"/>
      <c r="S4" s="18"/>
      <c r="T4" s="20"/>
    </row>
    <row r="5" spans="1:20">
      <c r="B5" s="16"/>
      <c r="C5" s="18"/>
      <c r="D5" s="18"/>
      <c r="E5" s="683" t="s">
        <v>557</v>
      </c>
      <c r="F5" s="683"/>
      <c r="G5" s="683"/>
      <c r="H5" s="683"/>
      <c r="I5" s="683"/>
      <c r="J5" s="683"/>
      <c r="K5" s="683"/>
      <c r="L5" s="683"/>
      <c r="M5" s="683"/>
      <c r="N5" s="683"/>
      <c r="O5" s="683"/>
      <c r="P5" s="683"/>
      <c r="Q5" s="683"/>
      <c r="R5" s="683"/>
      <c r="S5" s="18"/>
      <c r="T5" s="20"/>
    </row>
    <row r="6" spans="1:20" ht="23.25">
      <c r="B6" s="16"/>
      <c r="C6" s="21" t="s">
        <v>292</v>
      </c>
      <c r="D6" s="18"/>
      <c r="E6" s="18"/>
      <c r="F6" s="18"/>
      <c r="G6" s="18"/>
      <c r="H6" s="18"/>
      <c r="I6" s="18"/>
      <c r="J6" s="18"/>
      <c r="K6" s="18"/>
      <c r="L6" s="18"/>
      <c r="M6" s="18"/>
      <c r="N6" s="18"/>
      <c r="O6" s="18"/>
      <c r="P6" s="18"/>
      <c r="Q6" s="18"/>
      <c r="R6" s="18"/>
      <c r="S6" s="18"/>
      <c r="T6" s="20"/>
    </row>
    <row r="7" spans="1:20">
      <c r="B7" s="16"/>
      <c r="C7" s="18"/>
      <c r="D7" s="18"/>
      <c r="E7" s="18"/>
      <c r="F7" s="18"/>
      <c r="G7" s="18"/>
      <c r="H7" s="685" t="s">
        <v>558</v>
      </c>
      <c r="I7" s="686"/>
      <c r="J7" s="686"/>
      <c r="K7" s="686"/>
      <c r="L7" s="686"/>
      <c r="M7" s="686"/>
      <c r="N7" s="686"/>
      <c r="O7" s="686"/>
      <c r="P7" s="686"/>
      <c r="Q7" s="686"/>
      <c r="R7" s="686"/>
      <c r="S7" s="687"/>
      <c r="T7" s="20"/>
    </row>
    <row r="8" spans="1:20">
      <c r="B8" s="16"/>
      <c r="C8" s="18"/>
      <c r="D8" s="55" t="s">
        <v>559</v>
      </c>
      <c r="E8" s="55" t="s">
        <v>560</v>
      </c>
      <c r="F8" s="55" t="s">
        <v>561</v>
      </c>
      <c r="G8" s="55" t="s">
        <v>461</v>
      </c>
      <c r="H8" s="114" t="s">
        <v>562</v>
      </c>
      <c r="I8" s="114" t="s">
        <v>563</v>
      </c>
      <c r="J8" s="114" t="s">
        <v>564</v>
      </c>
      <c r="K8" s="114" t="s">
        <v>565</v>
      </c>
      <c r="L8" s="114" t="s">
        <v>566</v>
      </c>
      <c r="M8" s="114" t="s">
        <v>567</v>
      </c>
      <c r="N8" s="114" t="s">
        <v>568</v>
      </c>
      <c r="O8" s="114" t="s">
        <v>569</v>
      </c>
      <c r="P8" s="114" t="s">
        <v>570</v>
      </c>
      <c r="Q8" s="114" t="s">
        <v>571</v>
      </c>
      <c r="R8" s="114" t="s">
        <v>572</v>
      </c>
      <c r="S8" s="114" t="s">
        <v>573</v>
      </c>
      <c r="T8" s="20"/>
    </row>
    <row r="9" spans="1:20" s="196" customFormat="1">
      <c r="A9" s="216"/>
      <c r="B9" s="155"/>
      <c r="C9" s="212" t="s">
        <v>574</v>
      </c>
      <c r="D9" s="217" t="s">
        <v>575</v>
      </c>
      <c r="E9" s="431">
        <v>7347387.0631379997</v>
      </c>
      <c r="F9" s="432">
        <f t="shared" ref="F9:F19" si="0">SUM(H9:S9)</f>
        <v>5776718.6851905081</v>
      </c>
      <c r="G9" s="205" t="s">
        <v>576</v>
      </c>
      <c r="H9" s="428">
        <f t="shared" ref="H9:S9" si="1">SUM(H73, H75)</f>
        <v>515235.55402134452</v>
      </c>
      <c r="I9" s="428">
        <f t="shared" si="1"/>
        <v>763533.15983499202</v>
      </c>
      <c r="J9" s="428">
        <f t="shared" si="1"/>
        <v>817076.154943072</v>
      </c>
      <c r="K9" s="428">
        <f t="shared" si="1"/>
        <v>354957.7524041984</v>
      </c>
      <c r="L9" s="428">
        <f t="shared" si="1"/>
        <v>475054.75675704528</v>
      </c>
      <c r="M9" s="428">
        <f t="shared" si="1"/>
        <v>331188.75643745449</v>
      </c>
      <c r="N9" s="428">
        <f t="shared" si="1"/>
        <v>284776.62683080038</v>
      </c>
      <c r="O9" s="428">
        <f t="shared" si="1"/>
        <v>394157.32577994931</v>
      </c>
      <c r="P9" s="428">
        <f t="shared" si="1"/>
        <v>497667.94610391353</v>
      </c>
      <c r="Q9" s="428">
        <f t="shared" si="1"/>
        <v>729178.8445274689</v>
      </c>
      <c r="R9" s="428">
        <f t="shared" si="1"/>
        <v>473583.31676679268</v>
      </c>
      <c r="S9" s="428">
        <f t="shared" si="1"/>
        <v>140308.49078347627</v>
      </c>
      <c r="T9" s="219"/>
    </row>
    <row r="10" spans="1:20" s="196" customFormat="1">
      <c r="A10" s="216"/>
      <c r="B10" s="155"/>
      <c r="C10" s="212" t="s">
        <v>577</v>
      </c>
      <c r="D10" s="217" t="s">
        <v>575</v>
      </c>
      <c r="E10" s="431" t="s">
        <v>578</v>
      </c>
      <c r="F10" s="432">
        <f>SUM(H10:S10)</f>
        <v>1148492.6138275468</v>
      </c>
      <c r="G10" s="205" t="s">
        <v>576</v>
      </c>
      <c r="H10" s="428">
        <f t="shared" ref="H10:S10" si="2">H76</f>
        <v>0</v>
      </c>
      <c r="I10" s="428">
        <f t="shared" si="2"/>
        <v>0</v>
      </c>
      <c r="J10" s="428">
        <f t="shared" si="2"/>
        <v>0</v>
      </c>
      <c r="K10" s="428">
        <f t="shared" si="2"/>
        <v>0</v>
      </c>
      <c r="L10" s="428">
        <f t="shared" si="2"/>
        <v>0</v>
      </c>
      <c r="M10" s="428">
        <f t="shared" si="2"/>
        <v>0</v>
      </c>
      <c r="N10" s="428">
        <f t="shared" si="2"/>
        <v>133648.02664376074</v>
      </c>
      <c r="O10" s="428">
        <f t="shared" si="2"/>
        <v>118494.17949353356</v>
      </c>
      <c r="P10" s="428">
        <f t="shared" si="2"/>
        <v>117265.66190910188</v>
      </c>
      <c r="Q10" s="428">
        <f t="shared" si="2"/>
        <v>173332.06698032771</v>
      </c>
      <c r="R10" s="428">
        <f t="shared" si="2"/>
        <v>274295.63339367916</v>
      </c>
      <c r="S10" s="428">
        <f t="shared" si="2"/>
        <v>331457.04540714377</v>
      </c>
      <c r="T10" s="219"/>
    </row>
    <row r="11" spans="1:20" s="196" customFormat="1">
      <c r="A11" s="216"/>
      <c r="B11" s="155"/>
      <c r="C11" s="213" t="s">
        <v>579</v>
      </c>
      <c r="D11" s="217" t="s">
        <v>575</v>
      </c>
      <c r="E11" s="431">
        <v>4630014</v>
      </c>
      <c r="F11" s="432">
        <f t="shared" si="0"/>
        <v>3252665.2147980211</v>
      </c>
      <c r="G11" s="205" t="s">
        <v>576</v>
      </c>
      <c r="H11" s="428">
        <f t="shared" ref="H11:S11" si="3">SUM(H74, H77)</f>
        <v>354642.03327559493</v>
      </c>
      <c r="I11" s="428">
        <f t="shared" si="3"/>
        <v>406755.88498927839</v>
      </c>
      <c r="J11" s="428">
        <f t="shared" si="3"/>
        <v>425750.19434915949</v>
      </c>
      <c r="K11" s="428">
        <f t="shared" si="3"/>
        <v>410279.99703768361</v>
      </c>
      <c r="L11" s="428">
        <f t="shared" si="3"/>
        <v>427113.79068038706</v>
      </c>
      <c r="M11" s="428">
        <f t="shared" si="3"/>
        <v>374721.39733762108</v>
      </c>
      <c r="N11" s="428">
        <f t="shared" si="3"/>
        <v>182972.35892724432</v>
      </c>
      <c r="O11" s="428">
        <f t="shared" si="3"/>
        <v>147451.86766386777</v>
      </c>
      <c r="P11" s="428">
        <f t="shared" si="3"/>
        <v>154570.80554326251</v>
      </c>
      <c r="Q11" s="428">
        <f t="shared" si="3"/>
        <v>137949.36697508581</v>
      </c>
      <c r="R11" s="428">
        <f t="shared" si="3"/>
        <v>182664.10184089094</v>
      </c>
      <c r="S11" s="428">
        <f t="shared" si="3"/>
        <v>47793.416177945212</v>
      </c>
      <c r="T11" s="219"/>
    </row>
    <row r="12" spans="1:20" s="196" customFormat="1">
      <c r="A12" s="216"/>
      <c r="B12" s="155"/>
      <c r="C12" s="213" t="s">
        <v>580</v>
      </c>
      <c r="D12" s="217" t="s">
        <v>575</v>
      </c>
      <c r="E12" s="431" t="s">
        <v>578</v>
      </c>
      <c r="F12" s="432">
        <f t="shared" ref="F12:F16" si="4">SUM(H12:S12)</f>
        <v>522039.19483160006</v>
      </c>
      <c r="G12" s="205" t="s">
        <v>576</v>
      </c>
      <c r="H12" s="428">
        <f t="shared" ref="H12:S12" si="5">H78</f>
        <v>0</v>
      </c>
      <c r="I12" s="428">
        <f t="shared" si="5"/>
        <v>0</v>
      </c>
      <c r="J12" s="428">
        <f t="shared" si="5"/>
        <v>0</v>
      </c>
      <c r="K12" s="428">
        <f t="shared" si="5"/>
        <v>0</v>
      </c>
      <c r="L12" s="428">
        <f t="shared" si="5"/>
        <v>0</v>
      </c>
      <c r="M12" s="428">
        <f t="shared" si="5"/>
        <v>0</v>
      </c>
      <c r="N12" s="428">
        <f t="shared" si="5"/>
        <v>32524.694812526555</v>
      </c>
      <c r="O12" s="428">
        <f t="shared" si="5"/>
        <v>90539.599979400635</v>
      </c>
      <c r="P12" s="428">
        <f t="shared" si="5"/>
        <v>90431.199974060059</v>
      </c>
      <c r="Q12" s="428">
        <f t="shared" si="5"/>
        <v>65574.900024414092</v>
      </c>
      <c r="R12" s="428">
        <f t="shared" si="5"/>
        <v>65147.300025939941</v>
      </c>
      <c r="S12" s="428">
        <f t="shared" si="5"/>
        <v>177821.50001525879</v>
      </c>
      <c r="T12" s="219"/>
    </row>
    <row r="13" spans="1:20" s="196" customFormat="1">
      <c r="A13" s="216"/>
      <c r="B13" s="155"/>
      <c r="C13" s="212" t="s">
        <v>581</v>
      </c>
      <c r="D13" s="217" t="s">
        <v>575</v>
      </c>
      <c r="E13" s="431">
        <v>7347387.0631379997</v>
      </c>
      <c r="F13" s="432">
        <f t="shared" si="4"/>
        <v>0</v>
      </c>
      <c r="G13" s="205" t="s">
        <v>576</v>
      </c>
      <c r="H13" s="428" t="str">
        <f t="shared" ref="H13:S13" si="6">H79</f>
        <v> </v>
      </c>
      <c r="I13" s="428" t="str">
        <f t="shared" si="6"/>
        <v>-</v>
      </c>
      <c r="J13" s="428" t="str">
        <f t="shared" si="6"/>
        <v> </v>
      </c>
      <c r="K13" s="428" t="str">
        <f t="shared" si="6"/>
        <v> </v>
      </c>
      <c r="L13" s="428" t="str">
        <f t="shared" si="6"/>
        <v> </v>
      </c>
      <c r="M13" s="428" t="str">
        <f t="shared" si="6"/>
        <v> </v>
      </c>
      <c r="N13" s="428" t="str">
        <f t="shared" si="6"/>
        <v>-</v>
      </c>
      <c r="O13" s="428" t="str">
        <f t="shared" si="6"/>
        <v>-</v>
      </c>
      <c r="P13" s="428" t="str">
        <f t="shared" si="6"/>
        <v>-</v>
      </c>
      <c r="Q13" s="428" t="str">
        <f t="shared" si="6"/>
        <v>-</v>
      </c>
      <c r="R13" s="428" t="str">
        <f t="shared" si="6"/>
        <v>-</v>
      </c>
      <c r="S13" s="428" t="str">
        <f t="shared" si="6"/>
        <v>-</v>
      </c>
      <c r="T13" s="219"/>
    </row>
    <row r="14" spans="1:20" s="196" customFormat="1">
      <c r="A14" s="216"/>
      <c r="B14" s="155"/>
      <c r="C14" s="213" t="s">
        <v>582</v>
      </c>
      <c r="D14" s="217" t="s">
        <v>575</v>
      </c>
      <c r="E14" s="431" t="s">
        <v>578</v>
      </c>
      <c r="F14" s="432">
        <f t="shared" si="4"/>
        <v>212868.0995299202</v>
      </c>
      <c r="G14" s="205" t="s">
        <v>576</v>
      </c>
      <c r="H14" s="428">
        <f t="shared" ref="H14:S14" si="7">H80</f>
        <v>0</v>
      </c>
      <c r="I14" s="428">
        <f t="shared" si="7"/>
        <v>0</v>
      </c>
      <c r="J14" s="428">
        <f t="shared" si="7"/>
        <v>0</v>
      </c>
      <c r="K14" s="428">
        <f t="shared" si="7"/>
        <v>0</v>
      </c>
      <c r="L14" s="428">
        <f t="shared" si="7"/>
        <v>0</v>
      </c>
      <c r="M14" s="428">
        <f t="shared" si="7"/>
        <v>0</v>
      </c>
      <c r="N14" s="428">
        <f t="shared" si="7"/>
        <v>117570.79374282711</v>
      </c>
      <c r="O14" s="428">
        <f t="shared" si="7"/>
        <v>32018.226847801372</v>
      </c>
      <c r="P14" s="428">
        <f t="shared" si="7"/>
        <v>32986.968904260837</v>
      </c>
      <c r="Q14" s="428">
        <f t="shared" si="7"/>
        <v>30292.110035030884</v>
      </c>
      <c r="R14" s="428" t="str">
        <f t="shared" si="7"/>
        <v>-</v>
      </c>
      <c r="S14" s="428" t="str">
        <f t="shared" si="7"/>
        <v>-</v>
      </c>
      <c r="T14" s="219"/>
    </row>
    <row r="15" spans="1:20" s="196" customFormat="1">
      <c r="A15" s="216"/>
      <c r="B15" s="155"/>
      <c r="C15" s="213" t="s">
        <v>583</v>
      </c>
      <c r="D15" s="217" t="s">
        <v>575</v>
      </c>
      <c r="E15" s="431">
        <v>4630014</v>
      </c>
      <c r="F15" s="432">
        <f t="shared" si="4"/>
        <v>477907.80476047489</v>
      </c>
      <c r="G15" s="205" t="s">
        <v>576</v>
      </c>
      <c r="H15" s="428">
        <f t="shared" ref="H15:S15" si="8">H81</f>
        <v>0</v>
      </c>
      <c r="I15" s="428">
        <f t="shared" si="8"/>
        <v>8272.8763916218886</v>
      </c>
      <c r="J15" s="428">
        <f t="shared" si="8"/>
        <v>0</v>
      </c>
      <c r="K15" s="428">
        <f t="shared" si="8"/>
        <v>65093.640639138728</v>
      </c>
      <c r="L15" s="428">
        <f t="shared" si="8"/>
        <v>28024.092635115812</v>
      </c>
      <c r="M15" s="428">
        <f t="shared" si="8"/>
        <v>88405.763314593118</v>
      </c>
      <c r="N15" s="428">
        <f t="shared" si="8"/>
        <v>51172.795371744898</v>
      </c>
      <c r="O15" s="428">
        <f t="shared" si="8"/>
        <v>30482.234846718609</v>
      </c>
      <c r="P15" s="428">
        <f t="shared" si="8"/>
        <v>31751.205386310699</v>
      </c>
      <c r="Q15" s="428">
        <f t="shared" si="8"/>
        <v>4890.0993538006442</v>
      </c>
      <c r="R15" s="428">
        <f t="shared" si="8"/>
        <v>92742.242685690289</v>
      </c>
      <c r="S15" s="428">
        <f t="shared" si="8"/>
        <v>77072.854135740199</v>
      </c>
      <c r="T15" s="219"/>
    </row>
    <row r="16" spans="1:20" s="196" customFormat="1">
      <c r="A16" s="216"/>
      <c r="B16" s="155"/>
      <c r="C16" s="213" t="s">
        <v>584</v>
      </c>
      <c r="D16" s="217" t="s">
        <v>575</v>
      </c>
      <c r="E16" s="431" t="s">
        <v>578</v>
      </c>
      <c r="F16" s="432">
        <f t="shared" si="4"/>
        <v>233878.79978942871</v>
      </c>
      <c r="G16" s="205" t="s">
        <v>576</v>
      </c>
      <c r="H16" s="428">
        <f t="shared" ref="H16:S16" si="9">H82</f>
        <v>0</v>
      </c>
      <c r="I16" s="428">
        <f t="shared" si="9"/>
        <v>0</v>
      </c>
      <c r="J16" s="428">
        <f t="shared" si="9"/>
        <v>0</v>
      </c>
      <c r="K16" s="428">
        <f t="shared" si="9"/>
        <v>0</v>
      </c>
      <c r="L16" s="428">
        <f t="shared" si="9"/>
        <v>0</v>
      </c>
      <c r="M16" s="428">
        <f t="shared" si="9"/>
        <v>0</v>
      </c>
      <c r="N16" s="428" t="str">
        <f t="shared" si="9"/>
        <v>-</v>
      </c>
      <c r="O16" s="428" t="str">
        <f t="shared" si="9"/>
        <v>-</v>
      </c>
      <c r="P16" s="428" t="str">
        <f t="shared" si="9"/>
        <v>-</v>
      </c>
      <c r="Q16" s="428">
        <f t="shared" si="9"/>
        <v>3589.8000030517596</v>
      </c>
      <c r="R16" s="428">
        <f t="shared" si="9"/>
        <v>230288.99978637695</v>
      </c>
      <c r="S16" s="428" t="str">
        <f t="shared" si="9"/>
        <v>-</v>
      </c>
      <c r="T16" s="219"/>
    </row>
    <row r="17" spans="1:20" s="196" customFormat="1">
      <c r="A17" s="216"/>
      <c r="B17" s="155"/>
      <c r="C17" s="212" t="s">
        <v>585</v>
      </c>
      <c r="D17" s="217" t="s">
        <v>586</v>
      </c>
      <c r="E17" s="431">
        <v>11728016</v>
      </c>
      <c r="F17" s="433">
        <f>SUM(H17:S17)</f>
        <v>11624570</v>
      </c>
      <c r="G17" s="205" t="s">
        <v>576</v>
      </c>
      <c r="H17" s="429">
        <v>869878</v>
      </c>
      <c r="I17" s="429">
        <v>1178562</v>
      </c>
      <c r="J17" s="429">
        <v>1242826</v>
      </c>
      <c r="K17" s="429">
        <v>830331</v>
      </c>
      <c r="L17" s="429">
        <v>930193</v>
      </c>
      <c r="M17" s="429">
        <v>794316</v>
      </c>
      <c r="N17" s="429">
        <v>802665</v>
      </c>
      <c r="O17" s="429">
        <v>813143</v>
      </c>
      <c r="P17" s="429">
        <v>924674</v>
      </c>
      <c r="Q17" s="429">
        <v>1144807</v>
      </c>
      <c r="R17" s="429">
        <v>1318722</v>
      </c>
      <c r="S17" s="429">
        <v>774453</v>
      </c>
      <c r="T17" s="219"/>
    </row>
    <row r="18" spans="1:20">
      <c r="B18" s="16"/>
      <c r="C18" s="52" t="s">
        <v>587</v>
      </c>
      <c r="D18" s="217" t="s">
        <v>588</v>
      </c>
      <c r="E18" s="431">
        <v>20832862.469999999</v>
      </c>
      <c r="F18" s="433">
        <f t="shared" si="0"/>
        <v>18559743</v>
      </c>
      <c r="G18" s="259" t="s">
        <v>576</v>
      </c>
      <c r="H18" s="429">
        <f t="shared" ref="H18:S18" si="10">H85</f>
        <v>1491689</v>
      </c>
      <c r="I18" s="429">
        <f t="shared" si="10"/>
        <v>1285904</v>
      </c>
      <c r="J18" s="429">
        <f t="shared" si="10"/>
        <v>1254104</v>
      </c>
      <c r="K18" s="429">
        <f t="shared" si="10"/>
        <v>2044595</v>
      </c>
      <c r="L18" s="429">
        <f t="shared" si="10"/>
        <v>1816547</v>
      </c>
      <c r="M18" s="429">
        <f t="shared" si="10"/>
        <v>1880825</v>
      </c>
      <c r="N18" s="429">
        <f t="shared" si="10"/>
        <v>1684063</v>
      </c>
      <c r="O18" s="429">
        <f t="shared" si="10"/>
        <v>1629074</v>
      </c>
      <c r="P18" s="429">
        <f t="shared" si="10"/>
        <v>1717721</v>
      </c>
      <c r="Q18" s="429">
        <f t="shared" si="10"/>
        <v>1273079</v>
      </c>
      <c r="R18" s="429">
        <f t="shared" si="10"/>
        <v>781829</v>
      </c>
      <c r="S18" s="429">
        <f t="shared" si="10"/>
        <v>1700313</v>
      </c>
      <c r="T18" s="20"/>
    </row>
    <row r="19" spans="1:20">
      <c r="B19" s="16"/>
      <c r="C19" s="52" t="s">
        <v>589</v>
      </c>
      <c r="D19" s="217" t="s">
        <v>590</v>
      </c>
      <c r="E19" s="431">
        <v>5083091.4400000004</v>
      </c>
      <c r="F19" s="433">
        <f t="shared" si="0"/>
        <v>7099788</v>
      </c>
      <c r="G19" s="205" t="s">
        <v>576</v>
      </c>
      <c r="H19" s="429">
        <f t="shared" ref="H19:S19" si="11">H88</f>
        <v>598983</v>
      </c>
      <c r="I19" s="429">
        <f t="shared" si="11"/>
        <v>527565</v>
      </c>
      <c r="J19" s="429">
        <f t="shared" si="11"/>
        <v>537161</v>
      </c>
      <c r="K19" s="429">
        <f t="shared" si="11"/>
        <v>685313</v>
      </c>
      <c r="L19" s="429">
        <f t="shared" si="11"/>
        <v>567254</v>
      </c>
      <c r="M19" s="429">
        <f t="shared" si="11"/>
        <v>660870</v>
      </c>
      <c r="N19" s="429">
        <f t="shared" si="11"/>
        <v>584835</v>
      </c>
      <c r="O19" s="429">
        <f t="shared" si="11"/>
        <v>567444</v>
      </c>
      <c r="P19" s="429">
        <f t="shared" si="11"/>
        <v>544278</v>
      </c>
      <c r="Q19" s="429">
        <f t="shared" si="11"/>
        <v>671052</v>
      </c>
      <c r="R19" s="429">
        <f t="shared" si="11"/>
        <v>589844</v>
      </c>
      <c r="S19" s="429">
        <f t="shared" si="11"/>
        <v>565189</v>
      </c>
      <c r="T19" s="20"/>
    </row>
    <row r="20" spans="1:20" hidden="1">
      <c r="B20" s="16"/>
      <c r="C20" s="52" t="s">
        <v>591</v>
      </c>
      <c r="D20" s="7" t="s">
        <v>49</v>
      </c>
      <c r="E20" s="434">
        <v>20832862.470130097</v>
      </c>
      <c r="F20" s="435">
        <f>SUM(H20:S20)</f>
        <v>0</v>
      </c>
      <c r="G20" s="205" t="s">
        <v>576</v>
      </c>
      <c r="H20" s="41"/>
      <c r="I20" s="41"/>
      <c r="J20" s="41"/>
      <c r="K20" s="41"/>
      <c r="L20" s="41"/>
      <c r="M20" s="41"/>
      <c r="N20" s="41"/>
      <c r="O20" s="41"/>
      <c r="P20" s="41"/>
      <c r="Q20" s="41"/>
      <c r="R20" s="41"/>
      <c r="S20" s="41"/>
      <c r="T20" s="20"/>
    </row>
    <row r="21" spans="1:20" hidden="1">
      <c r="B21" s="16"/>
      <c r="C21" s="52" t="s">
        <v>592</v>
      </c>
      <c r="D21" s="7" t="s">
        <v>49</v>
      </c>
      <c r="E21" s="434"/>
      <c r="F21" s="435">
        <f>SUM(H21:S21)</f>
        <v>0</v>
      </c>
      <c r="G21" s="12" t="s">
        <v>593</v>
      </c>
      <c r="H21" s="427"/>
      <c r="I21" s="427"/>
      <c r="J21" s="427"/>
      <c r="K21" s="427"/>
      <c r="L21" s="427"/>
      <c r="M21" s="427"/>
      <c r="N21" s="427"/>
      <c r="O21" s="427"/>
      <c r="P21" s="427"/>
      <c r="Q21" s="427"/>
      <c r="R21" s="427"/>
      <c r="S21" s="427"/>
      <c r="T21" s="20"/>
    </row>
    <row r="22" spans="1:20">
      <c r="B22" s="16"/>
      <c r="C22" s="18"/>
      <c r="D22" s="18"/>
      <c r="E22" s="436"/>
      <c r="F22" s="436"/>
      <c r="G22" s="18"/>
      <c r="H22" s="430"/>
      <c r="I22" s="430"/>
      <c r="J22" s="430"/>
      <c r="K22" s="430"/>
      <c r="L22" s="430"/>
      <c r="M22" s="430"/>
      <c r="N22" s="430"/>
      <c r="O22" s="430"/>
      <c r="P22" s="430"/>
      <c r="Q22" s="430"/>
      <c r="R22" s="430"/>
      <c r="S22" s="430"/>
      <c r="T22" s="20"/>
    </row>
    <row r="23" spans="1:20">
      <c r="B23" s="16"/>
      <c r="C23" s="52" t="s">
        <v>594</v>
      </c>
      <c r="D23" s="217" t="s">
        <v>595</v>
      </c>
      <c r="E23" s="431">
        <v>149454.16901999997</v>
      </c>
      <c r="F23" s="433">
        <f t="shared" ref="F23" si="12">SUM(H23:S23)</f>
        <v>176597</v>
      </c>
      <c r="G23" s="205" t="s">
        <v>596</v>
      </c>
      <c r="H23" s="429">
        <f t="shared" ref="H23:S23" si="13">H91</f>
        <v>9772</v>
      </c>
      <c r="I23" s="429">
        <f t="shared" si="13"/>
        <v>14285</v>
      </c>
      <c r="J23" s="429">
        <f t="shared" si="13"/>
        <v>15721</v>
      </c>
      <c r="K23" s="429">
        <f t="shared" si="13"/>
        <v>19981</v>
      </c>
      <c r="L23" s="429">
        <f t="shared" si="13"/>
        <v>15809</v>
      </c>
      <c r="M23" s="429">
        <f t="shared" si="13"/>
        <v>14479</v>
      </c>
      <c r="N23" s="429">
        <f t="shared" si="13"/>
        <v>18770</v>
      </c>
      <c r="O23" s="429">
        <f t="shared" si="13"/>
        <v>11814</v>
      </c>
      <c r="P23" s="429">
        <f t="shared" si="13"/>
        <v>12578</v>
      </c>
      <c r="Q23" s="429">
        <f t="shared" si="13"/>
        <v>15711</v>
      </c>
      <c r="R23" s="429">
        <f t="shared" si="13"/>
        <v>13649</v>
      </c>
      <c r="S23" s="429">
        <f t="shared" si="13"/>
        <v>14028</v>
      </c>
      <c r="T23" s="20"/>
    </row>
    <row r="24" spans="1:20">
      <c r="B24" s="16"/>
      <c r="C24" s="18"/>
      <c r="D24" s="18"/>
      <c r="E24" s="436"/>
      <c r="F24" s="436"/>
      <c r="G24" s="18"/>
      <c r="H24" s="430"/>
      <c r="I24" s="430"/>
      <c r="J24" s="430"/>
      <c r="K24" s="430"/>
      <c r="L24" s="430"/>
      <c r="M24" s="430"/>
      <c r="N24" s="430"/>
      <c r="O24" s="430"/>
      <c r="P24" s="430"/>
      <c r="Q24" s="430"/>
      <c r="R24" s="430"/>
      <c r="S24" s="430"/>
      <c r="T24" s="20"/>
    </row>
    <row r="25" spans="1:20" ht="23.25">
      <c r="B25" s="16"/>
      <c r="C25" s="21" t="s">
        <v>597</v>
      </c>
      <c r="D25" s="18"/>
      <c r="E25" s="436"/>
      <c r="F25" s="436"/>
      <c r="G25" s="18"/>
      <c r="H25" s="430"/>
      <c r="I25" s="430"/>
      <c r="J25" s="430"/>
      <c r="K25" s="430"/>
      <c r="L25" s="430"/>
      <c r="M25" s="430"/>
      <c r="N25" s="430"/>
      <c r="O25" s="430"/>
      <c r="P25" s="430"/>
      <c r="Q25" s="430"/>
      <c r="R25" s="430"/>
      <c r="S25" s="430"/>
      <c r="T25" s="20"/>
    </row>
    <row r="26" spans="1:20" ht="15" customHeight="1">
      <c r="A26" s="1"/>
      <c r="B26" s="373"/>
      <c r="C26" s="18"/>
      <c r="D26" s="18"/>
      <c r="E26" s="18"/>
      <c r="F26" s="18"/>
      <c r="G26" s="18"/>
      <c r="H26" s="688" t="s">
        <v>558</v>
      </c>
      <c r="I26" s="689"/>
      <c r="J26" s="689"/>
      <c r="K26" s="689"/>
      <c r="L26" s="689"/>
      <c r="M26" s="689"/>
      <c r="N26" s="689"/>
      <c r="O26" s="689"/>
      <c r="P26" s="689"/>
      <c r="Q26" s="689"/>
      <c r="R26" s="689"/>
      <c r="S26" s="690"/>
      <c r="T26" s="372"/>
    </row>
    <row r="27" spans="1:20" ht="15" customHeight="1">
      <c r="A27" s="1"/>
      <c r="B27" s="373"/>
      <c r="C27" s="18"/>
      <c r="D27" s="371" t="s">
        <v>559</v>
      </c>
      <c r="E27" s="371" t="s">
        <v>598</v>
      </c>
      <c r="F27" s="371" t="s">
        <v>599</v>
      </c>
      <c r="G27" s="371" t="s">
        <v>600</v>
      </c>
      <c r="H27" s="137" t="s">
        <v>562</v>
      </c>
      <c r="I27" s="137" t="s">
        <v>563</v>
      </c>
      <c r="J27" s="137" t="s">
        <v>564</v>
      </c>
      <c r="K27" s="137" t="s">
        <v>565</v>
      </c>
      <c r="L27" s="137" t="s">
        <v>566</v>
      </c>
      <c r="M27" s="137" t="s">
        <v>567</v>
      </c>
      <c r="N27" s="137" t="s">
        <v>568</v>
      </c>
      <c r="O27" s="137" t="s">
        <v>569</v>
      </c>
      <c r="P27" s="137" t="s">
        <v>570</v>
      </c>
      <c r="Q27" s="137" t="s">
        <v>571</v>
      </c>
      <c r="R27" s="137" t="s">
        <v>572</v>
      </c>
      <c r="S27" s="137" t="s">
        <v>573</v>
      </c>
      <c r="T27" s="374"/>
    </row>
    <row r="28" spans="1:20" ht="15" customHeight="1">
      <c r="A28" s="1"/>
      <c r="B28" s="373"/>
      <c r="C28" s="680" t="s">
        <v>597</v>
      </c>
      <c r="D28" s="618" t="s">
        <v>601</v>
      </c>
      <c r="E28" s="357" t="s">
        <v>602</v>
      </c>
      <c r="F28" s="358">
        <f>SUM(H28:S28)</f>
        <v>185520.63500000001</v>
      </c>
      <c r="G28" s="205" t="s">
        <v>603</v>
      </c>
      <c r="H28" s="367">
        <v>15955</v>
      </c>
      <c r="I28" s="621">
        <f>6422.9+7706</f>
        <v>14128.9</v>
      </c>
      <c r="J28" s="367">
        <v>13966.63</v>
      </c>
      <c r="K28" s="367">
        <v>16022.11</v>
      </c>
      <c r="L28" s="367">
        <v>15163.58</v>
      </c>
      <c r="M28" s="367">
        <v>16411.075000000001</v>
      </c>
      <c r="N28" s="367">
        <v>16009.47</v>
      </c>
      <c r="O28" s="367">
        <v>16750.14</v>
      </c>
      <c r="P28" s="367">
        <v>15238.06</v>
      </c>
      <c r="Q28" s="367">
        <v>15501.12</v>
      </c>
      <c r="R28" s="367">
        <v>14598.63</v>
      </c>
      <c r="S28" s="382">
        <v>15775.92</v>
      </c>
      <c r="T28" s="374"/>
    </row>
    <row r="29" spans="1:20" ht="15" customHeight="1">
      <c r="A29" s="1"/>
      <c r="B29" s="373"/>
      <c r="C29" s="681"/>
      <c r="D29" s="618" t="s">
        <v>604</v>
      </c>
      <c r="E29" s="357" t="s">
        <v>602</v>
      </c>
      <c r="F29" s="358">
        <f t="shared" ref="F29:F56" si="14">SUM(H29:S29)</f>
        <v>884301.70000000007</v>
      </c>
      <c r="G29" s="205" t="s">
        <v>603</v>
      </c>
      <c r="H29" s="367">
        <v>46284.1</v>
      </c>
      <c r="I29" s="621">
        <v>43853.9</v>
      </c>
      <c r="J29" s="367">
        <v>66521.2</v>
      </c>
      <c r="K29" s="367">
        <v>63617.3</v>
      </c>
      <c r="L29" s="367">
        <v>67446</v>
      </c>
      <c r="M29" s="367">
        <v>58857.9</v>
      </c>
      <c r="N29" s="367">
        <v>61401.8</v>
      </c>
      <c r="O29" s="367">
        <v>88620</v>
      </c>
      <c r="P29" s="367">
        <f>116041.6</f>
        <v>116041.60000000001</v>
      </c>
      <c r="Q29" s="367">
        <f>81440.6</f>
        <v>81440.600000000006</v>
      </c>
      <c r="R29" s="367">
        <f>102324.4</f>
        <v>102324.4</v>
      </c>
      <c r="S29" s="382">
        <f>87892.9</f>
        <v>87892.9</v>
      </c>
      <c r="T29" s="374"/>
    </row>
    <row r="30" spans="1:20" ht="15" customHeight="1">
      <c r="A30" s="1"/>
      <c r="B30" s="373"/>
      <c r="C30" s="681"/>
      <c r="D30" s="618" t="s">
        <v>605</v>
      </c>
      <c r="E30" s="357" t="s">
        <v>602</v>
      </c>
      <c r="F30" s="358">
        <f t="shared" si="14"/>
        <v>788709.65999999992</v>
      </c>
      <c r="G30" s="205" t="s">
        <v>603</v>
      </c>
      <c r="H30" s="367">
        <v>65569.91</v>
      </c>
      <c r="I30" s="621">
        <v>66904.72</v>
      </c>
      <c r="J30" s="367">
        <v>63446.84</v>
      </c>
      <c r="K30" s="367">
        <v>66641.5</v>
      </c>
      <c r="L30" s="367">
        <v>59701.31</v>
      </c>
      <c r="M30" s="367">
        <v>59809</v>
      </c>
      <c r="N30" s="367">
        <v>61286.44</v>
      </c>
      <c r="O30" s="367">
        <v>56406.98</v>
      </c>
      <c r="P30" s="367">
        <v>0</v>
      </c>
      <c r="Q30" s="367">
        <v>134725.1</v>
      </c>
      <c r="R30" s="367">
        <f>79806.74</f>
        <v>79806.740000000005</v>
      </c>
      <c r="S30" s="367">
        <v>74411.12</v>
      </c>
      <c r="T30" s="374"/>
    </row>
    <row r="31" spans="1:20" ht="15" customHeight="1">
      <c r="A31" s="1"/>
      <c r="B31" s="373"/>
      <c r="C31" s="681"/>
      <c r="D31" s="618" t="s">
        <v>606</v>
      </c>
      <c r="E31" s="357" t="s">
        <v>602</v>
      </c>
      <c r="F31" s="358">
        <f t="shared" si="14"/>
        <v>3486.8789999999999</v>
      </c>
      <c r="G31" s="205" t="s">
        <v>603</v>
      </c>
      <c r="H31" s="367">
        <v>276.57</v>
      </c>
      <c r="I31" s="621">
        <v>261.48</v>
      </c>
      <c r="J31" s="367">
        <v>233.66</v>
      </c>
      <c r="K31" s="367">
        <v>312.17</v>
      </c>
      <c r="L31" s="367">
        <v>332.74900000000002</v>
      </c>
      <c r="M31" s="367">
        <v>336.1</v>
      </c>
      <c r="N31" s="367">
        <v>318.74</v>
      </c>
      <c r="O31" s="367">
        <v>289.02</v>
      </c>
      <c r="P31" s="367">
        <v>471.52</v>
      </c>
      <c r="Q31" s="367">
        <v>278.08</v>
      </c>
      <c r="R31" s="367">
        <v>266.64</v>
      </c>
      <c r="S31" s="382">
        <v>110.15</v>
      </c>
      <c r="T31" s="374"/>
    </row>
    <row r="32" spans="1:20" ht="15" customHeight="1">
      <c r="A32" s="1"/>
      <c r="B32" s="373"/>
      <c r="C32" s="681"/>
      <c r="D32" s="618" t="s">
        <v>607</v>
      </c>
      <c r="E32" s="357" t="s">
        <v>602</v>
      </c>
      <c r="F32" s="358">
        <f t="shared" si="14"/>
        <v>72726.880000000019</v>
      </c>
      <c r="G32" s="205" t="s">
        <v>603</v>
      </c>
      <c r="H32" s="367">
        <f>1082.92+3829.79+2067.43</f>
        <v>6980.1399999999994</v>
      </c>
      <c r="I32" s="621">
        <f>1269.66+4037.99+2312.8</f>
        <v>7620.45</v>
      </c>
      <c r="J32" s="367">
        <v>7851.18</v>
      </c>
      <c r="K32" s="367">
        <v>8449.8700000000008</v>
      </c>
      <c r="L32" s="367">
        <v>7537.37</v>
      </c>
      <c r="M32" s="367">
        <v>6538.92</v>
      </c>
      <c r="N32" s="367">
        <v>6360.23</v>
      </c>
      <c r="O32" s="367">
        <v>5512.79</v>
      </c>
      <c r="P32" s="367">
        <f>1022.38+1790.62+3227.69</f>
        <v>6040.6900000000005</v>
      </c>
      <c r="Q32" s="367">
        <f>1001.23+1714.3+3205.29</f>
        <v>5920.82</v>
      </c>
      <c r="R32" s="367">
        <f>300.93+580.81+1116.11</f>
        <v>1997.85</v>
      </c>
      <c r="S32" s="382">
        <f>265.58+556.99+1094</f>
        <v>1916.57</v>
      </c>
      <c r="T32" s="374"/>
    </row>
    <row r="33" spans="1:20" ht="15" customHeight="1">
      <c r="A33" s="1"/>
      <c r="B33" s="373"/>
      <c r="C33" s="681"/>
      <c r="D33" s="619" t="s">
        <v>608</v>
      </c>
      <c r="E33" s="307" t="s">
        <v>609</v>
      </c>
      <c r="F33" s="359">
        <f t="shared" si="14"/>
        <v>9623.619999999999</v>
      </c>
      <c r="G33" s="360" t="s">
        <v>603</v>
      </c>
      <c r="H33" s="368">
        <v>586.62</v>
      </c>
      <c r="I33" s="622">
        <v>0</v>
      </c>
      <c r="J33" s="368">
        <v>0</v>
      </c>
      <c r="K33" s="368">
        <v>0</v>
      </c>
      <c r="L33" s="368">
        <v>2394</v>
      </c>
      <c r="M33" s="368">
        <v>0</v>
      </c>
      <c r="N33" s="368">
        <v>0</v>
      </c>
      <c r="O33" s="368">
        <v>3187</v>
      </c>
      <c r="P33" s="368">
        <v>0</v>
      </c>
      <c r="Q33" s="368">
        <v>0</v>
      </c>
      <c r="R33" s="369">
        <f>3017+439</f>
        <v>3456</v>
      </c>
      <c r="S33" s="368">
        <v>0</v>
      </c>
      <c r="T33" s="374"/>
    </row>
    <row r="34" spans="1:20" ht="15" customHeight="1">
      <c r="A34" s="1"/>
      <c r="B34" s="373"/>
      <c r="C34" s="681"/>
      <c r="D34" s="619" t="s">
        <v>610</v>
      </c>
      <c r="E34" s="307" t="s">
        <v>609</v>
      </c>
      <c r="F34" s="359">
        <f t="shared" si="14"/>
        <v>9691.4</v>
      </c>
      <c r="G34" s="360" t="s">
        <v>603</v>
      </c>
      <c r="H34" s="368">
        <v>570.4</v>
      </c>
      <c r="I34" s="622">
        <v>0</v>
      </c>
      <c r="J34" s="368">
        <v>0</v>
      </c>
      <c r="K34" s="368">
        <v>0</v>
      </c>
      <c r="L34" s="368">
        <v>2319</v>
      </c>
      <c r="M34" s="368">
        <v>0</v>
      </c>
      <c r="N34" s="368">
        <v>0</v>
      </c>
      <c r="O34" s="368">
        <v>3589</v>
      </c>
      <c r="P34" s="368">
        <v>0</v>
      </c>
      <c r="Q34" s="368">
        <v>0</v>
      </c>
      <c r="R34" s="369">
        <v>3213</v>
      </c>
      <c r="S34" s="368">
        <v>0</v>
      </c>
      <c r="T34" s="374"/>
    </row>
    <row r="35" spans="1:20" ht="13.15" customHeight="1">
      <c r="A35" s="1"/>
      <c r="B35" s="373"/>
      <c r="C35" s="681"/>
      <c r="D35" s="619" t="s">
        <v>611</v>
      </c>
      <c r="E35" s="307" t="s">
        <v>609</v>
      </c>
      <c r="F35" s="359">
        <f t="shared" si="14"/>
        <v>9578.77</v>
      </c>
      <c r="G35" s="360" t="s">
        <v>603</v>
      </c>
      <c r="H35" s="368">
        <v>876.77</v>
      </c>
      <c r="I35" s="622">
        <v>0</v>
      </c>
      <c r="J35" s="368">
        <v>0</v>
      </c>
      <c r="K35" s="368">
        <v>0</v>
      </c>
      <c r="L35" s="368">
        <v>2001</v>
      </c>
      <c r="M35" s="368">
        <v>0</v>
      </c>
      <c r="N35" s="368">
        <v>0</v>
      </c>
      <c r="O35" s="368">
        <v>3404</v>
      </c>
      <c r="P35" s="368">
        <v>0</v>
      </c>
      <c r="Q35" s="368">
        <v>0</v>
      </c>
      <c r="R35" s="368">
        <v>3297</v>
      </c>
      <c r="S35" s="368">
        <v>0</v>
      </c>
      <c r="T35" s="374"/>
    </row>
    <row r="36" spans="1:20" ht="15" customHeight="1">
      <c r="A36" s="1"/>
      <c r="B36" s="373"/>
      <c r="C36" s="681"/>
      <c r="D36" s="619" t="s">
        <v>612</v>
      </c>
      <c r="E36" s="307" t="s">
        <v>609</v>
      </c>
      <c r="F36" s="359">
        <f t="shared" si="14"/>
        <v>6812.53</v>
      </c>
      <c r="G36" s="360" t="s">
        <v>603</v>
      </c>
      <c r="H36" s="368">
        <v>924.53</v>
      </c>
      <c r="I36" s="622">
        <v>0</v>
      </c>
      <c r="J36" s="368">
        <v>0</v>
      </c>
      <c r="K36" s="368">
        <v>0</v>
      </c>
      <c r="L36" s="369">
        <v>2556</v>
      </c>
      <c r="M36" s="368">
        <v>0</v>
      </c>
      <c r="N36" s="368">
        <v>0</v>
      </c>
      <c r="O36" s="368">
        <v>0</v>
      </c>
      <c r="P36" s="368">
        <v>0</v>
      </c>
      <c r="Q36" s="368">
        <v>0</v>
      </c>
      <c r="R36" s="369">
        <v>3332</v>
      </c>
      <c r="S36" s="368">
        <v>0</v>
      </c>
      <c r="T36" s="374"/>
    </row>
    <row r="37" spans="1:20" ht="15" customHeight="1">
      <c r="A37" s="1"/>
      <c r="B37" s="373"/>
      <c r="C37" s="681"/>
      <c r="D37" s="618" t="s">
        <v>613</v>
      </c>
      <c r="E37" s="357" t="s">
        <v>602</v>
      </c>
      <c r="F37" s="358">
        <f t="shared" si="14"/>
        <v>2690.6800000000003</v>
      </c>
      <c r="G37" s="205" t="s">
        <v>603</v>
      </c>
      <c r="H37" s="367">
        <v>218.68</v>
      </c>
      <c r="I37" s="621">
        <v>0</v>
      </c>
      <c r="J37" s="367">
        <v>0</v>
      </c>
      <c r="K37" s="367">
        <v>0</v>
      </c>
      <c r="L37" s="367">
        <v>828</v>
      </c>
      <c r="M37" s="367">
        <v>0</v>
      </c>
      <c r="N37" s="367">
        <v>0</v>
      </c>
      <c r="O37" s="367">
        <v>1042</v>
      </c>
      <c r="P37" s="367">
        <v>0</v>
      </c>
      <c r="Q37" s="367">
        <v>0</v>
      </c>
      <c r="R37" s="367">
        <v>602</v>
      </c>
      <c r="S37" s="382">
        <v>0</v>
      </c>
      <c r="T37" s="374"/>
    </row>
    <row r="38" spans="1:20" ht="15" customHeight="1">
      <c r="A38" s="1"/>
      <c r="B38" s="373"/>
      <c r="C38" s="681"/>
      <c r="D38" s="619" t="s">
        <v>614</v>
      </c>
      <c r="E38" s="307" t="s">
        <v>609</v>
      </c>
      <c r="F38" s="359">
        <f t="shared" si="14"/>
        <v>11739.630999999999</v>
      </c>
      <c r="G38" s="360" t="s">
        <v>603</v>
      </c>
      <c r="H38" s="622">
        <f>166.19+153.59</f>
        <v>319.77999999999997</v>
      </c>
      <c r="I38" s="622">
        <f>280.89+446.48</f>
        <v>727.37</v>
      </c>
      <c r="J38" s="368">
        <f>161.333+531.474</f>
        <v>692.80700000000002</v>
      </c>
      <c r="K38" s="368">
        <v>760.92</v>
      </c>
      <c r="L38" s="368">
        <v>1156.8599999999999</v>
      </c>
      <c r="M38" s="368">
        <v>1324.63</v>
      </c>
      <c r="N38" s="368">
        <v>1578.58</v>
      </c>
      <c r="O38" s="368">
        <v>1301.5540000000001</v>
      </c>
      <c r="P38" s="368">
        <v>1942.74</v>
      </c>
      <c r="Q38" s="368">
        <f>121.94+787.72</f>
        <v>909.66000000000008</v>
      </c>
      <c r="R38" s="368">
        <f>545.31+172.08</f>
        <v>717.39</v>
      </c>
      <c r="S38" s="383">
        <f>89.24+218.1</f>
        <v>307.33999999999997</v>
      </c>
      <c r="T38" s="374"/>
    </row>
    <row r="39" spans="1:20" ht="15" customHeight="1">
      <c r="A39" s="1"/>
      <c r="B39" s="373"/>
      <c r="C39" s="681"/>
      <c r="D39" s="618" t="s">
        <v>615</v>
      </c>
      <c r="E39" s="357" t="s">
        <v>602</v>
      </c>
      <c r="F39" s="358">
        <f t="shared" si="14"/>
        <v>23485.57</v>
      </c>
      <c r="G39" s="205" t="s">
        <v>603</v>
      </c>
      <c r="H39" s="367">
        <v>3092.57</v>
      </c>
      <c r="I39" s="621">
        <v>0</v>
      </c>
      <c r="J39" s="367">
        <v>0</v>
      </c>
      <c r="K39" s="367">
        <v>0</v>
      </c>
      <c r="L39" s="367">
        <v>6700</v>
      </c>
      <c r="M39" s="368">
        <v>0</v>
      </c>
      <c r="N39" s="368">
        <v>0</v>
      </c>
      <c r="O39" s="367">
        <v>7079</v>
      </c>
      <c r="P39" s="368">
        <v>0</v>
      </c>
      <c r="Q39" s="368">
        <v>0</v>
      </c>
      <c r="R39" s="367">
        <v>6614</v>
      </c>
      <c r="S39" s="368">
        <v>0</v>
      </c>
      <c r="T39" s="374"/>
    </row>
    <row r="40" spans="1:20" ht="15" customHeight="1">
      <c r="A40" s="1"/>
      <c r="B40" s="373"/>
      <c r="C40" s="681"/>
      <c r="D40" s="619" t="s">
        <v>616</v>
      </c>
      <c r="E40" s="307" t="s">
        <v>609</v>
      </c>
      <c r="F40" s="359">
        <f t="shared" si="14"/>
        <v>5894.05</v>
      </c>
      <c r="G40" s="360" t="s">
        <v>603</v>
      </c>
      <c r="H40" s="368">
        <v>496.05</v>
      </c>
      <c r="I40" s="622">
        <v>0</v>
      </c>
      <c r="J40" s="368">
        <v>0</v>
      </c>
      <c r="K40" s="368">
        <v>0</v>
      </c>
      <c r="L40" s="368">
        <v>2464</v>
      </c>
      <c r="M40" s="368">
        <v>0</v>
      </c>
      <c r="N40" s="368">
        <v>0</v>
      </c>
      <c r="O40" s="368">
        <v>2934</v>
      </c>
      <c r="P40" s="368">
        <v>0</v>
      </c>
      <c r="Q40" s="368">
        <v>0</v>
      </c>
      <c r="R40" s="368">
        <v>0</v>
      </c>
      <c r="S40" s="368">
        <v>0</v>
      </c>
      <c r="T40" s="374"/>
    </row>
    <row r="41" spans="1:20" ht="15" customHeight="1">
      <c r="A41" s="1"/>
      <c r="B41" s="373"/>
      <c r="C41" s="681"/>
      <c r="D41" s="619" t="s">
        <v>617</v>
      </c>
      <c r="E41" s="307" t="s">
        <v>609</v>
      </c>
      <c r="F41" s="359">
        <f t="shared" si="14"/>
        <v>16702.96</v>
      </c>
      <c r="G41" s="360" t="s">
        <v>603</v>
      </c>
      <c r="H41" s="368">
        <v>373.96</v>
      </c>
      <c r="I41" s="622">
        <v>0</v>
      </c>
      <c r="J41" s="368">
        <v>0</v>
      </c>
      <c r="K41" s="368">
        <v>0</v>
      </c>
      <c r="L41" s="368">
        <v>964</v>
      </c>
      <c r="M41" s="368">
        <v>0</v>
      </c>
      <c r="N41" s="368">
        <v>0</v>
      </c>
      <c r="O41" s="368">
        <v>3148</v>
      </c>
      <c r="P41" s="368">
        <v>0</v>
      </c>
      <c r="Q41" s="368">
        <v>0</v>
      </c>
      <c r="R41" s="368">
        <v>12217</v>
      </c>
      <c r="S41" s="368">
        <v>0</v>
      </c>
      <c r="T41" s="374"/>
    </row>
    <row r="42" spans="1:20" ht="15" customHeight="1">
      <c r="A42" s="1"/>
      <c r="B42" s="373"/>
      <c r="C42" s="681"/>
      <c r="D42" s="618" t="s">
        <v>618</v>
      </c>
      <c r="E42" s="357" t="s">
        <v>602</v>
      </c>
      <c r="F42" s="358">
        <f t="shared" si="14"/>
        <v>1453.96</v>
      </c>
      <c r="G42" s="205" t="s">
        <v>603</v>
      </c>
      <c r="H42" s="367">
        <v>250.96</v>
      </c>
      <c r="I42" s="621">
        <v>0</v>
      </c>
      <c r="J42" s="367">
        <v>0</v>
      </c>
      <c r="K42" s="367">
        <v>0</v>
      </c>
      <c r="L42" s="367">
        <v>354</v>
      </c>
      <c r="M42" s="368">
        <v>0</v>
      </c>
      <c r="N42" s="368">
        <v>0</v>
      </c>
      <c r="O42" s="367">
        <v>426</v>
      </c>
      <c r="P42" s="368">
        <v>0</v>
      </c>
      <c r="Q42" s="368">
        <v>0</v>
      </c>
      <c r="R42" s="367">
        <v>423</v>
      </c>
      <c r="S42" s="368">
        <v>0</v>
      </c>
      <c r="T42" s="374"/>
    </row>
    <row r="43" spans="1:20" ht="15" customHeight="1">
      <c r="A43" s="1"/>
      <c r="B43" s="373"/>
      <c r="C43" s="681"/>
      <c r="D43" s="619" t="s">
        <v>619</v>
      </c>
      <c r="E43" s="307" t="s">
        <v>609</v>
      </c>
      <c r="F43" s="359">
        <f t="shared" si="14"/>
        <v>6245.1900000000005</v>
      </c>
      <c r="G43" s="360" t="s">
        <v>603</v>
      </c>
      <c r="H43" s="368">
        <v>235.19</v>
      </c>
      <c r="I43" s="622">
        <v>0</v>
      </c>
      <c r="J43" s="368">
        <v>0</v>
      </c>
      <c r="K43" s="368">
        <v>0</v>
      </c>
      <c r="L43" s="368">
        <v>1418</v>
      </c>
      <c r="M43" s="368">
        <v>0</v>
      </c>
      <c r="N43" s="368">
        <v>0</v>
      </c>
      <c r="O43" s="368">
        <v>2602</v>
      </c>
      <c r="P43" s="368">
        <v>0</v>
      </c>
      <c r="Q43" s="368">
        <v>0</v>
      </c>
      <c r="R43" s="368">
        <v>1990</v>
      </c>
      <c r="S43" s="368">
        <v>0</v>
      </c>
      <c r="T43" s="374"/>
    </row>
    <row r="44" spans="1:20" ht="15" customHeight="1">
      <c r="A44" s="1"/>
      <c r="B44" s="373"/>
      <c r="C44" s="681"/>
      <c r="D44" s="619" t="s">
        <v>620</v>
      </c>
      <c r="E44" s="307" t="s">
        <v>609</v>
      </c>
      <c r="F44" s="359">
        <f t="shared" si="14"/>
        <v>9188.32</v>
      </c>
      <c r="G44" s="360" t="s">
        <v>603</v>
      </c>
      <c r="H44" s="368">
        <v>589.32000000000005</v>
      </c>
      <c r="I44" s="622">
        <v>0</v>
      </c>
      <c r="J44" s="368">
        <v>0</v>
      </c>
      <c r="K44" s="368">
        <v>0</v>
      </c>
      <c r="L44" s="368">
        <v>2210</v>
      </c>
      <c r="M44" s="368">
        <v>0</v>
      </c>
      <c r="N44" s="368">
        <v>0</v>
      </c>
      <c r="O44" s="368">
        <v>2168</v>
      </c>
      <c r="P44" s="368">
        <v>0</v>
      </c>
      <c r="Q44" s="368">
        <v>0</v>
      </c>
      <c r="R44" s="368">
        <v>4221</v>
      </c>
      <c r="S44" s="368">
        <v>0</v>
      </c>
      <c r="T44" s="374"/>
    </row>
    <row r="45" spans="1:20" ht="15" customHeight="1">
      <c r="A45" s="1"/>
      <c r="B45" s="373"/>
      <c r="C45" s="681"/>
      <c r="D45" s="619" t="s">
        <v>621</v>
      </c>
      <c r="E45" s="307" t="s">
        <v>609</v>
      </c>
      <c r="F45" s="359">
        <f t="shared" si="14"/>
        <v>3135.91</v>
      </c>
      <c r="G45" s="360" t="s">
        <v>603</v>
      </c>
      <c r="H45" s="368">
        <v>2428.91</v>
      </c>
      <c r="I45" s="622">
        <v>0</v>
      </c>
      <c r="J45" s="368">
        <v>0</v>
      </c>
      <c r="K45" s="368">
        <v>707</v>
      </c>
      <c r="L45" s="368">
        <v>0</v>
      </c>
      <c r="M45" s="368">
        <v>0</v>
      </c>
      <c r="N45" s="368">
        <v>0</v>
      </c>
      <c r="O45" s="368">
        <v>0</v>
      </c>
      <c r="P45" s="368">
        <v>0</v>
      </c>
      <c r="Q45" s="368">
        <v>0</v>
      </c>
      <c r="R45" s="368">
        <v>0</v>
      </c>
      <c r="S45" s="368">
        <v>0</v>
      </c>
      <c r="T45" s="374"/>
    </row>
    <row r="46" spans="1:20" ht="15" customHeight="1">
      <c r="A46" s="1"/>
      <c r="B46" s="373"/>
      <c r="C46" s="681"/>
      <c r="D46" s="618" t="s">
        <v>622</v>
      </c>
      <c r="E46" s="357" t="s">
        <v>602</v>
      </c>
      <c r="F46" s="358">
        <f t="shared" si="14"/>
        <v>1339.2849999999999</v>
      </c>
      <c r="G46" s="205" t="s">
        <v>603</v>
      </c>
      <c r="H46" s="367">
        <v>90.31</v>
      </c>
      <c r="I46" s="621">
        <v>118.34</v>
      </c>
      <c r="J46" s="367">
        <v>136.65</v>
      </c>
      <c r="K46" s="367">
        <v>62.174999999999997</v>
      </c>
      <c r="L46" s="367">
        <v>64.849999999999994</v>
      </c>
      <c r="M46" s="367">
        <v>55.01</v>
      </c>
      <c r="N46" s="367">
        <v>57.98</v>
      </c>
      <c r="O46" s="367">
        <v>77.95</v>
      </c>
      <c r="P46" s="367">
        <v>111.14</v>
      </c>
      <c r="Q46" s="367">
        <v>195.44</v>
      </c>
      <c r="R46" s="367">
        <v>119.11</v>
      </c>
      <c r="S46" s="382">
        <v>250.33</v>
      </c>
      <c r="T46" s="374"/>
    </row>
    <row r="47" spans="1:20" ht="15" customHeight="1">
      <c r="A47" s="1"/>
      <c r="B47" s="373"/>
      <c r="C47" s="681"/>
      <c r="D47" s="618" t="s">
        <v>623</v>
      </c>
      <c r="E47" s="357" t="s">
        <v>602</v>
      </c>
      <c r="F47" s="358">
        <f t="shared" si="14"/>
        <v>0</v>
      </c>
      <c r="G47" s="205" t="s">
        <v>603</v>
      </c>
      <c r="H47" s="367">
        <v>0</v>
      </c>
      <c r="I47" s="621">
        <v>0</v>
      </c>
      <c r="J47" s="367">
        <v>0</v>
      </c>
      <c r="K47" s="367">
        <v>0</v>
      </c>
      <c r="L47" s="367">
        <v>0</v>
      </c>
      <c r="M47" s="367">
        <v>0</v>
      </c>
      <c r="N47" s="367">
        <v>0</v>
      </c>
      <c r="O47" s="367">
        <v>0</v>
      </c>
      <c r="P47" s="367">
        <v>0</v>
      </c>
      <c r="Q47" s="367">
        <v>0</v>
      </c>
      <c r="R47" s="367">
        <v>0</v>
      </c>
      <c r="S47" s="367">
        <v>0</v>
      </c>
      <c r="T47" s="374"/>
    </row>
    <row r="48" spans="1:20" ht="15" customHeight="1">
      <c r="A48" s="1"/>
      <c r="B48" s="373"/>
      <c r="C48" s="681"/>
      <c r="D48" s="620" t="s">
        <v>624</v>
      </c>
      <c r="E48" s="307" t="s">
        <v>609</v>
      </c>
      <c r="F48" s="359">
        <f t="shared" si="14"/>
        <v>214.62799999999999</v>
      </c>
      <c r="G48" s="360" t="s">
        <v>603</v>
      </c>
      <c r="H48" s="368">
        <v>83.65</v>
      </c>
      <c r="I48" s="622">
        <v>0</v>
      </c>
      <c r="J48" s="368">
        <f>70.755+1.193</f>
        <v>71.947999999999993</v>
      </c>
      <c r="K48" s="368">
        <v>16.73</v>
      </c>
      <c r="L48" s="368">
        <v>5.29</v>
      </c>
      <c r="M48" s="368">
        <v>5.42</v>
      </c>
      <c r="N48" s="368">
        <v>5.38</v>
      </c>
      <c r="O48" s="368">
        <v>5.04</v>
      </c>
      <c r="P48" s="368">
        <v>8.33</v>
      </c>
      <c r="Q48" s="368">
        <f>1.21+4</f>
        <v>5.21</v>
      </c>
      <c r="R48" s="368">
        <f>4.14+1.24</f>
        <v>5.38</v>
      </c>
      <c r="S48" s="383">
        <f>0.52+1.73</f>
        <v>2.25</v>
      </c>
      <c r="T48" s="374"/>
    </row>
    <row r="49" spans="1:21" ht="15" customHeight="1">
      <c r="A49" s="1"/>
      <c r="B49" s="373"/>
      <c r="C49" s="681"/>
      <c r="D49" s="618" t="s">
        <v>625</v>
      </c>
      <c r="E49" s="357" t="s">
        <v>602</v>
      </c>
      <c r="F49" s="358">
        <f t="shared" si="14"/>
        <v>10583.66</v>
      </c>
      <c r="G49" s="205" t="s">
        <v>603</v>
      </c>
      <c r="H49" s="367">
        <v>624.44000000000005</v>
      </c>
      <c r="I49" s="621">
        <v>705.21</v>
      </c>
      <c r="J49" s="367">
        <v>690.46</v>
      </c>
      <c r="K49" s="367">
        <v>982.94</v>
      </c>
      <c r="L49" s="367">
        <v>1083.2</v>
      </c>
      <c r="M49" s="367">
        <v>862.75</v>
      </c>
      <c r="N49" s="367">
        <v>1364.27</v>
      </c>
      <c r="O49" s="367">
        <v>951.56</v>
      </c>
      <c r="P49" s="367">
        <v>733.63</v>
      </c>
      <c r="Q49" s="367">
        <v>1016.98</v>
      </c>
      <c r="R49" s="367">
        <v>778.06</v>
      </c>
      <c r="S49" s="382">
        <v>790.16</v>
      </c>
      <c r="T49" s="374"/>
    </row>
    <row r="50" spans="1:21" ht="15" customHeight="1">
      <c r="A50" s="1"/>
      <c r="B50" s="373"/>
      <c r="C50" s="681"/>
      <c r="D50" s="619" t="s">
        <v>626</v>
      </c>
      <c r="E50" s="307" t="s">
        <v>609</v>
      </c>
      <c r="F50" s="359">
        <f t="shared" si="14"/>
        <v>795.6</v>
      </c>
      <c r="G50" s="360" t="s">
        <v>603</v>
      </c>
      <c r="H50" s="368">
        <v>106.67</v>
      </c>
      <c r="I50" s="622">
        <f>0.88+0.37</f>
        <v>1.25</v>
      </c>
      <c r="J50" s="368">
        <v>0</v>
      </c>
      <c r="K50" s="368">
        <v>0</v>
      </c>
      <c r="L50" s="368">
        <v>0</v>
      </c>
      <c r="M50" s="368">
        <v>0</v>
      </c>
      <c r="N50" s="368">
        <v>0</v>
      </c>
      <c r="O50" s="368">
        <v>0</v>
      </c>
      <c r="P50" s="368">
        <v>0</v>
      </c>
      <c r="Q50" s="368">
        <v>0</v>
      </c>
      <c r="R50" s="369">
        <f>382.77+95.54</f>
        <v>478.31</v>
      </c>
      <c r="S50" s="384">
        <f>164.1+45.27</f>
        <v>209.37</v>
      </c>
      <c r="T50" s="374"/>
    </row>
    <row r="51" spans="1:21" ht="15" customHeight="1">
      <c r="A51" s="1"/>
      <c r="B51" s="373"/>
      <c r="C51" s="681"/>
      <c r="D51" s="619" t="s">
        <v>627</v>
      </c>
      <c r="E51" s="307" t="s">
        <v>609</v>
      </c>
      <c r="F51" s="359">
        <f t="shared" si="14"/>
        <v>0.02</v>
      </c>
      <c r="G51" s="360" t="s">
        <v>603</v>
      </c>
      <c r="H51" s="368">
        <v>0</v>
      </c>
      <c r="I51" s="622">
        <v>0</v>
      </c>
      <c r="J51" s="368">
        <v>0</v>
      </c>
      <c r="K51" s="368">
        <v>0</v>
      </c>
      <c r="L51" s="368">
        <v>0.02</v>
      </c>
      <c r="M51" s="368">
        <v>0</v>
      </c>
      <c r="N51" s="368">
        <v>0</v>
      </c>
      <c r="O51" s="368">
        <v>0</v>
      </c>
      <c r="P51" s="368">
        <v>0</v>
      </c>
      <c r="Q51" s="368">
        <v>0</v>
      </c>
      <c r="R51" s="368">
        <v>0</v>
      </c>
      <c r="S51" s="368">
        <v>0</v>
      </c>
      <c r="T51" s="374"/>
    </row>
    <row r="52" spans="1:21" ht="15" customHeight="1">
      <c r="A52" s="1"/>
      <c r="B52" s="373"/>
      <c r="C52" s="681"/>
      <c r="D52" s="619" t="s">
        <v>628</v>
      </c>
      <c r="E52" s="307" t="s">
        <v>609</v>
      </c>
      <c r="F52" s="359">
        <f t="shared" si="14"/>
        <v>5147</v>
      </c>
      <c r="G52" s="360" t="s">
        <v>603</v>
      </c>
      <c r="H52" s="368">
        <f>479.12+392.88</f>
        <v>872</v>
      </c>
      <c r="I52" s="622">
        <v>0</v>
      </c>
      <c r="J52" s="368">
        <v>0</v>
      </c>
      <c r="K52" s="368">
        <v>0</v>
      </c>
      <c r="L52" s="368">
        <v>898</v>
      </c>
      <c r="M52" s="368">
        <v>0</v>
      </c>
      <c r="N52" s="368">
        <v>0</v>
      </c>
      <c r="O52" s="368">
        <v>1995</v>
      </c>
      <c r="P52" s="368">
        <v>0</v>
      </c>
      <c r="Q52" s="368">
        <v>0</v>
      </c>
      <c r="R52" s="368">
        <v>1382</v>
      </c>
      <c r="S52" s="368">
        <v>0</v>
      </c>
      <c r="T52" s="374"/>
    </row>
    <row r="53" spans="1:21" ht="15" customHeight="1">
      <c r="A53" s="1"/>
      <c r="B53" s="373"/>
      <c r="C53" s="681"/>
      <c r="D53" s="619" t="s">
        <v>629</v>
      </c>
      <c r="E53" s="307" t="s">
        <v>609</v>
      </c>
      <c r="F53" s="359">
        <f t="shared" si="14"/>
        <v>12757.803000000002</v>
      </c>
      <c r="G53" s="360" t="s">
        <v>603</v>
      </c>
      <c r="H53" s="369">
        <v>99.82</v>
      </c>
      <c r="I53" s="623">
        <f>222.52+228.3</f>
        <v>450.82000000000005</v>
      </c>
      <c r="J53" s="623">
        <f>439.849+135.064</f>
        <v>574.91300000000001</v>
      </c>
      <c r="K53" s="369">
        <v>1497.84</v>
      </c>
      <c r="L53" s="369">
        <v>1397.42</v>
      </c>
      <c r="M53" s="369">
        <v>1464.77</v>
      </c>
      <c r="N53" s="369">
        <v>1569.89</v>
      </c>
      <c r="O53" s="369">
        <v>1283.6600000000001</v>
      </c>
      <c r="P53" s="369">
        <v>2131.04</v>
      </c>
      <c r="Q53" s="369">
        <f>499.83+534.6</f>
        <v>1034.43</v>
      </c>
      <c r="R53" s="369">
        <f>395.44+424.13</f>
        <v>819.56999999999994</v>
      </c>
      <c r="S53" s="384">
        <f>202.37+231.26</f>
        <v>433.63</v>
      </c>
      <c r="T53" s="374"/>
    </row>
    <row r="54" spans="1:21" s="211" customFormat="1" ht="15" customHeight="1">
      <c r="B54" s="375"/>
      <c r="C54" s="681"/>
      <c r="D54" s="619" t="s">
        <v>630</v>
      </c>
      <c r="E54" s="307" t="s">
        <v>602</v>
      </c>
      <c r="F54" s="359">
        <f t="shared" si="14"/>
        <v>33510.117000000006</v>
      </c>
      <c r="G54" s="360" t="s">
        <v>603</v>
      </c>
      <c r="H54" s="369">
        <v>3826.29</v>
      </c>
      <c r="I54" s="623">
        <v>3793.37</v>
      </c>
      <c r="J54" s="623">
        <v>4432.17</v>
      </c>
      <c r="K54" s="369">
        <v>4843.5</v>
      </c>
      <c r="L54" s="369">
        <v>4365.2070000000003</v>
      </c>
      <c r="M54" s="369">
        <v>4534.3100000000004</v>
      </c>
      <c r="N54" s="369">
        <v>3801.04</v>
      </c>
      <c r="O54" s="369">
        <v>3914.23</v>
      </c>
      <c r="P54" s="368">
        <v>0</v>
      </c>
      <c r="Q54" s="368">
        <v>0</v>
      </c>
      <c r="R54" s="368">
        <v>0</v>
      </c>
      <c r="S54" s="368">
        <v>0</v>
      </c>
      <c r="T54" s="376"/>
    </row>
    <row r="55" spans="1:21" s="211" customFormat="1" ht="15" customHeight="1">
      <c r="A55" s="1"/>
      <c r="B55" s="373"/>
      <c r="C55" s="681"/>
      <c r="D55" s="619" t="s">
        <v>631</v>
      </c>
      <c r="E55" s="307" t="s">
        <v>609</v>
      </c>
      <c r="F55" s="359">
        <f t="shared" si="14"/>
        <v>4991.87</v>
      </c>
      <c r="G55" s="360" t="s">
        <v>603</v>
      </c>
      <c r="H55" s="369">
        <v>752.87</v>
      </c>
      <c r="I55" s="368">
        <v>0</v>
      </c>
      <c r="J55" s="368">
        <v>0</v>
      </c>
      <c r="K55" s="368">
        <v>0</v>
      </c>
      <c r="L55" s="369">
        <v>1151</v>
      </c>
      <c r="M55" s="368">
        <v>0</v>
      </c>
      <c r="N55" s="368">
        <v>0</v>
      </c>
      <c r="O55" s="369">
        <v>1630</v>
      </c>
      <c r="P55" s="368">
        <v>0</v>
      </c>
      <c r="Q55" s="368">
        <v>0</v>
      </c>
      <c r="R55" s="369">
        <v>1458</v>
      </c>
      <c r="S55" s="368">
        <v>0</v>
      </c>
      <c r="T55" s="374"/>
      <c r="U55" s="1"/>
    </row>
    <row r="56" spans="1:21" s="370" customFormat="1" ht="15" customHeight="1">
      <c r="A56" s="1"/>
      <c r="B56" s="373"/>
      <c r="C56" s="681"/>
      <c r="D56" s="619" t="s">
        <v>632</v>
      </c>
      <c r="E56" s="307" t="s">
        <v>609</v>
      </c>
      <c r="F56" s="359">
        <f t="shared" si="14"/>
        <v>0</v>
      </c>
      <c r="G56" s="360" t="s">
        <v>603</v>
      </c>
      <c r="H56" s="368">
        <v>0</v>
      </c>
      <c r="I56" s="368">
        <v>0</v>
      </c>
      <c r="J56" s="368">
        <v>0</v>
      </c>
      <c r="K56" s="368">
        <v>0</v>
      </c>
      <c r="L56" s="368">
        <v>0</v>
      </c>
      <c r="M56" s="368">
        <v>0</v>
      </c>
      <c r="N56" s="368">
        <v>0</v>
      </c>
      <c r="O56" s="368">
        <v>0</v>
      </c>
      <c r="P56" s="368">
        <v>0</v>
      </c>
      <c r="Q56" s="368">
        <v>0</v>
      </c>
      <c r="R56" s="368">
        <v>0</v>
      </c>
      <c r="S56" s="368">
        <v>0</v>
      </c>
      <c r="T56" s="374"/>
      <c r="U56" s="1"/>
    </row>
    <row r="57" spans="1:21" ht="15" customHeight="1">
      <c r="A57" s="1"/>
      <c r="B57" s="373"/>
      <c r="C57" s="682"/>
      <c r="D57" s="385" t="s">
        <v>633</v>
      </c>
      <c r="E57" s="390"/>
      <c r="F57" s="386">
        <f>SUM(F28:F32, F37, F39, F42, F46:F47, F49, F54)</f>
        <v>2007809.0259999998</v>
      </c>
      <c r="G57" s="387" t="s">
        <v>603</v>
      </c>
      <c r="H57" s="388">
        <f t="shared" ref="H57:S57" si="15">SUM(H28:H32, H37, H39, H42, H46:H47, H49, H54)</f>
        <v>143168.97000000003</v>
      </c>
      <c r="I57" s="388">
        <f t="shared" si="15"/>
        <v>137386.37</v>
      </c>
      <c r="J57" s="388">
        <f t="shared" si="15"/>
        <v>157278.78999999998</v>
      </c>
      <c r="K57" s="388">
        <f t="shared" si="15"/>
        <v>160931.565</v>
      </c>
      <c r="L57" s="388">
        <f t="shared" si="15"/>
        <v>163576.26600000003</v>
      </c>
      <c r="M57" s="388">
        <f t="shared" si="15"/>
        <v>147405.06500000003</v>
      </c>
      <c r="N57" s="388">
        <f t="shared" si="15"/>
        <v>150599.97000000003</v>
      </c>
      <c r="O57" s="388">
        <f t="shared" si="15"/>
        <v>181069.67</v>
      </c>
      <c r="P57" s="388">
        <f t="shared" si="15"/>
        <v>138636.64000000001</v>
      </c>
      <c r="Q57" s="388">
        <f t="shared" si="15"/>
        <v>239078.14</v>
      </c>
      <c r="R57" s="388">
        <f t="shared" si="15"/>
        <v>207530.43000000002</v>
      </c>
      <c r="S57" s="389">
        <f t="shared" si="15"/>
        <v>181147.15</v>
      </c>
      <c r="T57" s="374"/>
    </row>
    <row r="58" spans="1:21" ht="15" customHeight="1">
      <c r="A58" s="1"/>
      <c r="B58" s="373"/>
      <c r="C58" s="18"/>
      <c r="D58" s="18"/>
      <c r="E58" s="18"/>
      <c r="F58" s="18"/>
      <c r="G58" s="18"/>
      <c r="H58" s="437"/>
      <c r="I58" s="437"/>
      <c r="J58" s="437"/>
      <c r="K58" s="437"/>
      <c r="L58" s="437"/>
      <c r="M58" s="437"/>
      <c r="N58" s="437"/>
      <c r="O58" s="437"/>
      <c r="P58" s="437"/>
      <c r="Q58" s="437"/>
      <c r="R58" s="437"/>
      <c r="S58" s="437"/>
      <c r="T58" s="374"/>
    </row>
    <row r="59" spans="1:21" ht="15" customHeight="1">
      <c r="A59" s="1"/>
      <c r="B59" s="373"/>
      <c r="C59" s="18"/>
      <c r="D59" s="18"/>
      <c r="E59" s="18"/>
      <c r="F59" s="18"/>
      <c r="G59" s="18"/>
      <c r="H59" s="691" t="s">
        <v>558</v>
      </c>
      <c r="I59" s="692"/>
      <c r="J59" s="692"/>
      <c r="K59" s="692"/>
      <c r="L59" s="692"/>
      <c r="M59" s="692"/>
      <c r="N59" s="692"/>
      <c r="O59" s="692"/>
      <c r="P59" s="692"/>
      <c r="Q59" s="692"/>
      <c r="R59" s="692"/>
      <c r="S59" s="693"/>
      <c r="T59" s="374"/>
    </row>
    <row r="60" spans="1:21" ht="15" customHeight="1">
      <c r="A60" s="1"/>
      <c r="B60" s="373"/>
      <c r="C60" s="18"/>
      <c r="D60" s="371" t="s">
        <v>559</v>
      </c>
      <c r="E60" s="371" t="s">
        <v>598</v>
      </c>
      <c r="F60" s="371" t="s">
        <v>599</v>
      </c>
      <c r="G60" s="371" t="s">
        <v>600</v>
      </c>
      <c r="H60" s="137" t="s">
        <v>562</v>
      </c>
      <c r="I60" s="137" t="s">
        <v>563</v>
      </c>
      <c r="J60" s="137" t="s">
        <v>564</v>
      </c>
      <c r="K60" s="137" t="s">
        <v>565</v>
      </c>
      <c r="L60" s="137" t="s">
        <v>566</v>
      </c>
      <c r="M60" s="137" t="s">
        <v>567</v>
      </c>
      <c r="N60" s="137" t="s">
        <v>568</v>
      </c>
      <c r="O60" s="137" t="s">
        <v>569</v>
      </c>
      <c r="P60" s="137" t="s">
        <v>570</v>
      </c>
      <c r="Q60" s="137" t="s">
        <v>571</v>
      </c>
      <c r="R60" s="137" t="s">
        <v>572</v>
      </c>
      <c r="S60" s="137" t="s">
        <v>573</v>
      </c>
      <c r="T60" s="374"/>
    </row>
    <row r="61" spans="1:21" s="211" customFormat="1" ht="15.75" customHeight="1">
      <c r="B61" s="375"/>
      <c r="C61" s="680" t="s">
        <v>597</v>
      </c>
      <c r="D61" s="357" t="s">
        <v>634</v>
      </c>
      <c r="E61" s="357" t="s">
        <v>602</v>
      </c>
      <c r="F61" s="362">
        <f t="shared" ref="F61" si="16">SUM(H61:S61)</f>
        <v>10413.537</v>
      </c>
      <c r="G61" s="356" t="s">
        <v>603</v>
      </c>
      <c r="H61" s="443">
        <v>677.29100000000005</v>
      </c>
      <c r="I61" s="443">
        <v>730.33199999999999</v>
      </c>
      <c r="J61" s="443">
        <v>789.38499999999999</v>
      </c>
      <c r="K61" s="443">
        <v>908.38099999999997</v>
      </c>
      <c r="L61" s="443">
        <v>940.43</v>
      </c>
      <c r="M61" s="443">
        <v>1015.688</v>
      </c>
      <c r="N61" s="443">
        <v>1065.24</v>
      </c>
      <c r="O61" s="443">
        <v>965</v>
      </c>
      <c r="P61" s="443">
        <v>995.43</v>
      </c>
      <c r="Q61" s="443">
        <v>882.95</v>
      </c>
      <c r="R61" s="443">
        <v>780.12</v>
      </c>
      <c r="S61" s="443">
        <v>663.29</v>
      </c>
      <c r="T61" s="376"/>
    </row>
    <row r="62" spans="1:21" s="211" customFormat="1" ht="15.75" customHeight="1">
      <c r="B62" s="375"/>
      <c r="C62" s="681"/>
      <c r="D62" s="357" t="s">
        <v>635</v>
      </c>
      <c r="E62" s="357" t="s">
        <v>602</v>
      </c>
      <c r="F62" s="362">
        <f>SUM(H62:S62)</f>
        <v>116963887.7</v>
      </c>
      <c r="G62" s="356" t="s">
        <v>603</v>
      </c>
      <c r="H62" s="443">
        <v>10551691.9</v>
      </c>
      <c r="I62" s="443">
        <v>9043034.6999999993</v>
      </c>
      <c r="J62" s="443">
        <v>9156158.1999999993</v>
      </c>
      <c r="K62" s="443">
        <v>10220137.4</v>
      </c>
      <c r="L62" s="443">
        <v>9628599.0999999996</v>
      </c>
      <c r="M62" s="443">
        <v>10421023.9</v>
      </c>
      <c r="N62" s="443">
        <v>9650192.4000000004</v>
      </c>
      <c r="O62" s="443">
        <v>9004569</v>
      </c>
      <c r="P62" s="443">
        <v>9808853.1999999993</v>
      </c>
      <c r="Q62" s="443">
        <v>10100881.300000001</v>
      </c>
      <c r="R62" s="443">
        <v>10110772.800000001</v>
      </c>
      <c r="S62" s="443">
        <v>9267973.8000000007</v>
      </c>
      <c r="T62" s="376"/>
    </row>
    <row r="63" spans="1:21" s="211" customFormat="1" ht="15.75" customHeight="1">
      <c r="B63" s="375"/>
      <c r="C63" s="681"/>
      <c r="D63" s="357" t="s">
        <v>636</v>
      </c>
      <c r="E63" s="357" t="s">
        <v>602</v>
      </c>
      <c r="F63" s="362">
        <f t="shared" ref="F63:F64" si="17">SUM(H63:S63)</f>
        <v>11508751</v>
      </c>
      <c r="G63" s="356" t="s">
        <v>603</v>
      </c>
      <c r="H63" s="443">
        <v>669075</v>
      </c>
      <c r="I63" s="443">
        <v>780725</v>
      </c>
      <c r="J63" s="443">
        <v>992750</v>
      </c>
      <c r="K63" s="443">
        <v>728750</v>
      </c>
      <c r="L63" s="443">
        <v>748825</v>
      </c>
      <c r="M63" s="443">
        <v>582175</v>
      </c>
      <c r="N63" s="443">
        <v>1022643</v>
      </c>
      <c r="O63" s="443">
        <v>924385</v>
      </c>
      <c r="P63" s="443">
        <v>1167403</v>
      </c>
      <c r="Q63" s="443">
        <v>1814395</v>
      </c>
      <c r="R63" s="443">
        <v>1222485</v>
      </c>
      <c r="S63" s="443">
        <v>855140</v>
      </c>
      <c r="T63" s="376"/>
    </row>
    <row r="64" spans="1:21" s="211" customFormat="1" ht="15.75" customHeight="1">
      <c r="B64" s="375"/>
      <c r="C64" s="681"/>
      <c r="D64" s="363" t="s">
        <v>637</v>
      </c>
      <c r="E64" s="357" t="s">
        <v>602</v>
      </c>
      <c r="F64" s="362">
        <f t="shared" si="17"/>
        <v>90031327</v>
      </c>
      <c r="G64" s="356" t="s">
        <v>603</v>
      </c>
      <c r="H64" s="443">
        <v>6799820</v>
      </c>
      <c r="I64" s="443">
        <v>5019007</v>
      </c>
      <c r="J64" s="606">
        <v>5822000</v>
      </c>
      <c r="K64" s="606">
        <v>7769000</v>
      </c>
      <c r="L64" s="606">
        <v>8156000</v>
      </c>
      <c r="M64" s="606">
        <v>8231000</v>
      </c>
      <c r="N64" s="443">
        <v>7691800</v>
      </c>
      <c r="O64" s="443">
        <v>7892400</v>
      </c>
      <c r="P64" s="443">
        <v>6567500</v>
      </c>
      <c r="Q64" s="443">
        <v>9311300</v>
      </c>
      <c r="R64" s="443">
        <v>7696800</v>
      </c>
      <c r="S64" s="443">
        <v>9074700</v>
      </c>
      <c r="T64" s="376"/>
    </row>
    <row r="65" spans="1:20" ht="15" customHeight="1">
      <c r="A65" s="1"/>
      <c r="B65" s="373"/>
      <c r="C65" s="682"/>
      <c r="D65" s="364" t="s">
        <v>638</v>
      </c>
      <c r="E65" s="357"/>
      <c r="F65" s="358">
        <f>SUM(H65:S65)</f>
        <v>218514379.23700002</v>
      </c>
      <c r="G65" s="205" t="s">
        <v>603</v>
      </c>
      <c r="H65" s="506">
        <f>SUM(H61:H64)</f>
        <v>18021264.191</v>
      </c>
      <c r="I65" s="506">
        <f t="shared" ref="I65:S65" si="18">SUM(I61:I64)</f>
        <v>14843497.032</v>
      </c>
      <c r="J65" s="506">
        <f>SUM(J61:J64)</f>
        <v>15971697.584999999</v>
      </c>
      <c r="K65" s="506">
        <f>SUM(K61:K64)</f>
        <v>18718795.780999999</v>
      </c>
      <c r="L65" s="506">
        <f>SUM(L61:L64)</f>
        <v>18534364.530000001</v>
      </c>
      <c r="M65" s="506">
        <f>SUM(M61:M64)</f>
        <v>19235214.588</v>
      </c>
      <c r="N65" s="506">
        <f t="shared" si="18"/>
        <v>18365700.640000001</v>
      </c>
      <c r="O65" s="506">
        <f t="shared" si="18"/>
        <v>17822319</v>
      </c>
      <c r="P65" s="506">
        <f t="shared" si="18"/>
        <v>17544751.629999999</v>
      </c>
      <c r="Q65" s="506">
        <f t="shared" si="18"/>
        <v>21227459.25</v>
      </c>
      <c r="R65" s="506">
        <f t="shared" si="18"/>
        <v>19030837.920000002</v>
      </c>
      <c r="S65" s="506">
        <f t="shared" si="18"/>
        <v>19198477.09</v>
      </c>
      <c r="T65" s="374"/>
    </row>
    <row r="66" spans="1:20" ht="15" customHeight="1">
      <c r="A66" s="1"/>
      <c r="B66" s="373"/>
      <c r="C66" s="18"/>
      <c r="D66" s="260"/>
      <c r="E66" s="260"/>
      <c r="F66" s="377"/>
      <c r="G66" s="260"/>
      <c r="H66" s="377"/>
      <c r="I66" s="377"/>
      <c r="J66" s="377"/>
      <c r="K66" s="377"/>
      <c r="L66" s="377"/>
      <c r="M66" s="377"/>
      <c r="N66" s="377"/>
      <c r="O66" s="377"/>
      <c r="P66" s="377"/>
      <c r="Q66" s="377"/>
      <c r="R66" s="377"/>
      <c r="S66" s="377"/>
      <c r="T66" s="374"/>
    </row>
    <row r="67" spans="1:20" s="211" customFormat="1" ht="30" customHeight="1">
      <c r="B67" s="375"/>
      <c r="C67" s="381" t="s">
        <v>597</v>
      </c>
      <c r="D67" s="361" t="s">
        <v>639</v>
      </c>
      <c r="E67" s="357" t="s">
        <v>602</v>
      </c>
      <c r="F67" s="365">
        <f>SUM(H67:S67)</f>
        <v>11717</v>
      </c>
      <c r="G67" s="366" t="s">
        <v>603</v>
      </c>
      <c r="H67" s="507">
        <v>1102</v>
      </c>
      <c r="I67" s="508">
        <v>1120</v>
      </c>
      <c r="J67" s="508">
        <v>968</v>
      </c>
      <c r="K67" s="508" t="s">
        <v>578</v>
      </c>
      <c r="L67" s="508">
        <v>1158</v>
      </c>
      <c r="M67" s="508" t="s">
        <v>578</v>
      </c>
      <c r="N67" s="508">
        <v>1453</v>
      </c>
      <c r="O67" s="508">
        <v>1348</v>
      </c>
      <c r="P67" s="508">
        <v>1445</v>
      </c>
      <c r="Q67" s="508">
        <v>1522</v>
      </c>
      <c r="R67" s="508">
        <v>1601</v>
      </c>
      <c r="S67" s="509" t="s">
        <v>578</v>
      </c>
      <c r="T67" s="376"/>
    </row>
    <row r="68" spans="1:20">
      <c r="B68" s="378"/>
      <c r="C68" s="379"/>
      <c r="D68" s="379"/>
      <c r="E68" s="379"/>
      <c r="F68" s="379"/>
      <c r="G68" s="379"/>
      <c r="H68" s="379"/>
      <c r="I68" s="379"/>
      <c r="J68" s="379"/>
      <c r="K68" s="379"/>
      <c r="L68" s="379"/>
      <c r="M68" s="379"/>
      <c r="N68" s="379"/>
      <c r="O68" s="379"/>
      <c r="P68" s="379"/>
      <c r="Q68" s="379"/>
      <c r="R68" s="379"/>
      <c r="S68" s="379"/>
      <c r="T68" s="380"/>
    </row>
    <row r="70" spans="1:20">
      <c r="C70" s="426" t="s">
        <v>640</v>
      </c>
    </row>
    <row r="71" spans="1:20">
      <c r="H71" s="557">
        <v>45496</v>
      </c>
      <c r="I71" s="558">
        <v>45527</v>
      </c>
      <c r="J71" s="558">
        <v>45558</v>
      </c>
      <c r="K71" s="558">
        <v>45588</v>
      </c>
      <c r="L71" s="558">
        <v>45619</v>
      </c>
      <c r="M71" s="558">
        <v>45649</v>
      </c>
      <c r="N71" s="557">
        <v>45315</v>
      </c>
      <c r="O71" s="558">
        <v>45346</v>
      </c>
      <c r="P71" s="558">
        <v>45375</v>
      </c>
      <c r="Q71" s="558">
        <v>45406</v>
      </c>
      <c r="R71" s="558">
        <v>45436</v>
      </c>
      <c r="S71" s="558">
        <v>45467</v>
      </c>
    </row>
    <row r="72" spans="1:20">
      <c r="F72" s="559" t="s">
        <v>641</v>
      </c>
      <c r="G72" s="559"/>
      <c r="H72" s="560">
        <v>869877.58729693945</v>
      </c>
      <c r="I72" s="561">
        <v>1178561.9212158923</v>
      </c>
      <c r="J72" s="561">
        <v>1242826.3492922315</v>
      </c>
      <c r="K72" s="561">
        <v>830331.39008102077</v>
      </c>
      <c r="L72" s="561">
        <v>930192.64007254818</v>
      </c>
      <c r="M72" s="561">
        <v>794315.91708966868</v>
      </c>
      <c r="N72" s="560">
        <v>802665.29632890411</v>
      </c>
      <c r="O72" s="561">
        <v>813143.43461127125</v>
      </c>
      <c r="P72" s="561">
        <v>924673.78782090952</v>
      </c>
      <c r="Q72" s="561">
        <v>1144807.1878991798</v>
      </c>
      <c r="R72" s="561">
        <v>1318721.5944993701</v>
      </c>
      <c r="S72" s="561">
        <v>774453.30651956424</v>
      </c>
    </row>
    <row r="73" spans="1:20">
      <c r="F73" s="562" t="s">
        <v>642</v>
      </c>
      <c r="G73" s="562"/>
      <c r="H73" s="563">
        <v>356184.74416242773</v>
      </c>
      <c r="I73" s="564">
        <v>511899.32460926718</v>
      </c>
      <c r="J73" s="565">
        <v>488556.43141047796</v>
      </c>
      <c r="K73" s="565">
        <v>258159.37540084275</v>
      </c>
      <c r="L73" s="565">
        <v>443086.29345943884</v>
      </c>
      <c r="M73" s="565">
        <v>185499.11589377385</v>
      </c>
      <c r="N73" s="566">
        <v>284776.62683080038</v>
      </c>
      <c r="O73" s="565">
        <v>394157.32577994931</v>
      </c>
      <c r="P73" s="565">
        <v>497667.94610391353</v>
      </c>
      <c r="Q73" s="565">
        <v>729178.8445274689</v>
      </c>
      <c r="R73" s="565">
        <v>473583.31676679268</v>
      </c>
      <c r="S73" s="565">
        <v>116580.44083140361</v>
      </c>
    </row>
    <row r="74" spans="1:20">
      <c r="F74" s="424" t="s">
        <v>643</v>
      </c>
      <c r="G74" s="424"/>
      <c r="H74" s="425" t="s">
        <v>644</v>
      </c>
      <c r="I74" s="567" t="s">
        <v>644</v>
      </c>
      <c r="J74" s="567" t="s">
        <v>644</v>
      </c>
      <c r="K74" s="567" t="s">
        <v>644</v>
      </c>
      <c r="L74" s="567" t="s">
        <v>644</v>
      </c>
      <c r="M74" s="567" t="s">
        <v>644</v>
      </c>
      <c r="N74" s="568"/>
      <c r="O74" s="569"/>
      <c r="P74" s="569"/>
      <c r="Q74" s="569"/>
      <c r="R74" s="569"/>
      <c r="S74" s="569"/>
    </row>
    <row r="75" spans="1:20">
      <c r="F75" s="424" t="s">
        <v>645</v>
      </c>
      <c r="G75" s="424"/>
      <c r="H75" s="425">
        <v>159050.80985891679</v>
      </c>
      <c r="I75" s="567">
        <v>251633.83522572485</v>
      </c>
      <c r="J75" s="567">
        <v>328519.72353259404</v>
      </c>
      <c r="K75" s="567">
        <v>96798.37700335565</v>
      </c>
      <c r="L75" s="567">
        <v>31968.463297606446</v>
      </c>
      <c r="M75" s="567">
        <v>145689.64054368064</v>
      </c>
      <c r="N75" s="570"/>
      <c r="O75" s="571"/>
      <c r="P75" s="571"/>
      <c r="Q75" s="571"/>
      <c r="R75" s="571" t="s">
        <v>578</v>
      </c>
      <c r="S75" s="565">
        <v>23728.049952072673</v>
      </c>
    </row>
    <row r="76" spans="1:20">
      <c r="F76" s="572" t="s">
        <v>646</v>
      </c>
      <c r="G76" s="572"/>
      <c r="H76" s="425"/>
      <c r="I76" s="567"/>
      <c r="J76" s="567"/>
      <c r="K76" s="567"/>
      <c r="L76" s="567"/>
      <c r="M76" s="567"/>
      <c r="N76" s="566">
        <v>133648.02664376074</v>
      </c>
      <c r="O76" s="565">
        <v>118494.17949353356</v>
      </c>
      <c r="P76" s="565">
        <v>117265.66190910188</v>
      </c>
      <c r="Q76" s="565">
        <v>173332.06698032771</v>
      </c>
      <c r="R76" s="565">
        <v>274295.63339367916</v>
      </c>
      <c r="S76" s="565">
        <v>331457.04540714377</v>
      </c>
    </row>
    <row r="77" spans="1:20">
      <c r="F77" s="424" t="s">
        <v>647</v>
      </c>
      <c r="G77" s="424"/>
      <c r="H77" s="425">
        <v>354642.03327559493</v>
      </c>
      <c r="I77" s="567">
        <v>406755.88498927839</v>
      </c>
      <c r="J77" s="567">
        <v>425750.19434915949</v>
      </c>
      <c r="K77" s="567">
        <v>410279.99703768361</v>
      </c>
      <c r="L77" s="567">
        <v>427113.79068038706</v>
      </c>
      <c r="M77" s="567">
        <v>374721.39733762108</v>
      </c>
      <c r="N77" s="566">
        <v>182972.35892724432</v>
      </c>
      <c r="O77" s="565">
        <v>147451.86766386777</v>
      </c>
      <c r="P77" s="565">
        <v>154570.80554326251</v>
      </c>
      <c r="Q77" s="565">
        <v>137949.36697508581</v>
      </c>
      <c r="R77" s="565">
        <v>182664.10184089094</v>
      </c>
      <c r="S77" s="565">
        <v>47793.416177945212</v>
      </c>
    </row>
    <row r="78" spans="1:20">
      <c r="F78" s="572" t="s">
        <v>648</v>
      </c>
      <c r="G78" s="572"/>
      <c r="H78" s="425"/>
      <c r="I78" s="567"/>
      <c r="J78" s="567"/>
      <c r="K78" s="567"/>
      <c r="L78" s="567"/>
      <c r="M78" s="567"/>
      <c r="N78" s="566">
        <v>32524.694812526555</v>
      </c>
      <c r="O78" s="565">
        <v>90539.599979400635</v>
      </c>
      <c r="P78" s="565">
        <v>90431.199974060059</v>
      </c>
      <c r="Q78" s="565">
        <v>65574.900024414092</v>
      </c>
      <c r="R78" s="565">
        <v>65147.300025939941</v>
      </c>
      <c r="S78" s="565">
        <v>177821.50001525879</v>
      </c>
    </row>
    <row r="79" spans="1:20">
      <c r="F79" s="562" t="s">
        <v>649</v>
      </c>
      <c r="G79" s="562"/>
      <c r="H79" s="425" t="s">
        <v>644</v>
      </c>
      <c r="I79" s="567" t="s">
        <v>578</v>
      </c>
      <c r="J79" s="567" t="s">
        <v>644</v>
      </c>
      <c r="K79" s="567" t="s">
        <v>644</v>
      </c>
      <c r="L79" s="567" t="s">
        <v>644</v>
      </c>
      <c r="M79" s="567" t="s">
        <v>644</v>
      </c>
      <c r="N79" s="570" t="s">
        <v>578</v>
      </c>
      <c r="O79" s="571" t="s">
        <v>578</v>
      </c>
      <c r="P79" s="571" t="s">
        <v>578</v>
      </c>
      <c r="Q79" s="571" t="s">
        <v>578</v>
      </c>
      <c r="R79" s="571" t="s">
        <v>578</v>
      </c>
      <c r="S79" s="571" t="s">
        <v>578</v>
      </c>
    </row>
    <row r="80" spans="1:20">
      <c r="F80" s="573" t="s">
        <v>650</v>
      </c>
      <c r="G80" s="573"/>
      <c r="H80" s="425"/>
      <c r="I80" s="567"/>
      <c r="J80" s="567"/>
      <c r="K80" s="567"/>
      <c r="L80" s="567"/>
      <c r="M80" s="567"/>
      <c r="N80" s="566">
        <v>117570.79374282711</v>
      </c>
      <c r="O80" s="565">
        <v>32018.226847801372</v>
      </c>
      <c r="P80" s="565">
        <v>32986.968904260837</v>
      </c>
      <c r="Q80" s="565">
        <v>30292.110035030884</v>
      </c>
      <c r="R80" s="571" t="s">
        <v>578</v>
      </c>
      <c r="S80" s="571" t="s">
        <v>578</v>
      </c>
    </row>
    <row r="81" spans="6:19">
      <c r="F81" s="562" t="s">
        <v>651</v>
      </c>
      <c r="G81" s="562"/>
      <c r="H81" s="425"/>
      <c r="I81" s="567">
        <v>8272.8763916218886</v>
      </c>
      <c r="J81" s="567"/>
      <c r="K81" s="567">
        <v>65093.640639138728</v>
      </c>
      <c r="L81" s="567">
        <v>28024.092635115812</v>
      </c>
      <c r="M81" s="567">
        <v>88405.763314593118</v>
      </c>
      <c r="N81" s="566">
        <v>51172.795371744898</v>
      </c>
      <c r="O81" s="565">
        <v>30482.234846718609</v>
      </c>
      <c r="P81" s="565">
        <v>31751.205386310699</v>
      </c>
      <c r="Q81" s="565">
        <v>4890.0993538006442</v>
      </c>
      <c r="R81" s="565">
        <v>92742.242685690289</v>
      </c>
      <c r="S81" s="565">
        <v>77072.854135740199</v>
      </c>
    </row>
    <row r="82" spans="6:19">
      <c r="F82" s="573" t="s">
        <v>652</v>
      </c>
      <c r="G82" s="573"/>
      <c r="H82" s="425"/>
      <c r="I82" s="567"/>
      <c r="J82" s="567"/>
      <c r="K82" s="567"/>
      <c r="L82" s="567"/>
      <c r="M82" s="567"/>
      <c r="N82" s="570" t="s">
        <v>578</v>
      </c>
      <c r="O82" s="571" t="s">
        <v>578</v>
      </c>
      <c r="P82" s="571" t="s">
        <v>578</v>
      </c>
      <c r="Q82" s="565">
        <v>3589.8000030517596</v>
      </c>
      <c r="R82" s="565">
        <v>230288.99978637695</v>
      </c>
      <c r="S82" s="571" t="s">
        <v>578</v>
      </c>
    </row>
    <row r="85" spans="6:19">
      <c r="F85" s="559" t="s">
        <v>653</v>
      </c>
      <c r="H85" s="560">
        <v>1491689</v>
      </c>
      <c r="I85" s="561">
        <v>1285904</v>
      </c>
      <c r="J85" s="561">
        <v>1254104</v>
      </c>
      <c r="K85" s="561">
        <v>2044595</v>
      </c>
      <c r="L85" s="561">
        <v>1816547</v>
      </c>
      <c r="M85" s="561">
        <v>1880825</v>
      </c>
      <c r="N85" s="560">
        <v>1684063</v>
      </c>
      <c r="O85" s="561">
        <v>1629074</v>
      </c>
      <c r="P85" s="561">
        <v>1717721</v>
      </c>
      <c r="Q85" s="561">
        <v>1273079</v>
      </c>
      <c r="R85" s="561">
        <v>781829</v>
      </c>
      <c r="S85" s="561">
        <v>1700313</v>
      </c>
    </row>
    <row r="88" spans="6:19">
      <c r="F88" s="559" t="s">
        <v>654</v>
      </c>
      <c r="H88" s="560">
        <v>598983</v>
      </c>
      <c r="I88" s="561">
        <v>527565</v>
      </c>
      <c r="J88" s="561">
        <v>537161</v>
      </c>
      <c r="K88" s="561">
        <v>685313</v>
      </c>
      <c r="L88" s="561">
        <v>567254</v>
      </c>
      <c r="M88" s="561">
        <v>660870</v>
      </c>
      <c r="N88" s="560">
        <v>584835</v>
      </c>
      <c r="O88" s="561">
        <v>567444</v>
      </c>
      <c r="P88" s="561">
        <v>544278</v>
      </c>
      <c r="Q88" s="561">
        <v>671052</v>
      </c>
      <c r="R88" s="561">
        <v>589844</v>
      </c>
      <c r="S88" s="561">
        <v>565189</v>
      </c>
    </row>
    <row r="91" spans="6:19">
      <c r="F91" s="574" t="s">
        <v>655</v>
      </c>
      <c r="H91" s="575">
        <v>9772</v>
      </c>
      <c r="I91" s="576">
        <v>14285</v>
      </c>
      <c r="J91" s="577">
        <v>15721</v>
      </c>
      <c r="K91" s="577">
        <v>19981</v>
      </c>
      <c r="L91" s="576">
        <v>15809</v>
      </c>
      <c r="M91" s="577">
        <v>14479</v>
      </c>
      <c r="N91" s="575">
        <v>18770</v>
      </c>
      <c r="O91" s="577">
        <v>11814</v>
      </c>
      <c r="P91" s="577">
        <v>12578</v>
      </c>
      <c r="Q91" s="577">
        <v>15711</v>
      </c>
      <c r="R91" s="576">
        <v>13649</v>
      </c>
      <c r="S91" s="576">
        <v>14028</v>
      </c>
    </row>
  </sheetData>
  <mergeCells count="7">
    <mergeCell ref="C28:C57"/>
    <mergeCell ref="C61:C65"/>
    <mergeCell ref="E5:R5"/>
    <mergeCell ref="E3:R4"/>
    <mergeCell ref="H7:S7"/>
    <mergeCell ref="H26:S26"/>
    <mergeCell ref="H59:S59"/>
  </mergeCells>
  <conditionalFormatting sqref="G28:G57 G61:G65 G9:G21">
    <cfRule type="cellIs" dxfId="295" priority="13" operator="equal">
      <formula>"[select]"</formula>
    </cfRule>
    <cfRule type="cellIs" dxfId="294" priority="14" operator="equal">
      <formula>""</formula>
    </cfRule>
  </conditionalFormatting>
  <conditionalFormatting sqref="G23">
    <cfRule type="cellIs" dxfId="293" priority="1" operator="equal">
      <formula>"[select]"</formula>
    </cfRule>
    <cfRule type="cellIs" dxfId="292" priority="2" operator="equal">
      <formula>""</formula>
    </cfRule>
  </conditionalFormatting>
  <conditionalFormatting sqref="G67">
    <cfRule type="cellIs" dxfId="291" priority="7" operator="equal">
      <formula>"[select]"</formula>
    </cfRule>
    <cfRule type="cellIs" dxfId="290" priority="8" operator="equal">
      <formula>""</formula>
    </cfRule>
  </conditionalFormatting>
  <dataValidations disablePrompts="1" count="1">
    <dataValidation type="list" allowBlank="1" showInputMessage="1" sqref="G67 G57:G58 G61:G65" xr:uid="{00000000-0002-0000-1100-000001000000}">
      <formula1>"[select],kWh,MWh"</formula1>
    </dataValidation>
  </dataValidations>
  <pageMargins left="0.7" right="0.7" top="0.75" bottom="0.75" header="0.3" footer="0.3"/>
  <pageSetup paperSize="9" scale="3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7">
    <tabColor rgb="FF92D050"/>
  </sheetPr>
  <dimension ref="A2:AF53"/>
  <sheetViews>
    <sheetView topLeftCell="A3" zoomScale="85" zoomScaleNormal="85" workbookViewId="0">
      <selection activeCell="N11" sqref="N11:Y14"/>
    </sheetView>
  </sheetViews>
  <sheetFormatPr defaultColWidth="9.140625" defaultRowHeight="15"/>
  <cols>
    <col min="1" max="1" width="2.7109375" style="145" customWidth="1"/>
    <col min="2" max="2" width="2.7109375" style="1" customWidth="1"/>
    <col min="3" max="3" width="15.7109375" style="1" customWidth="1"/>
    <col min="4" max="4" width="25.7109375" style="1" customWidth="1"/>
    <col min="5" max="5" width="13.28515625" style="1" customWidth="1"/>
    <col min="6" max="7" width="15.7109375" style="1" customWidth="1"/>
    <col min="8" max="8" width="1.7109375" style="1" customWidth="1"/>
    <col min="9" max="10" width="15.7109375" style="1" customWidth="1"/>
    <col min="11" max="12" width="13.28515625" style="1" customWidth="1"/>
    <col min="13" max="13" width="1.7109375" style="1" customWidth="1"/>
    <col min="14" max="25" width="13.28515625" style="1" customWidth="1"/>
    <col min="26" max="26" width="1.7109375" style="1" customWidth="1"/>
    <col min="27" max="27" width="13.28515625" style="1" customWidth="1"/>
    <col min="28" max="28" width="2.7109375" style="1" customWidth="1"/>
    <col min="29" max="29" width="20.7109375" style="1" customWidth="1"/>
    <col min="30" max="31" width="13.28515625" style="1" customWidth="1"/>
    <col min="32" max="33" width="2.7109375" style="1" customWidth="1"/>
    <col min="34" max="16384" width="9.140625" style="1"/>
  </cols>
  <sheetData>
    <row r="2" spans="2:32">
      <c r="B2" s="13"/>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5"/>
    </row>
    <row r="3" spans="2:32" ht="23.25">
      <c r="B3" s="16"/>
      <c r="C3" s="17" t="s">
        <v>9</v>
      </c>
      <c r="D3" s="18"/>
      <c r="E3" s="19"/>
      <c r="F3" s="19"/>
      <c r="G3" s="19"/>
      <c r="H3" s="19"/>
      <c r="I3" s="19"/>
      <c r="J3" s="18"/>
      <c r="K3" s="19" t="s">
        <v>656</v>
      </c>
      <c r="L3" s="18"/>
      <c r="M3" s="18"/>
      <c r="N3" s="18"/>
      <c r="O3" s="18"/>
      <c r="P3" s="18"/>
      <c r="Q3" s="18"/>
      <c r="R3" s="18"/>
      <c r="S3" s="18"/>
      <c r="T3" s="18"/>
      <c r="U3" s="18"/>
      <c r="V3" s="18"/>
      <c r="W3" s="18"/>
      <c r="X3" s="18"/>
      <c r="Y3" s="18"/>
      <c r="Z3" s="18"/>
      <c r="AA3" s="18"/>
      <c r="AB3" s="18"/>
      <c r="AC3" s="18"/>
      <c r="AD3" s="18"/>
      <c r="AE3" s="18"/>
      <c r="AF3" s="20"/>
    </row>
    <row r="4" spans="2:32" ht="23.25">
      <c r="B4" s="16"/>
      <c r="C4" s="17" t="s">
        <v>11</v>
      </c>
      <c r="D4" s="18"/>
      <c r="E4" s="19"/>
      <c r="F4" s="19"/>
      <c r="G4" s="19"/>
      <c r="H4" s="19"/>
      <c r="I4" s="19"/>
      <c r="J4" s="18"/>
      <c r="K4" s="19" t="s">
        <v>657</v>
      </c>
      <c r="L4" s="18"/>
      <c r="M4" s="18"/>
      <c r="N4" s="18"/>
      <c r="O4" s="18"/>
      <c r="P4" s="18"/>
      <c r="Q4" s="18"/>
      <c r="R4" s="18"/>
      <c r="S4" s="18"/>
      <c r="T4" s="18"/>
      <c r="U4" s="18"/>
      <c r="V4" s="18"/>
      <c r="W4" s="18"/>
      <c r="X4" s="18"/>
      <c r="Y4" s="18"/>
      <c r="Z4" s="18"/>
      <c r="AA4" s="18"/>
      <c r="AB4" s="18"/>
      <c r="AC4" s="18"/>
      <c r="AD4" s="18"/>
      <c r="AE4" s="18"/>
      <c r="AF4" s="20"/>
    </row>
    <row r="5" spans="2:32" ht="39" customHeight="1">
      <c r="B5" s="16"/>
      <c r="C5" s="18"/>
      <c r="D5" s="18"/>
      <c r="E5" s="19"/>
      <c r="F5" s="19"/>
      <c r="G5" s="19"/>
      <c r="H5" s="19"/>
      <c r="I5" s="19"/>
      <c r="J5" s="18"/>
      <c r="K5" s="697" t="s">
        <v>658</v>
      </c>
      <c r="L5" s="697"/>
      <c r="M5" s="697"/>
      <c r="N5" s="697"/>
      <c r="O5" s="697"/>
      <c r="P5" s="697"/>
      <c r="Q5" s="697"/>
      <c r="R5" s="697"/>
      <c r="S5" s="697"/>
      <c r="T5" s="697"/>
      <c r="U5" s="697"/>
      <c r="V5" s="697"/>
      <c r="W5" s="697"/>
      <c r="X5" s="18"/>
      <c r="Y5" s="18"/>
      <c r="Z5" s="18"/>
      <c r="AA5" s="18"/>
      <c r="AB5" s="18"/>
      <c r="AC5" s="18"/>
      <c r="AD5" s="18"/>
      <c r="AE5" s="18"/>
      <c r="AF5" s="20"/>
    </row>
    <row r="6" spans="2:32" ht="23.25">
      <c r="B6" s="16"/>
      <c r="C6" s="21" t="s">
        <v>659</v>
      </c>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20"/>
    </row>
    <row r="7" spans="2:32">
      <c r="B7" s="16"/>
      <c r="C7" s="18"/>
      <c r="D7" s="18"/>
      <c r="E7" s="18"/>
      <c r="F7" s="18"/>
      <c r="G7" s="18"/>
      <c r="H7" s="18"/>
      <c r="I7" s="18"/>
      <c r="J7" s="18"/>
      <c r="K7" s="18"/>
      <c r="L7" s="52" t="s">
        <v>660</v>
      </c>
      <c r="M7" s="18"/>
      <c r="N7" s="698" t="s">
        <v>661</v>
      </c>
      <c r="O7" s="699"/>
      <c r="P7" s="699"/>
      <c r="Q7" s="699"/>
      <c r="R7" s="699"/>
      <c r="S7" s="699"/>
      <c r="T7" s="699"/>
      <c r="U7" s="699"/>
      <c r="V7" s="699"/>
      <c r="W7" s="699"/>
      <c r="X7" s="699"/>
      <c r="Y7" s="700"/>
      <c r="Z7" s="18"/>
      <c r="AA7" s="18"/>
      <c r="AB7" s="18"/>
      <c r="AC7" s="18"/>
      <c r="AD7" s="18"/>
      <c r="AE7" s="18"/>
      <c r="AF7" s="20"/>
    </row>
    <row r="8" spans="2:32">
      <c r="B8" s="16"/>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20"/>
    </row>
    <row r="9" spans="2:32">
      <c r="B9" s="16"/>
      <c r="C9" s="18"/>
      <c r="D9" s="694" t="s">
        <v>662</v>
      </c>
      <c r="E9" s="694" t="s">
        <v>447</v>
      </c>
      <c r="F9" s="694" t="s">
        <v>663</v>
      </c>
      <c r="G9" s="694" t="s">
        <v>664</v>
      </c>
      <c r="H9" s="18"/>
      <c r="I9" s="694" t="s">
        <v>665</v>
      </c>
      <c r="J9" s="694" t="s">
        <v>666</v>
      </c>
      <c r="K9" s="694" t="s">
        <v>461</v>
      </c>
      <c r="L9" s="660" t="s">
        <v>667</v>
      </c>
      <c r="M9" s="18"/>
      <c r="N9" s="649" t="s">
        <v>668</v>
      </c>
      <c r="O9" s="650"/>
      <c r="P9" s="650"/>
      <c r="Q9" s="650"/>
      <c r="R9" s="650"/>
      <c r="S9" s="650"/>
      <c r="T9" s="650"/>
      <c r="U9" s="650"/>
      <c r="V9" s="650"/>
      <c r="W9" s="650"/>
      <c r="X9" s="650"/>
      <c r="Y9" s="651"/>
      <c r="Z9" s="18"/>
      <c r="AA9" s="660" t="s">
        <v>669</v>
      </c>
      <c r="AB9" s="18"/>
      <c r="AC9" s="694" t="s">
        <v>670</v>
      </c>
      <c r="AD9" s="694" t="s">
        <v>671</v>
      </c>
      <c r="AE9" s="694" t="s">
        <v>461</v>
      </c>
      <c r="AF9" s="20"/>
    </row>
    <row r="10" spans="2:32">
      <c r="B10" s="16"/>
      <c r="C10" s="18"/>
      <c r="D10" s="694"/>
      <c r="E10" s="694"/>
      <c r="F10" s="694"/>
      <c r="G10" s="694"/>
      <c r="H10" s="18"/>
      <c r="I10" s="694"/>
      <c r="J10" s="694"/>
      <c r="K10" s="694"/>
      <c r="L10" s="661"/>
      <c r="M10" s="18"/>
      <c r="N10" s="55" t="s">
        <v>562</v>
      </c>
      <c r="O10" s="55" t="s">
        <v>563</v>
      </c>
      <c r="P10" s="55" t="s">
        <v>564</v>
      </c>
      <c r="Q10" s="55" t="s">
        <v>565</v>
      </c>
      <c r="R10" s="55" t="s">
        <v>566</v>
      </c>
      <c r="S10" s="55" t="s">
        <v>567</v>
      </c>
      <c r="T10" s="55" t="s">
        <v>568</v>
      </c>
      <c r="U10" s="55" t="s">
        <v>569</v>
      </c>
      <c r="V10" s="55" t="s">
        <v>570</v>
      </c>
      <c r="W10" s="55" t="s">
        <v>571</v>
      </c>
      <c r="X10" s="55" t="s">
        <v>572</v>
      </c>
      <c r="Y10" s="55" t="s">
        <v>573</v>
      </c>
      <c r="Z10" s="18"/>
      <c r="AA10" s="661"/>
      <c r="AB10" s="18"/>
      <c r="AC10" s="694"/>
      <c r="AD10" s="694"/>
      <c r="AE10" s="694"/>
      <c r="AF10" s="20"/>
    </row>
    <row r="11" spans="2:32">
      <c r="B11" s="16"/>
      <c r="C11" s="3" t="s">
        <v>672</v>
      </c>
      <c r="D11" s="215" t="s">
        <v>673</v>
      </c>
      <c r="E11" s="12" t="s">
        <v>450</v>
      </c>
      <c r="F11" s="182">
        <v>24346568</v>
      </c>
      <c r="G11" s="63">
        <f t="shared" ref="G11:G16" si="0">J11+L11</f>
        <v>24165678</v>
      </c>
      <c r="H11" s="18"/>
      <c r="I11" s="182">
        <v>24244168</v>
      </c>
      <c r="J11" s="63">
        <f t="shared" ref="J11:J16" si="1">SUM(N11:Y11)</f>
        <v>24159478</v>
      </c>
      <c r="K11" s="12" t="s">
        <v>674</v>
      </c>
      <c r="L11" s="450">
        <v>6200</v>
      </c>
      <c r="M11" s="62"/>
      <c r="N11" s="626">
        <v>2007687</v>
      </c>
      <c r="O11" s="626">
        <v>1863936</v>
      </c>
      <c r="P11" s="626">
        <v>1986870</v>
      </c>
      <c r="Q11" s="626">
        <v>1970499</v>
      </c>
      <c r="R11" s="626">
        <v>2139412</v>
      </c>
      <c r="S11" s="626">
        <v>2062816</v>
      </c>
      <c r="T11" s="626">
        <v>2077029</v>
      </c>
      <c r="U11" s="626">
        <v>1842639</v>
      </c>
      <c r="V11" s="626">
        <v>2043938</v>
      </c>
      <c r="W11" s="626">
        <v>2171280</v>
      </c>
      <c r="X11" s="626">
        <v>2099708</v>
      </c>
      <c r="Y11" s="626">
        <v>1893664</v>
      </c>
      <c r="Z11" s="62"/>
      <c r="AA11" s="198">
        <v>108000</v>
      </c>
      <c r="AB11" s="18"/>
      <c r="AC11" s="12" t="s">
        <v>675</v>
      </c>
      <c r="AD11" s="65">
        <f>54000+69600</f>
        <v>123600</v>
      </c>
      <c r="AE11" s="10" t="s">
        <v>674</v>
      </c>
      <c r="AF11" s="20"/>
    </row>
    <row r="12" spans="2:32">
      <c r="B12" s="16"/>
      <c r="C12" s="18"/>
      <c r="D12" s="220" t="s">
        <v>676</v>
      </c>
      <c r="E12" s="12" t="s">
        <v>450</v>
      </c>
      <c r="F12" s="182">
        <v>259559</v>
      </c>
      <c r="G12" s="63">
        <f t="shared" si="0"/>
        <v>293555</v>
      </c>
      <c r="H12" s="18"/>
      <c r="I12" s="182">
        <v>255109</v>
      </c>
      <c r="J12" s="63">
        <f t="shared" si="1"/>
        <v>285855</v>
      </c>
      <c r="K12" s="12" t="s">
        <v>674</v>
      </c>
      <c r="L12" s="198">
        <v>7700</v>
      </c>
      <c r="M12" s="62"/>
      <c r="N12" s="626">
        <v>27548</v>
      </c>
      <c r="O12" s="626">
        <v>18168</v>
      </c>
      <c r="P12" s="626">
        <v>21215</v>
      </c>
      <c r="Q12" s="626">
        <v>22469</v>
      </c>
      <c r="R12" s="626">
        <v>21751</v>
      </c>
      <c r="S12" s="626">
        <v>16001</v>
      </c>
      <c r="T12" s="626">
        <v>31992</v>
      </c>
      <c r="U12" s="626">
        <v>24981</v>
      </c>
      <c r="V12" s="626">
        <v>30872</v>
      </c>
      <c r="W12" s="626">
        <v>23173</v>
      </c>
      <c r="X12" s="626">
        <v>24048</v>
      </c>
      <c r="Y12" s="626">
        <v>23637</v>
      </c>
      <c r="Z12" s="62"/>
      <c r="AA12" s="198">
        <v>6800</v>
      </c>
      <c r="AB12" s="18"/>
      <c r="AC12" s="12" t="s">
        <v>675</v>
      </c>
      <c r="AD12" s="65">
        <v>15000</v>
      </c>
      <c r="AE12" s="10" t="s">
        <v>674</v>
      </c>
      <c r="AF12" s="20"/>
    </row>
    <row r="13" spans="2:32">
      <c r="B13" s="16"/>
      <c r="C13" s="18"/>
      <c r="D13" s="220" t="s">
        <v>677</v>
      </c>
      <c r="E13" s="12" t="s">
        <v>450</v>
      </c>
      <c r="F13" s="182">
        <v>1205284</v>
      </c>
      <c r="G13" s="63">
        <f t="shared" si="0"/>
        <v>1511138</v>
      </c>
      <c r="H13" s="18"/>
      <c r="I13" s="182">
        <v>1170184</v>
      </c>
      <c r="J13" s="63">
        <f t="shared" si="1"/>
        <v>1469438</v>
      </c>
      <c r="K13" s="12" t="s">
        <v>674</v>
      </c>
      <c r="L13" s="198">
        <v>41700</v>
      </c>
      <c r="M13" s="62"/>
      <c r="N13" s="626">
        <v>67979</v>
      </c>
      <c r="O13" s="626">
        <v>75232</v>
      </c>
      <c r="P13" s="626">
        <v>58375</v>
      </c>
      <c r="Q13" s="626">
        <v>166677</v>
      </c>
      <c r="R13" s="626">
        <v>125571</v>
      </c>
      <c r="S13" s="626">
        <v>92463</v>
      </c>
      <c r="T13" s="626">
        <v>139506</v>
      </c>
      <c r="U13" s="626">
        <v>111511</v>
      </c>
      <c r="V13" s="626">
        <v>165707</v>
      </c>
      <c r="W13" s="626">
        <v>197452</v>
      </c>
      <c r="X13" s="626">
        <v>142483</v>
      </c>
      <c r="Y13" s="626">
        <v>126482</v>
      </c>
      <c r="Z13" s="62"/>
      <c r="AA13" s="198">
        <v>48000</v>
      </c>
      <c r="AB13" s="18"/>
      <c r="AC13" s="12" t="s">
        <v>675</v>
      </c>
      <c r="AD13" s="65">
        <v>65570</v>
      </c>
      <c r="AE13" s="10" t="s">
        <v>674</v>
      </c>
      <c r="AF13" s="20"/>
    </row>
    <row r="14" spans="2:32">
      <c r="B14" s="16"/>
      <c r="C14" s="18"/>
      <c r="D14" s="220" t="s">
        <v>678</v>
      </c>
      <c r="E14" s="12" t="s">
        <v>450</v>
      </c>
      <c r="F14" s="182">
        <v>17614711</v>
      </c>
      <c r="G14" s="63">
        <f t="shared" si="0"/>
        <v>24736632</v>
      </c>
      <c r="H14" s="18"/>
      <c r="I14" s="182">
        <v>17493811</v>
      </c>
      <c r="J14" s="63">
        <f t="shared" si="1"/>
        <v>24391382</v>
      </c>
      <c r="K14" s="12" t="s">
        <v>674</v>
      </c>
      <c r="L14" s="198">
        <v>345250</v>
      </c>
      <c r="M14" s="62"/>
      <c r="N14" s="626">
        <v>1913069</v>
      </c>
      <c r="O14" s="626">
        <v>1478560</v>
      </c>
      <c r="P14" s="626">
        <v>1846962</v>
      </c>
      <c r="Q14" s="626">
        <v>2390616</v>
      </c>
      <c r="R14" s="626">
        <v>2212561</v>
      </c>
      <c r="S14" s="626">
        <v>2236883</v>
      </c>
      <c r="T14" s="626">
        <v>2018078</v>
      </c>
      <c r="U14" s="626">
        <v>2024285</v>
      </c>
      <c r="V14" s="626">
        <v>1660743</v>
      </c>
      <c r="W14" s="626">
        <v>2388446</v>
      </c>
      <c r="X14" s="626">
        <v>2161047</v>
      </c>
      <c r="Y14" s="626">
        <v>2060132</v>
      </c>
      <c r="Z14" s="62"/>
      <c r="AA14" s="198">
        <v>68000</v>
      </c>
      <c r="AB14" s="18"/>
      <c r="AC14" s="12" t="s">
        <v>675</v>
      </c>
      <c r="AD14" s="65">
        <v>124000</v>
      </c>
      <c r="AE14" s="10" t="s">
        <v>674</v>
      </c>
      <c r="AF14" s="20"/>
    </row>
    <row r="15" spans="2:32">
      <c r="B15" s="16"/>
      <c r="C15" s="18"/>
      <c r="D15" s="49"/>
      <c r="E15" s="12" t="s">
        <v>450</v>
      </c>
      <c r="F15" s="182"/>
      <c r="G15" s="63">
        <f t="shared" si="0"/>
        <v>0</v>
      </c>
      <c r="H15" s="18"/>
      <c r="I15" s="182"/>
      <c r="J15" s="63">
        <f t="shared" si="1"/>
        <v>0</v>
      </c>
      <c r="K15" s="12" t="s">
        <v>333</v>
      </c>
      <c r="L15" s="198"/>
      <c r="M15" s="62"/>
      <c r="N15" s="198"/>
      <c r="O15" s="198"/>
      <c r="P15" s="198"/>
      <c r="Q15" s="198"/>
      <c r="R15" s="198"/>
      <c r="S15" s="198"/>
      <c r="T15" s="198"/>
      <c r="U15" s="198"/>
      <c r="V15" s="198"/>
      <c r="W15" s="198"/>
      <c r="X15" s="198"/>
      <c r="Y15" s="198"/>
      <c r="Z15" s="62"/>
      <c r="AA15" s="198"/>
      <c r="AB15" s="18"/>
      <c r="AC15" s="12" t="s">
        <v>333</v>
      </c>
      <c r="AD15" s="65"/>
      <c r="AE15" s="10" t="s">
        <v>333</v>
      </c>
      <c r="AF15" s="20"/>
    </row>
    <row r="16" spans="2:32">
      <c r="B16" s="16"/>
      <c r="C16" s="18"/>
      <c r="D16" s="49"/>
      <c r="E16" s="12" t="s">
        <v>450</v>
      </c>
      <c r="F16" s="182"/>
      <c r="G16" s="63">
        <f t="shared" si="0"/>
        <v>0</v>
      </c>
      <c r="H16" s="18"/>
      <c r="I16" s="182"/>
      <c r="J16" s="63">
        <f t="shared" si="1"/>
        <v>0</v>
      </c>
      <c r="K16" s="12" t="s">
        <v>333</v>
      </c>
      <c r="L16" s="198"/>
      <c r="M16" s="62"/>
      <c r="N16" s="198"/>
      <c r="O16" s="198"/>
      <c r="P16" s="198"/>
      <c r="Q16" s="198"/>
      <c r="R16" s="198"/>
      <c r="S16" s="198"/>
      <c r="T16" s="198"/>
      <c r="U16" s="198"/>
      <c r="V16" s="198"/>
      <c r="W16" s="198"/>
      <c r="X16" s="198"/>
      <c r="Y16" s="198"/>
      <c r="Z16" s="62"/>
      <c r="AA16" s="198"/>
      <c r="AB16" s="18"/>
      <c r="AC16" s="12" t="s">
        <v>333</v>
      </c>
      <c r="AD16" s="65"/>
      <c r="AE16" s="10" t="s">
        <v>333</v>
      </c>
      <c r="AF16" s="20"/>
    </row>
    <row r="17" spans="2:32">
      <c r="B17" s="16"/>
      <c r="C17" s="18"/>
      <c r="D17" s="50"/>
      <c r="E17" s="18"/>
      <c r="F17" s="18"/>
      <c r="G17" s="18"/>
      <c r="H17" s="18"/>
      <c r="I17" s="18"/>
      <c r="J17" s="62"/>
      <c r="K17" s="18"/>
      <c r="L17" s="62"/>
      <c r="M17" s="62"/>
      <c r="N17" s="62"/>
      <c r="O17" s="62"/>
      <c r="P17" s="62"/>
      <c r="Q17" s="62"/>
      <c r="R17" s="62"/>
      <c r="S17" s="62"/>
      <c r="T17" s="62"/>
      <c r="U17" s="62"/>
      <c r="V17" s="62"/>
      <c r="W17" s="62"/>
      <c r="X17" s="62"/>
      <c r="Y17" s="62"/>
      <c r="Z17" s="62"/>
      <c r="AA17" s="62"/>
      <c r="AB17" s="18"/>
      <c r="AC17" s="18"/>
      <c r="AD17" s="66"/>
      <c r="AE17" s="18"/>
      <c r="AF17" s="20"/>
    </row>
    <row r="18" spans="2:32">
      <c r="B18" s="16"/>
      <c r="C18" s="695" t="s">
        <v>679</v>
      </c>
      <c r="D18" s="695"/>
      <c r="E18" s="695"/>
      <c r="F18" s="182">
        <v>43426122</v>
      </c>
      <c r="G18" s="63">
        <f>SUM(G11:G16)</f>
        <v>50707003</v>
      </c>
      <c r="H18" s="18"/>
      <c r="I18" s="182">
        <v>43163272</v>
      </c>
      <c r="J18" s="63">
        <f>SUM(J11:J16)</f>
        <v>50306153</v>
      </c>
      <c r="K18" s="18"/>
      <c r="L18" s="63">
        <f>SUM(L11:L16)</f>
        <v>400850</v>
      </c>
      <c r="M18" s="64"/>
      <c r="N18" s="63">
        <f>SUM(N11:N16)</f>
        <v>4016283</v>
      </c>
      <c r="O18" s="63">
        <f t="shared" ref="O18:Y18" si="2">SUM(O11:O16)</f>
        <v>3435896</v>
      </c>
      <c r="P18" s="63">
        <f>SUM(P11:P16)</f>
        <v>3913422</v>
      </c>
      <c r="Q18" s="63">
        <f t="shared" si="2"/>
        <v>4550261</v>
      </c>
      <c r="R18" s="63">
        <f t="shared" si="2"/>
        <v>4499295</v>
      </c>
      <c r="S18" s="63">
        <f t="shared" si="2"/>
        <v>4408163</v>
      </c>
      <c r="T18" s="63">
        <f t="shared" si="2"/>
        <v>4266605</v>
      </c>
      <c r="U18" s="63">
        <f t="shared" si="2"/>
        <v>4003416</v>
      </c>
      <c r="V18" s="63">
        <f t="shared" si="2"/>
        <v>3901260</v>
      </c>
      <c r="W18" s="63">
        <f t="shared" si="2"/>
        <v>4780351</v>
      </c>
      <c r="X18" s="63">
        <f t="shared" si="2"/>
        <v>4427286</v>
      </c>
      <c r="Y18" s="63">
        <f t="shared" si="2"/>
        <v>4103915</v>
      </c>
      <c r="Z18" s="64"/>
      <c r="AA18" s="63">
        <f>SUM(AA11:AA16)</f>
        <v>230800</v>
      </c>
      <c r="AB18" s="18"/>
      <c r="AC18" s="18"/>
      <c r="AD18" s="66"/>
      <c r="AE18" s="18"/>
      <c r="AF18" s="20"/>
    </row>
    <row r="19" spans="2:32">
      <c r="B19" s="16"/>
      <c r="C19" s="18"/>
      <c r="D19" s="50"/>
      <c r="E19" s="18"/>
      <c r="F19" s="18"/>
      <c r="G19" s="18"/>
      <c r="H19" s="18"/>
      <c r="I19" s="18"/>
      <c r="J19" s="62"/>
      <c r="K19" s="18"/>
      <c r="L19" s="62"/>
      <c r="M19" s="62"/>
      <c r="N19" s="62"/>
      <c r="O19" s="62"/>
      <c r="P19" s="62"/>
      <c r="Q19" s="62"/>
      <c r="R19" s="62"/>
      <c r="S19" s="62"/>
      <c r="T19" s="62"/>
      <c r="U19" s="62"/>
      <c r="V19" s="62"/>
      <c r="W19" s="62"/>
      <c r="X19" s="62"/>
      <c r="Y19" s="62"/>
      <c r="Z19" s="62"/>
      <c r="AA19" s="62"/>
      <c r="AB19" s="18"/>
      <c r="AC19" s="18"/>
      <c r="AD19" s="66"/>
      <c r="AE19" s="18"/>
      <c r="AF19" s="20"/>
    </row>
    <row r="20" spans="2:32">
      <c r="B20" s="16"/>
      <c r="C20" s="3" t="s">
        <v>680</v>
      </c>
      <c r="D20" s="445" t="s">
        <v>681</v>
      </c>
      <c r="E20" s="12" t="s">
        <v>450</v>
      </c>
      <c r="F20" s="182">
        <v>35268.61</v>
      </c>
      <c r="G20" s="63">
        <f t="shared" ref="G20:G37" si="3">J20+L20</f>
        <v>51429.04</v>
      </c>
      <c r="H20" s="18"/>
      <c r="I20" s="182">
        <v>35268.61</v>
      </c>
      <c r="J20" s="63">
        <f t="shared" ref="J20:J37" si="4">SUM(N20:Y20)</f>
        <v>51429.04</v>
      </c>
      <c r="K20" s="12" t="s">
        <v>674</v>
      </c>
      <c r="L20" s="198"/>
      <c r="M20" s="62"/>
      <c r="N20" s="198"/>
      <c r="O20" s="198"/>
      <c r="P20" s="198"/>
      <c r="Q20" s="198">
        <v>7942.14</v>
      </c>
      <c r="R20" s="198">
        <v>15976.63</v>
      </c>
      <c r="S20" s="198"/>
      <c r="T20" s="444"/>
      <c r="U20" s="198">
        <v>15038.21</v>
      </c>
      <c r="V20" s="198">
        <v>6665.18</v>
      </c>
      <c r="W20" s="198">
        <v>3249.15</v>
      </c>
      <c r="X20" s="198">
        <f>132.33+66.75</f>
        <v>199.08</v>
      </c>
      <c r="Y20" s="198">
        <v>2358.65</v>
      </c>
      <c r="Z20" s="62"/>
      <c r="AA20" s="198"/>
      <c r="AB20" s="18"/>
      <c r="AC20" s="12" t="s">
        <v>675</v>
      </c>
      <c r="AD20" s="65"/>
      <c r="AE20" s="10" t="s">
        <v>333</v>
      </c>
      <c r="AF20" s="20"/>
    </row>
    <row r="21" spans="2:32">
      <c r="B21" s="16"/>
      <c r="C21" s="18"/>
      <c r="D21" s="445" t="s">
        <v>682</v>
      </c>
      <c r="E21" s="12" t="s">
        <v>450</v>
      </c>
      <c r="F21" s="182">
        <v>373615.77</v>
      </c>
      <c r="G21" s="63">
        <f t="shared" si="3"/>
        <v>206178.19</v>
      </c>
      <c r="H21" s="18"/>
      <c r="I21" s="182">
        <v>373615.77</v>
      </c>
      <c r="J21" s="63">
        <f t="shared" si="4"/>
        <v>206178.19</v>
      </c>
      <c r="K21" s="12" t="s">
        <v>674</v>
      </c>
      <c r="L21" s="198"/>
      <c r="M21" s="62"/>
      <c r="N21" s="198">
        <f>5164.81+1260.72+186.9+321.63</f>
        <v>6934.06</v>
      </c>
      <c r="O21" s="198">
        <f>399.27+265.54+898.51+6063+228.79+770.57</f>
        <v>8625.68</v>
      </c>
      <c r="P21" s="198">
        <f>109.74+440+843.48+186.56+179.62+199.14+327.51+244.93+217.54+5811.69</f>
        <v>8560.2099999999991</v>
      </c>
      <c r="Q21" s="198">
        <f>1697</f>
        <v>1697</v>
      </c>
      <c r="R21" s="198">
        <f>2042.29+401.55+216.73+430</f>
        <v>3090.57</v>
      </c>
      <c r="S21" s="198">
        <f>1356.79+403.3+53.73+308.46</f>
        <v>2122.2799999999997</v>
      </c>
      <c r="T21" s="198">
        <f>1661.73+3175+35+308.41</f>
        <v>5180.1399999999994</v>
      </c>
      <c r="U21" s="198">
        <f>1337.77+4750+12.63+305.53+3962.34</f>
        <v>10368.27</v>
      </c>
      <c r="V21" s="198">
        <f>310+7765+2680.29+39.27+358.92+3220+783.76+1134.17+1343.6</f>
        <v>17635.010000000002</v>
      </c>
      <c r="W21" s="198">
        <f>22442+4724.68+410.2+297.98+1940+4550+3315+2862.67</f>
        <v>40542.53</v>
      </c>
      <c r="X21" s="198">
        <f>23736+16690+6961.16+197.91+135.84+2510+280+9900+1180+2950+137.92</f>
        <v>64678.83</v>
      </c>
      <c r="Y21" s="198">
        <f>27277+787.61+1520+5759+1400</f>
        <v>36743.61</v>
      </c>
      <c r="Z21" s="62"/>
      <c r="AA21" s="198"/>
      <c r="AB21" s="18"/>
      <c r="AC21" s="12" t="s">
        <v>675</v>
      </c>
      <c r="AD21" s="65"/>
      <c r="AE21" s="10" t="s">
        <v>333</v>
      </c>
      <c r="AF21" s="20"/>
    </row>
    <row r="22" spans="2:32">
      <c r="B22" s="16"/>
      <c r="C22" s="18"/>
      <c r="D22" s="445" t="s">
        <v>683</v>
      </c>
      <c r="E22" s="12" t="s">
        <v>450</v>
      </c>
      <c r="F22" s="182">
        <v>72196</v>
      </c>
      <c r="G22" s="63">
        <f t="shared" si="3"/>
        <v>212687</v>
      </c>
      <c r="H22" s="18"/>
      <c r="I22" s="182">
        <v>72196</v>
      </c>
      <c r="J22" s="63">
        <f t="shared" si="4"/>
        <v>212687</v>
      </c>
      <c r="K22" s="12" t="s">
        <v>674</v>
      </c>
      <c r="L22" s="198"/>
      <c r="M22" s="62"/>
      <c r="N22" s="198">
        <v>13635</v>
      </c>
      <c r="O22" s="198">
        <v>14920</v>
      </c>
      <c r="P22" s="198">
        <v>11290</v>
      </c>
      <c r="Q22" s="198">
        <v>12128</v>
      </c>
      <c r="R22" s="198">
        <v>10280</v>
      </c>
      <c r="S22" s="198">
        <v>9497</v>
      </c>
      <c r="T22" s="198">
        <v>17966</v>
      </c>
      <c r="U22" s="198">
        <v>13706</v>
      </c>
      <c r="V22" s="198">
        <v>23280</v>
      </c>
      <c r="W22" s="198">
        <v>39455</v>
      </c>
      <c r="X22" s="198">
        <v>24480</v>
      </c>
      <c r="Y22" s="198">
        <v>22050</v>
      </c>
      <c r="Z22" s="62"/>
      <c r="AA22" s="198"/>
      <c r="AB22" s="18"/>
      <c r="AC22" s="12" t="s">
        <v>675</v>
      </c>
      <c r="AD22" s="65"/>
      <c r="AE22" s="10" t="s">
        <v>333</v>
      </c>
      <c r="AF22" s="20"/>
    </row>
    <row r="23" spans="2:32">
      <c r="B23" s="16"/>
      <c r="C23" s="18"/>
      <c r="D23" s="445" t="s">
        <v>684</v>
      </c>
      <c r="E23" s="12" t="s">
        <v>450</v>
      </c>
      <c r="F23" s="182">
        <v>108456</v>
      </c>
      <c r="G23" s="63">
        <f t="shared" si="3"/>
        <v>303158</v>
      </c>
      <c r="H23" s="18"/>
      <c r="I23" s="182">
        <v>108456</v>
      </c>
      <c r="J23" s="63">
        <f t="shared" si="4"/>
        <v>303158</v>
      </c>
      <c r="K23" s="12" t="s">
        <v>674</v>
      </c>
      <c r="L23" s="198"/>
      <c r="M23" s="62"/>
      <c r="N23" s="198">
        <v>15930</v>
      </c>
      <c r="O23" s="198">
        <v>13690</v>
      </c>
      <c r="P23" s="198">
        <v>22530</v>
      </c>
      <c r="Q23" s="198">
        <v>13640</v>
      </c>
      <c r="R23" s="198">
        <v>18980</v>
      </c>
      <c r="S23" s="198">
        <v>17847</v>
      </c>
      <c r="T23" s="198">
        <v>28683</v>
      </c>
      <c r="U23" s="198">
        <v>22220</v>
      </c>
      <c r="V23" s="198">
        <v>32640</v>
      </c>
      <c r="W23" s="198">
        <v>53115</v>
      </c>
      <c r="X23" s="198">
        <v>37153</v>
      </c>
      <c r="Y23" s="198">
        <v>26730</v>
      </c>
      <c r="Z23" s="62"/>
      <c r="AA23" s="198"/>
      <c r="AB23" s="18"/>
      <c r="AC23" s="12" t="s">
        <v>675</v>
      </c>
      <c r="AD23" s="65"/>
      <c r="AE23" s="10" t="s">
        <v>333</v>
      </c>
      <c r="AF23" s="20"/>
    </row>
    <row r="24" spans="2:32">
      <c r="B24" s="16"/>
      <c r="C24" s="18"/>
      <c r="D24" s="445" t="s">
        <v>685</v>
      </c>
      <c r="E24" s="12" t="s">
        <v>450</v>
      </c>
      <c r="F24" s="182">
        <v>55922</v>
      </c>
      <c r="G24" s="63">
        <f t="shared" si="3"/>
        <v>158141.60999999999</v>
      </c>
      <c r="H24" s="18"/>
      <c r="I24" s="182">
        <v>55922</v>
      </c>
      <c r="J24" s="63">
        <f t="shared" si="4"/>
        <v>158141.60999999999</v>
      </c>
      <c r="K24" s="12" t="s">
        <v>674</v>
      </c>
      <c r="L24" s="198"/>
      <c r="M24" s="62"/>
      <c r="N24" s="198">
        <v>8128</v>
      </c>
      <c r="O24" s="198">
        <v>7970</v>
      </c>
      <c r="P24" s="198">
        <v>9871.61</v>
      </c>
      <c r="Q24" s="198">
        <v>9734</v>
      </c>
      <c r="R24" s="198">
        <v>10610</v>
      </c>
      <c r="S24" s="198">
        <v>9198</v>
      </c>
      <c r="T24" s="198">
        <v>17477</v>
      </c>
      <c r="U24" s="198">
        <v>8980</v>
      </c>
      <c r="V24" s="198">
        <v>16995</v>
      </c>
      <c r="W24" s="198">
        <v>22225</v>
      </c>
      <c r="X24" s="198">
        <v>19290</v>
      </c>
      <c r="Y24" s="198">
        <v>17663</v>
      </c>
      <c r="Z24" s="62"/>
      <c r="AA24" s="198"/>
      <c r="AB24" s="18"/>
      <c r="AC24" s="12" t="s">
        <v>675</v>
      </c>
      <c r="AD24" s="65"/>
      <c r="AE24" s="10" t="s">
        <v>333</v>
      </c>
      <c r="AF24" s="20"/>
    </row>
    <row r="25" spans="2:32">
      <c r="B25" s="16"/>
      <c r="C25" s="18"/>
      <c r="D25" s="445" t="s">
        <v>686</v>
      </c>
      <c r="E25" s="12" t="s">
        <v>450</v>
      </c>
      <c r="F25" s="182">
        <v>21418</v>
      </c>
      <c r="G25" s="63">
        <f t="shared" si="3"/>
        <v>12510</v>
      </c>
      <c r="H25" s="18"/>
      <c r="I25" s="182">
        <v>21418</v>
      </c>
      <c r="J25" s="63">
        <f t="shared" si="4"/>
        <v>12510</v>
      </c>
      <c r="K25" s="12" t="s">
        <v>674</v>
      </c>
      <c r="L25" s="198"/>
      <c r="M25" s="62"/>
      <c r="N25" s="198">
        <v>910</v>
      </c>
      <c r="O25" s="198">
        <v>1680</v>
      </c>
      <c r="P25" s="198">
        <v>580</v>
      </c>
      <c r="Q25" s="198">
        <v>1111</v>
      </c>
      <c r="R25" s="198">
        <v>2079</v>
      </c>
      <c r="S25" s="198">
        <v>1290</v>
      </c>
      <c r="T25" s="198">
        <v>480</v>
      </c>
      <c r="U25" s="198">
        <v>2300</v>
      </c>
      <c r="V25" s="198">
        <v>2080</v>
      </c>
      <c r="W25" s="198"/>
      <c r="X25" s="198"/>
      <c r="Y25" s="198"/>
      <c r="Z25" s="62"/>
      <c r="AA25" s="198"/>
      <c r="AB25" s="18"/>
      <c r="AC25" s="12" t="s">
        <v>675</v>
      </c>
      <c r="AD25" s="65"/>
      <c r="AE25" s="10" t="s">
        <v>333</v>
      </c>
      <c r="AF25" s="20"/>
    </row>
    <row r="26" spans="2:32">
      <c r="B26" s="16"/>
      <c r="C26" s="18"/>
      <c r="D26" s="445" t="s">
        <v>687</v>
      </c>
      <c r="E26" s="12" t="s">
        <v>450</v>
      </c>
      <c r="F26" s="182">
        <v>150939.1</v>
      </c>
      <c r="G26" s="63">
        <f t="shared" si="3"/>
        <v>0</v>
      </c>
      <c r="H26" s="18"/>
      <c r="I26" s="182">
        <v>150939.1</v>
      </c>
      <c r="J26" s="63">
        <f t="shared" si="4"/>
        <v>0</v>
      </c>
      <c r="K26" s="12" t="s">
        <v>674</v>
      </c>
      <c r="L26" s="198"/>
      <c r="M26" s="62"/>
      <c r="N26" s="198"/>
      <c r="O26" s="198"/>
      <c r="P26" s="198"/>
      <c r="Q26" s="198"/>
      <c r="R26" s="198"/>
      <c r="S26" s="198"/>
      <c r="T26" s="198"/>
      <c r="U26" s="198"/>
      <c r="V26" s="198"/>
      <c r="W26" s="198"/>
      <c r="X26" s="198"/>
      <c r="Y26" s="198"/>
      <c r="Z26" s="62"/>
      <c r="AA26" s="198"/>
      <c r="AB26" s="18"/>
      <c r="AC26" s="12" t="s">
        <v>675</v>
      </c>
      <c r="AD26" s="65"/>
      <c r="AE26" s="10" t="s">
        <v>333</v>
      </c>
      <c r="AF26" s="20"/>
    </row>
    <row r="27" spans="2:32">
      <c r="B27" s="16"/>
      <c r="C27" s="18"/>
      <c r="D27" s="445" t="s">
        <v>688</v>
      </c>
      <c r="E27" s="12" t="s">
        <v>450</v>
      </c>
      <c r="F27" s="182">
        <v>300</v>
      </c>
      <c r="G27" s="63">
        <f t="shared" si="3"/>
        <v>0</v>
      </c>
      <c r="H27" s="18"/>
      <c r="I27" s="182">
        <v>300</v>
      </c>
      <c r="J27" s="63">
        <f t="shared" si="4"/>
        <v>0</v>
      </c>
      <c r="K27" s="12" t="s">
        <v>674</v>
      </c>
      <c r="L27" s="198"/>
      <c r="M27" s="62"/>
      <c r="N27" s="198"/>
      <c r="O27" s="198"/>
      <c r="P27" s="198"/>
      <c r="Q27" s="198"/>
      <c r="R27" s="198"/>
      <c r="S27" s="198"/>
      <c r="T27" s="198"/>
      <c r="U27" s="198"/>
      <c r="V27" s="198"/>
      <c r="W27" s="198"/>
      <c r="X27" s="198"/>
      <c r="Y27" s="198"/>
      <c r="Z27" s="62"/>
      <c r="AA27" s="198"/>
      <c r="AB27" s="18"/>
      <c r="AC27" s="12" t="s">
        <v>675</v>
      </c>
      <c r="AD27" s="65"/>
      <c r="AE27" s="10" t="s">
        <v>333</v>
      </c>
      <c r="AF27" s="20"/>
    </row>
    <row r="28" spans="2:32">
      <c r="B28" s="16"/>
      <c r="C28" s="18"/>
      <c r="D28" s="445" t="s">
        <v>689</v>
      </c>
      <c r="E28" s="12" t="s">
        <v>450</v>
      </c>
      <c r="F28" s="182">
        <v>118825.36</v>
      </c>
      <c r="G28" s="63">
        <f t="shared" si="3"/>
        <v>147354.90000000002</v>
      </c>
      <c r="H28" s="18"/>
      <c r="I28" s="182">
        <v>118825.36</v>
      </c>
      <c r="J28" s="63">
        <f t="shared" si="4"/>
        <v>147354.90000000002</v>
      </c>
      <c r="K28" s="12" t="s">
        <v>674</v>
      </c>
      <c r="L28" s="198"/>
      <c r="M28" s="62"/>
      <c r="N28" s="198">
        <v>630</v>
      </c>
      <c r="O28" s="198">
        <v>830</v>
      </c>
      <c r="P28" s="198">
        <v>730</v>
      </c>
      <c r="Q28" s="198">
        <v>380</v>
      </c>
      <c r="R28" s="198">
        <v>600</v>
      </c>
      <c r="S28" s="198">
        <v>540</v>
      </c>
      <c r="T28" s="198">
        <v>780</v>
      </c>
      <c r="U28" s="198">
        <v>110</v>
      </c>
      <c r="V28" s="198">
        <v>142276.98000000001</v>
      </c>
      <c r="W28" s="198">
        <v>340</v>
      </c>
      <c r="X28" s="198">
        <v>137.91999999999999</v>
      </c>
      <c r="Y28" s="198"/>
      <c r="Z28" s="62"/>
      <c r="AA28" s="198"/>
      <c r="AB28" s="18"/>
      <c r="AC28" s="12" t="s">
        <v>675</v>
      </c>
      <c r="AD28" s="65"/>
      <c r="AE28" s="10" t="s">
        <v>333</v>
      </c>
      <c r="AF28" s="20"/>
    </row>
    <row r="29" spans="2:32">
      <c r="B29" s="16"/>
      <c r="C29" s="18"/>
      <c r="D29" s="445" t="s">
        <v>690</v>
      </c>
      <c r="E29" s="12" t="s">
        <v>450</v>
      </c>
      <c r="F29" s="182">
        <v>11916.57</v>
      </c>
      <c r="G29" s="63">
        <f t="shared" si="3"/>
        <v>0</v>
      </c>
      <c r="H29" s="18"/>
      <c r="I29" s="182">
        <v>11916.57</v>
      </c>
      <c r="J29" s="63">
        <f t="shared" si="4"/>
        <v>0</v>
      </c>
      <c r="K29" s="12" t="s">
        <v>674</v>
      </c>
      <c r="L29" s="198"/>
      <c r="M29" s="62"/>
      <c r="N29" s="198"/>
      <c r="O29" s="198"/>
      <c r="P29" s="198"/>
      <c r="Q29" s="198"/>
      <c r="R29" s="198"/>
      <c r="S29" s="198"/>
      <c r="T29" s="198"/>
      <c r="U29" s="198"/>
      <c r="V29" s="198"/>
      <c r="W29" s="198"/>
      <c r="X29" s="198"/>
      <c r="Y29" s="198"/>
      <c r="Z29" s="62"/>
      <c r="AA29" s="198"/>
      <c r="AB29" s="18"/>
      <c r="AC29" s="12" t="s">
        <v>675</v>
      </c>
      <c r="AD29" s="65"/>
      <c r="AE29" s="10" t="s">
        <v>333</v>
      </c>
      <c r="AF29" s="20"/>
    </row>
    <row r="30" spans="2:32" ht="25.5">
      <c r="B30" s="16"/>
      <c r="C30" s="18"/>
      <c r="D30" s="445" t="s">
        <v>691</v>
      </c>
      <c r="E30" s="12" t="s">
        <v>450</v>
      </c>
      <c r="F30" s="182">
        <v>38192.950000000004</v>
      </c>
      <c r="G30" s="63">
        <f t="shared" si="3"/>
        <v>222.39</v>
      </c>
      <c r="H30" s="18"/>
      <c r="I30" s="182">
        <v>38192.950000000004</v>
      </c>
      <c r="J30" s="63">
        <f t="shared" si="4"/>
        <v>222.39</v>
      </c>
      <c r="K30" s="12" t="s">
        <v>674</v>
      </c>
      <c r="L30" s="198"/>
      <c r="M30" s="62"/>
      <c r="N30" s="198"/>
      <c r="O30" s="198"/>
      <c r="P30" s="198"/>
      <c r="Q30" s="198"/>
      <c r="R30" s="198"/>
      <c r="S30" s="198"/>
      <c r="T30" s="198"/>
      <c r="U30" s="198"/>
      <c r="V30" s="198">
        <v>222.39</v>
      </c>
      <c r="W30" s="198"/>
      <c r="X30" s="198"/>
      <c r="Y30" s="198"/>
      <c r="Z30" s="62"/>
      <c r="AA30" s="198"/>
      <c r="AB30" s="18"/>
      <c r="AC30" s="12" t="s">
        <v>675</v>
      </c>
      <c r="AD30" s="65"/>
      <c r="AE30" s="10" t="s">
        <v>333</v>
      </c>
      <c r="AF30" s="20"/>
    </row>
    <row r="31" spans="2:32" ht="25.5">
      <c r="B31" s="16"/>
      <c r="C31" s="18"/>
      <c r="D31" s="445" t="s">
        <v>692</v>
      </c>
      <c r="E31" s="12" t="s">
        <v>450</v>
      </c>
      <c r="F31" s="182">
        <v>98401.299999999988</v>
      </c>
      <c r="G31" s="63">
        <f t="shared" si="3"/>
        <v>0</v>
      </c>
      <c r="H31" s="18"/>
      <c r="I31" s="182">
        <v>98401.299999999988</v>
      </c>
      <c r="J31" s="63">
        <f t="shared" si="4"/>
        <v>0</v>
      </c>
      <c r="K31" s="12" t="s">
        <v>674</v>
      </c>
      <c r="L31" s="198"/>
      <c r="M31" s="62"/>
      <c r="N31" s="198"/>
      <c r="O31" s="198"/>
      <c r="P31" s="198"/>
      <c r="Q31" s="198"/>
      <c r="R31" s="198"/>
      <c r="S31" s="198"/>
      <c r="T31" s="198"/>
      <c r="U31" s="198"/>
      <c r="V31" s="198"/>
      <c r="W31" s="198"/>
      <c r="X31" s="198"/>
      <c r="Y31" s="198"/>
      <c r="Z31" s="62"/>
      <c r="AA31" s="198"/>
      <c r="AB31" s="18"/>
      <c r="AC31" s="12" t="s">
        <v>675</v>
      </c>
      <c r="AD31" s="65"/>
      <c r="AE31" s="10" t="s">
        <v>333</v>
      </c>
      <c r="AF31" s="20"/>
    </row>
    <row r="32" spans="2:32">
      <c r="B32" s="16"/>
      <c r="C32" s="18"/>
      <c r="D32" s="445" t="s">
        <v>693</v>
      </c>
      <c r="E32" s="12" t="s">
        <v>450</v>
      </c>
      <c r="F32" s="182">
        <v>91575.63</v>
      </c>
      <c r="G32" s="63">
        <f t="shared" si="3"/>
        <v>185350.28000000003</v>
      </c>
      <c r="H32" s="18"/>
      <c r="I32" s="182">
        <v>91575.63</v>
      </c>
      <c r="J32" s="63">
        <f t="shared" si="4"/>
        <v>185350.28000000003</v>
      </c>
      <c r="K32" s="12" t="s">
        <v>674</v>
      </c>
      <c r="L32" s="198"/>
      <c r="M32" s="62"/>
      <c r="N32" s="198">
        <v>13094.55</v>
      </c>
      <c r="O32" s="198">
        <v>20549.330000000002</v>
      </c>
      <c r="P32" s="198">
        <v>20480.13</v>
      </c>
      <c r="Q32" s="198">
        <v>17091.97</v>
      </c>
      <c r="R32" s="198">
        <v>22693.51</v>
      </c>
      <c r="S32" s="198">
        <v>11976.27</v>
      </c>
      <c r="T32" s="198">
        <v>28764.91</v>
      </c>
      <c r="U32" s="198">
        <v>12881.22</v>
      </c>
      <c r="V32" s="198">
        <v>15306.38</v>
      </c>
      <c r="W32" s="198">
        <v>13172.45</v>
      </c>
      <c r="X32" s="198">
        <v>8454.16</v>
      </c>
      <c r="Y32" s="198">
        <v>885.4</v>
      </c>
      <c r="Z32" s="62"/>
      <c r="AA32" s="198"/>
      <c r="AB32" s="18"/>
      <c r="AC32" s="12" t="s">
        <v>675</v>
      </c>
      <c r="AD32" s="65"/>
      <c r="AE32" s="10" t="s">
        <v>333</v>
      </c>
      <c r="AF32" s="20"/>
    </row>
    <row r="33" spans="2:32">
      <c r="B33" s="16"/>
      <c r="C33" s="18"/>
      <c r="D33" s="445" t="s">
        <v>694</v>
      </c>
      <c r="E33" s="12" t="s">
        <v>450</v>
      </c>
      <c r="F33" s="182">
        <v>4045.62</v>
      </c>
      <c r="G33" s="63">
        <f t="shared" si="3"/>
        <v>2258.25</v>
      </c>
      <c r="H33" s="18"/>
      <c r="I33" s="182">
        <v>4045.62</v>
      </c>
      <c r="J33" s="63">
        <f t="shared" si="4"/>
        <v>2258.25</v>
      </c>
      <c r="K33" s="12" t="s">
        <v>674</v>
      </c>
      <c r="L33" s="198"/>
      <c r="M33" s="62"/>
      <c r="N33" s="198"/>
      <c r="O33" s="198"/>
      <c r="P33" s="198">
        <v>2258.25</v>
      </c>
      <c r="Q33" s="198"/>
      <c r="R33" s="198"/>
      <c r="S33" s="198"/>
      <c r="T33" s="198"/>
      <c r="U33" s="198"/>
      <c r="V33" s="198"/>
      <c r="W33" s="198"/>
      <c r="X33" s="198"/>
      <c r="Y33" s="198"/>
      <c r="Z33" s="62"/>
      <c r="AA33" s="198"/>
      <c r="AB33" s="18"/>
      <c r="AC33" s="12" t="s">
        <v>675</v>
      </c>
      <c r="AD33" s="65"/>
      <c r="AE33" s="10" t="s">
        <v>333</v>
      </c>
      <c r="AF33" s="20"/>
    </row>
    <row r="34" spans="2:32" ht="25.5">
      <c r="B34" s="16"/>
      <c r="C34" s="18"/>
      <c r="D34" s="445" t="s">
        <v>695</v>
      </c>
      <c r="E34" s="12" t="s">
        <v>450</v>
      </c>
      <c r="F34" s="182">
        <v>184057.9</v>
      </c>
      <c r="G34" s="63">
        <f t="shared" si="3"/>
        <v>76479.250000000015</v>
      </c>
      <c r="H34" s="18"/>
      <c r="I34" s="182">
        <v>184057.9</v>
      </c>
      <c r="J34" s="63">
        <f t="shared" si="4"/>
        <v>76479.250000000015</v>
      </c>
      <c r="K34" s="12" t="s">
        <v>674</v>
      </c>
      <c r="L34" s="198"/>
      <c r="M34" s="62"/>
      <c r="N34" s="198">
        <v>6458.7</v>
      </c>
      <c r="O34" s="198">
        <v>3995.9</v>
      </c>
      <c r="P34" s="198">
        <v>2049.5</v>
      </c>
      <c r="Q34" s="198">
        <v>7368.3</v>
      </c>
      <c r="R34" s="198">
        <v>1774.1</v>
      </c>
      <c r="S34" s="198">
        <v>8499.7999999999993</v>
      </c>
      <c r="T34" s="198">
        <v>37668.949999999997</v>
      </c>
      <c r="U34" s="198">
        <v>4923.2</v>
      </c>
      <c r="V34" s="198">
        <v>1336.6</v>
      </c>
      <c r="W34" s="198">
        <v>1361.1</v>
      </c>
      <c r="X34" s="198">
        <v>665.5</v>
      </c>
      <c r="Y34" s="198">
        <v>377.6</v>
      </c>
      <c r="Z34" s="62"/>
      <c r="AA34" s="198"/>
      <c r="AB34" s="18"/>
      <c r="AC34" s="12" t="s">
        <v>675</v>
      </c>
      <c r="AD34" s="65"/>
      <c r="AE34" s="10" t="s">
        <v>333</v>
      </c>
      <c r="AF34" s="20"/>
    </row>
    <row r="35" spans="2:32">
      <c r="B35" s="16"/>
      <c r="C35" s="18"/>
      <c r="D35" s="445" t="s">
        <v>696</v>
      </c>
      <c r="E35" s="12" t="s">
        <v>450</v>
      </c>
      <c r="F35" s="182"/>
      <c r="G35" s="63">
        <f t="shared" si="3"/>
        <v>1165807.6500000001</v>
      </c>
      <c r="H35" s="18"/>
      <c r="I35" s="182"/>
      <c r="J35" s="63">
        <f t="shared" si="4"/>
        <v>1165807.6500000001</v>
      </c>
      <c r="K35" s="12" t="s">
        <v>674</v>
      </c>
      <c r="L35" s="198"/>
      <c r="M35" s="62"/>
      <c r="N35" s="198">
        <v>110233.93</v>
      </c>
      <c r="O35" s="198">
        <v>108477.17</v>
      </c>
      <c r="P35" s="198">
        <v>130024.08</v>
      </c>
      <c r="Q35" s="198">
        <v>155403.16</v>
      </c>
      <c r="R35" s="198">
        <v>168922.7</v>
      </c>
      <c r="S35" s="198">
        <v>136532.41</v>
      </c>
      <c r="T35" s="198">
        <v>143072.07</v>
      </c>
      <c r="U35" s="198">
        <v>127175.18</v>
      </c>
      <c r="V35" s="198">
        <v>56592.34</v>
      </c>
      <c r="W35" s="198">
        <v>27427.02</v>
      </c>
      <c r="X35" s="198">
        <v>1368.06</v>
      </c>
      <c r="Y35" s="198">
        <v>579.53</v>
      </c>
      <c r="Z35" s="62"/>
      <c r="AA35" s="198"/>
      <c r="AB35" s="18"/>
      <c r="AC35" s="12" t="s">
        <v>333</v>
      </c>
      <c r="AD35" s="65"/>
      <c r="AE35" s="10" t="s">
        <v>333</v>
      </c>
      <c r="AF35" s="20"/>
    </row>
    <row r="36" spans="2:32">
      <c r="B36" s="16"/>
      <c r="C36" s="18"/>
      <c r="D36" s="445" t="s">
        <v>697</v>
      </c>
      <c r="E36" s="12" t="s">
        <v>450</v>
      </c>
      <c r="F36" s="182"/>
      <c r="G36" s="63">
        <f t="shared" si="3"/>
        <v>0</v>
      </c>
      <c r="H36" s="18"/>
      <c r="I36" s="182"/>
      <c r="J36" s="63">
        <f t="shared" si="4"/>
        <v>0</v>
      </c>
      <c r="K36" s="12" t="s">
        <v>674</v>
      </c>
      <c r="L36" s="198"/>
      <c r="M36" s="62"/>
      <c r="N36" s="198"/>
      <c r="O36" s="198"/>
      <c r="P36" s="198"/>
      <c r="Q36" s="198"/>
      <c r="R36" s="198"/>
      <c r="S36" s="198"/>
      <c r="T36" s="198"/>
      <c r="U36" s="198"/>
      <c r="V36" s="198"/>
      <c r="W36" s="198"/>
      <c r="X36" s="198"/>
      <c r="Y36" s="198"/>
      <c r="Z36" s="62"/>
      <c r="AA36" s="198"/>
      <c r="AB36" s="18"/>
      <c r="AC36" s="12" t="s">
        <v>333</v>
      </c>
      <c r="AD36" s="65"/>
      <c r="AE36" s="10" t="s">
        <v>333</v>
      </c>
      <c r="AF36" s="20"/>
    </row>
    <row r="37" spans="2:32">
      <c r="B37" s="16"/>
      <c r="C37" s="18"/>
      <c r="D37" s="445" t="s">
        <v>698</v>
      </c>
      <c r="E37" s="12" t="s">
        <v>450</v>
      </c>
      <c r="F37" s="182"/>
      <c r="G37" s="63">
        <f t="shared" si="3"/>
        <v>62907.38</v>
      </c>
      <c r="H37" s="18"/>
      <c r="I37" s="182"/>
      <c r="J37" s="63">
        <f t="shared" si="4"/>
        <v>62907.38</v>
      </c>
      <c r="K37" s="12" t="s">
        <v>674</v>
      </c>
      <c r="L37" s="198"/>
      <c r="M37" s="62"/>
      <c r="N37" s="198"/>
      <c r="O37" s="198"/>
      <c r="P37" s="198"/>
      <c r="Q37" s="198"/>
      <c r="R37" s="198"/>
      <c r="S37" s="198">
        <v>62907.38</v>
      </c>
      <c r="T37" s="198"/>
      <c r="U37" s="198"/>
      <c r="V37" s="198"/>
      <c r="W37" s="198"/>
      <c r="X37" s="198"/>
      <c r="Y37" s="198"/>
      <c r="Z37" s="62"/>
      <c r="AA37" s="198"/>
      <c r="AB37" s="18"/>
      <c r="AC37" s="12" t="s">
        <v>333</v>
      </c>
      <c r="AD37" s="65"/>
      <c r="AE37" s="10" t="s">
        <v>333</v>
      </c>
      <c r="AF37" s="20"/>
    </row>
    <row r="38" spans="2:32">
      <c r="B38" s="16"/>
      <c r="C38" s="18"/>
      <c r="D38" s="50"/>
      <c r="E38" s="18"/>
      <c r="F38" s="18"/>
      <c r="G38" s="18"/>
      <c r="H38" s="18"/>
      <c r="I38" s="18"/>
      <c r="J38" s="62"/>
      <c r="K38" s="18"/>
      <c r="L38" s="62"/>
      <c r="M38" s="62"/>
      <c r="N38" s="62"/>
      <c r="O38" s="62"/>
      <c r="P38" s="62"/>
      <c r="Q38" s="62"/>
      <c r="R38" s="62"/>
      <c r="S38" s="62"/>
      <c r="T38" s="62"/>
      <c r="U38" s="62"/>
      <c r="V38" s="62"/>
      <c r="W38" s="62"/>
      <c r="X38" s="62"/>
      <c r="Y38" s="62"/>
      <c r="Z38" s="62"/>
      <c r="AA38" s="62"/>
      <c r="AB38" s="18"/>
      <c r="AC38" s="18"/>
      <c r="AD38" s="66"/>
      <c r="AE38" s="18"/>
      <c r="AF38" s="20"/>
    </row>
    <row r="39" spans="2:32">
      <c r="B39" s="16"/>
      <c r="C39" s="695" t="s">
        <v>699</v>
      </c>
      <c r="D39" s="695"/>
      <c r="E39" s="695"/>
      <c r="F39" s="182">
        <v>1365130.81</v>
      </c>
      <c r="G39" s="63">
        <f>SUM(G20:G37)</f>
        <v>2584483.94</v>
      </c>
      <c r="H39" s="18"/>
      <c r="I39" s="182">
        <v>1365130.81</v>
      </c>
      <c r="J39" s="63">
        <f>SUM(J20:J37)</f>
        <v>2584483.94</v>
      </c>
      <c r="K39" s="18"/>
      <c r="L39" s="63">
        <f>SUM(L20:L37)</f>
        <v>0</v>
      </c>
      <c r="M39" s="64"/>
      <c r="N39" s="63">
        <f>SUM(N20:N37)</f>
        <v>175954.24</v>
      </c>
      <c r="O39" s="63">
        <f t="shared" ref="O39:AA39" si="5">SUM(O20:O37)</f>
        <v>180738.08000000002</v>
      </c>
      <c r="P39" s="63">
        <f t="shared" si="5"/>
        <v>208373.78</v>
      </c>
      <c r="Q39" s="63">
        <f t="shared" si="5"/>
        <v>226495.57</v>
      </c>
      <c r="R39" s="63">
        <f t="shared" si="5"/>
        <v>255006.51</v>
      </c>
      <c r="S39" s="63">
        <f t="shared" si="5"/>
        <v>260410.14</v>
      </c>
      <c r="T39" s="63">
        <f t="shared" si="5"/>
        <v>280072.07</v>
      </c>
      <c r="U39" s="63">
        <f t="shared" si="5"/>
        <v>217702.08</v>
      </c>
      <c r="V39" s="63">
        <f t="shared" si="5"/>
        <v>315029.88</v>
      </c>
      <c r="W39" s="63">
        <f t="shared" si="5"/>
        <v>200887.25</v>
      </c>
      <c r="X39" s="63">
        <f t="shared" si="5"/>
        <v>156426.55000000002</v>
      </c>
      <c r="Y39" s="63">
        <f t="shared" si="5"/>
        <v>107387.79000000001</v>
      </c>
      <c r="Z39" s="64"/>
      <c r="AA39" s="63">
        <f t="shared" si="5"/>
        <v>0</v>
      </c>
      <c r="AB39" s="18"/>
      <c r="AC39" s="18"/>
      <c r="AD39" s="66"/>
      <c r="AE39" s="18"/>
      <c r="AF39" s="20"/>
    </row>
    <row r="40" spans="2:32">
      <c r="B40" s="16"/>
      <c r="C40" s="18"/>
      <c r="D40" s="50"/>
      <c r="E40" s="18"/>
      <c r="F40" s="18"/>
      <c r="G40" s="18"/>
      <c r="H40" s="18"/>
      <c r="I40" s="18"/>
      <c r="J40" s="62"/>
      <c r="K40" s="18"/>
      <c r="L40" s="62"/>
      <c r="M40" s="62"/>
      <c r="N40" s="62"/>
      <c r="O40" s="62"/>
      <c r="P40" s="62"/>
      <c r="Q40" s="62"/>
      <c r="R40" s="62"/>
      <c r="S40" s="62"/>
      <c r="T40" s="62"/>
      <c r="U40" s="62"/>
      <c r="V40" s="62"/>
      <c r="W40" s="62"/>
      <c r="X40" s="62"/>
      <c r="Y40" s="62"/>
      <c r="Z40" s="62"/>
      <c r="AA40" s="62"/>
      <c r="AB40" s="18"/>
      <c r="AC40" s="18"/>
      <c r="AD40" s="66"/>
      <c r="AE40" s="18"/>
      <c r="AF40" s="20"/>
    </row>
    <row r="41" spans="2:32" ht="23.25">
      <c r="B41" s="16"/>
      <c r="C41" s="21" t="s">
        <v>700</v>
      </c>
      <c r="D41" s="50"/>
      <c r="E41" s="18"/>
      <c r="F41" s="18"/>
      <c r="G41" s="18"/>
      <c r="H41" s="18"/>
      <c r="I41" s="18"/>
      <c r="J41" s="62"/>
      <c r="K41" s="18"/>
      <c r="L41" s="62"/>
      <c r="M41" s="62"/>
      <c r="N41" s="62"/>
      <c r="O41" s="62"/>
      <c r="P41" s="62"/>
      <c r="Q41" s="62"/>
      <c r="R41" s="62"/>
      <c r="S41" s="62"/>
      <c r="T41" s="62"/>
      <c r="U41" s="62"/>
      <c r="V41" s="62"/>
      <c r="W41" s="62"/>
      <c r="X41" s="62"/>
      <c r="Y41" s="62"/>
      <c r="Z41" s="62"/>
      <c r="AA41" s="62"/>
      <c r="AB41" s="18"/>
      <c r="AC41" s="18"/>
      <c r="AD41" s="66"/>
      <c r="AE41" s="18"/>
      <c r="AF41" s="20"/>
    </row>
    <row r="42" spans="2:32">
      <c r="B42" s="16"/>
      <c r="C42" s="18"/>
      <c r="D42" s="50"/>
      <c r="E42" s="18"/>
      <c r="F42" s="18"/>
      <c r="G42" s="18"/>
      <c r="H42" s="18"/>
      <c r="I42" s="18"/>
      <c r="J42" s="62"/>
      <c r="K42" s="18"/>
      <c r="L42" s="62"/>
      <c r="M42" s="62"/>
      <c r="N42" s="62"/>
      <c r="O42" s="62"/>
      <c r="P42" s="62"/>
      <c r="Q42" s="62"/>
      <c r="R42" s="62"/>
      <c r="S42" s="62"/>
      <c r="T42" s="62"/>
      <c r="U42" s="62"/>
      <c r="V42" s="62"/>
      <c r="W42" s="62"/>
      <c r="X42" s="62"/>
      <c r="Y42" s="62"/>
      <c r="Z42" s="62"/>
      <c r="AA42" s="62"/>
      <c r="AB42" s="18"/>
      <c r="AC42" s="18"/>
      <c r="AD42" s="66"/>
      <c r="AE42" s="18"/>
      <c r="AF42" s="20"/>
    </row>
    <row r="43" spans="2:32">
      <c r="B43" s="16"/>
      <c r="C43" s="3" t="s">
        <v>700</v>
      </c>
      <c r="D43" s="49" t="s">
        <v>701</v>
      </c>
      <c r="E43" s="12" t="s">
        <v>702</v>
      </c>
      <c r="F43" s="182"/>
      <c r="G43" s="63">
        <f>J43+L43</f>
        <v>0</v>
      </c>
      <c r="H43" s="18"/>
      <c r="I43" s="182"/>
      <c r="J43" s="63">
        <f>SUM(N43:Y43)</f>
        <v>0</v>
      </c>
      <c r="K43" s="12" t="s">
        <v>333</v>
      </c>
      <c r="L43" s="198"/>
      <c r="M43" s="62"/>
      <c r="N43" s="198"/>
      <c r="O43" s="198"/>
      <c r="P43" s="198"/>
      <c r="Q43" s="198"/>
      <c r="R43" s="198"/>
      <c r="S43" s="198"/>
      <c r="T43" s="198"/>
      <c r="U43" s="198"/>
      <c r="V43" s="198"/>
      <c r="W43" s="198"/>
      <c r="X43" s="198"/>
      <c r="Y43" s="198"/>
      <c r="Z43" s="62"/>
      <c r="AA43" s="198"/>
      <c r="AB43" s="18"/>
      <c r="AC43" s="12" t="s">
        <v>333</v>
      </c>
      <c r="AD43" s="65"/>
      <c r="AE43" s="10" t="s">
        <v>333</v>
      </c>
      <c r="AF43" s="20"/>
    </row>
    <row r="44" spans="2:32">
      <c r="B44" s="16"/>
      <c r="C44" s="18"/>
      <c r="D44" s="49"/>
      <c r="E44" s="12" t="s">
        <v>333</v>
      </c>
      <c r="F44" s="182"/>
      <c r="G44" s="63">
        <f>J44+L44</f>
        <v>0</v>
      </c>
      <c r="H44" s="18"/>
      <c r="I44" s="182"/>
      <c r="J44" s="63">
        <f>SUM(N44:Y44)</f>
        <v>0</v>
      </c>
      <c r="K44" s="12" t="s">
        <v>333</v>
      </c>
      <c r="L44" s="198"/>
      <c r="M44" s="62"/>
      <c r="N44" s="198"/>
      <c r="O44" s="198"/>
      <c r="P44" s="198"/>
      <c r="Q44" s="198"/>
      <c r="R44" s="198"/>
      <c r="S44" s="198"/>
      <c r="T44" s="198"/>
      <c r="U44" s="198"/>
      <c r="V44" s="198"/>
      <c r="W44" s="198"/>
      <c r="X44" s="198"/>
      <c r="Y44" s="198"/>
      <c r="Z44" s="62"/>
      <c r="AA44" s="198"/>
      <c r="AB44" s="18"/>
      <c r="AC44" s="12" t="s">
        <v>333</v>
      </c>
      <c r="AD44" s="65"/>
      <c r="AE44" s="10" t="s">
        <v>333</v>
      </c>
      <c r="AF44" s="20"/>
    </row>
    <row r="45" spans="2:32">
      <c r="B45" s="16"/>
      <c r="C45" s="18"/>
      <c r="D45" s="49"/>
      <c r="E45" s="12" t="s">
        <v>333</v>
      </c>
      <c r="F45" s="182"/>
      <c r="G45" s="63">
        <f>J45+L45</f>
        <v>0</v>
      </c>
      <c r="H45" s="18"/>
      <c r="I45" s="182"/>
      <c r="J45" s="63">
        <f>SUM(N45:Y45)</f>
        <v>0</v>
      </c>
      <c r="K45" s="12" t="s">
        <v>333</v>
      </c>
      <c r="L45" s="198"/>
      <c r="M45" s="62"/>
      <c r="N45" s="198"/>
      <c r="O45" s="198"/>
      <c r="P45" s="198"/>
      <c r="Q45" s="198"/>
      <c r="R45" s="198"/>
      <c r="S45" s="198"/>
      <c r="T45" s="198"/>
      <c r="U45" s="198"/>
      <c r="V45" s="198"/>
      <c r="W45" s="198"/>
      <c r="X45" s="198"/>
      <c r="Y45" s="198"/>
      <c r="Z45" s="62"/>
      <c r="AA45" s="198"/>
      <c r="AB45" s="18"/>
      <c r="AC45" s="12" t="s">
        <v>333</v>
      </c>
      <c r="AD45" s="65"/>
      <c r="AE45" s="10" t="s">
        <v>333</v>
      </c>
      <c r="AF45" s="20"/>
    </row>
    <row r="46" spans="2:32">
      <c r="B46" s="16"/>
      <c r="C46" s="18"/>
      <c r="D46" s="49"/>
      <c r="E46" s="12" t="s">
        <v>333</v>
      </c>
      <c r="F46" s="182"/>
      <c r="G46" s="63">
        <f>J46+L46</f>
        <v>0</v>
      </c>
      <c r="H46" s="18"/>
      <c r="I46" s="182"/>
      <c r="J46" s="63">
        <f>SUM(N46:Y46)</f>
        <v>0</v>
      </c>
      <c r="K46" s="12" t="s">
        <v>333</v>
      </c>
      <c r="L46" s="198"/>
      <c r="M46" s="62"/>
      <c r="N46" s="198"/>
      <c r="O46" s="198"/>
      <c r="P46" s="198"/>
      <c r="Q46" s="198"/>
      <c r="R46" s="198"/>
      <c r="S46" s="198"/>
      <c r="T46" s="198"/>
      <c r="U46" s="198"/>
      <c r="V46" s="198"/>
      <c r="W46" s="198"/>
      <c r="X46" s="198"/>
      <c r="Y46" s="198"/>
      <c r="Z46" s="62"/>
      <c r="AA46" s="198"/>
      <c r="AB46" s="18"/>
      <c r="AC46" s="12" t="s">
        <v>333</v>
      </c>
      <c r="AD46" s="65"/>
      <c r="AE46" s="10" t="s">
        <v>333</v>
      </c>
      <c r="AF46" s="20"/>
    </row>
    <row r="47" spans="2:32">
      <c r="B47" s="23"/>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2"/>
    </row>
    <row r="48" spans="2:32">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row>
    <row r="49" spans="2:32">
      <c r="B49" s="25"/>
      <c r="C49" s="95" t="s">
        <v>703</v>
      </c>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row>
    <row r="50" spans="2:32">
      <c r="B50" s="25"/>
      <c r="C50" s="95" t="s">
        <v>704</v>
      </c>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row>
    <row r="51" spans="2:32">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row>
    <row r="52" spans="2:32" ht="18">
      <c r="C52" s="26" t="s">
        <v>705</v>
      </c>
    </row>
    <row r="53" spans="2:32" ht="382.9" customHeight="1">
      <c r="C53" s="696" t="s">
        <v>706</v>
      </c>
      <c r="D53" s="696"/>
      <c r="E53" s="696"/>
      <c r="F53" s="696"/>
    </row>
  </sheetData>
  <mergeCells count="18">
    <mergeCell ref="C53:F53"/>
    <mergeCell ref="K5:W5"/>
    <mergeCell ref="N7:Y7"/>
    <mergeCell ref="C39:E39"/>
    <mergeCell ref="J9:J10"/>
    <mergeCell ref="D9:D10"/>
    <mergeCell ref="AD9:AD10"/>
    <mergeCell ref="C18:E18"/>
    <mergeCell ref="G9:G10"/>
    <mergeCell ref="AE9:AE10"/>
    <mergeCell ref="E9:E10"/>
    <mergeCell ref="AC9:AC10"/>
    <mergeCell ref="K9:K10"/>
    <mergeCell ref="L9:L10"/>
    <mergeCell ref="AA9:AA10"/>
    <mergeCell ref="N9:Y9"/>
    <mergeCell ref="F9:F10"/>
    <mergeCell ref="I9:I10"/>
  </mergeCells>
  <conditionalFormatting sqref="E11:E16 K11:K16 E20:E37 K20:K37 AC20:AC37 K43:K46 AC43:AC46">
    <cfRule type="cellIs" dxfId="289" priority="5" operator="equal">
      <formula>"[select]"</formula>
    </cfRule>
    <cfRule type="cellIs" dxfId="288" priority="7" operator="equal">
      <formula>""</formula>
    </cfRule>
  </conditionalFormatting>
  <conditionalFormatting sqref="E43:E46">
    <cfRule type="cellIs" dxfId="287" priority="3" operator="equal">
      <formula>"[select]"</formula>
    </cfRule>
    <cfRule type="cellIs" dxfId="286" priority="4" operator="equal">
      <formula>""</formula>
    </cfRule>
  </conditionalFormatting>
  <conditionalFormatting sqref="AC11:AC16">
    <cfRule type="cellIs" dxfId="285" priority="1" operator="equal">
      <formula>"[select]"</formula>
    </cfRule>
    <cfRule type="cellIs" dxfId="284" priority="2" operator="equal">
      <formula>""</formula>
    </cfRule>
  </conditionalFormatting>
  <dataValidations count="5">
    <dataValidation type="list" allowBlank="1" showInputMessage="1" sqref="AE43:AE46 AE11:AE16 AE20:AE37" xr:uid="{00000000-0002-0000-1200-000000000000}">
      <formula1>"[select],L,kL"</formula1>
    </dataValidation>
    <dataValidation type="list" allowBlank="1" showInputMessage="1" sqref="AC11:AC16 AC43:AC46 AC20:AC37" xr:uid="{00000000-0002-0000-1200-000001000000}">
      <formula1>"[select],Horizontal,Vertical,Buried or Underground"</formula1>
    </dataValidation>
    <dataValidation type="list" allowBlank="1" showInputMessage="1" sqref="E43:E46" xr:uid="{00000000-0002-0000-1200-000002000000}">
      <formula1>"[select],ULP,PULP,RON98,LPG,Low aromatic ULP/Opal,Avgas 100,Avgas LL,E10,Fuel Oil,Heating Oil,Jet Kerosene,Biodiesel"</formula1>
    </dataValidation>
    <dataValidation type="list" allowBlank="1" showInputMessage="1" sqref="K11:K16 K20:K37" xr:uid="{126ECED1-799D-4663-8AE8-70409B44C541}">
      <formula1>"[select],L,kL,kg,Tonne"</formula1>
    </dataValidation>
    <dataValidation type="list" allowBlank="1" showInputMessage="1" sqref="K43:K46" xr:uid="{52B97F36-80F1-455B-AC3C-9CDB11880E25}">
      <formula1>"[select],L,kL,kg,Tonne,m³"</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9">
    <tabColor rgb="FF92D050"/>
  </sheetPr>
  <dimension ref="A2:W84"/>
  <sheetViews>
    <sheetView zoomScale="85" zoomScaleNormal="85" workbookViewId="0">
      <selection activeCell="M23" sqref="M23"/>
    </sheetView>
  </sheetViews>
  <sheetFormatPr defaultColWidth="9.140625" defaultRowHeight="15"/>
  <cols>
    <col min="1" max="1" width="2.7109375" style="145" customWidth="1"/>
    <col min="2" max="2" width="2.7109375" style="1" customWidth="1"/>
    <col min="3" max="3" width="35.7109375" style="1" customWidth="1"/>
    <col min="4" max="4" width="25.7109375" style="1" customWidth="1"/>
    <col min="5" max="5" width="13.28515625" style="1" customWidth="1"/>
    <col min="6" max="7" width="20.7109375" style="1" customWidth="1"/>
    <col min="8" max="20" width="13.28515625" style="1" customWidth="1"/>
    <col min="21" max="21" width="2.7109375" style="1" customWidth="1"/>
    <col min="22" max="22" width="15.7109375" style="1" customWidth="1"/>
    <col min="23" max="24" width="2.7109375" style="1" customWidth="1"/>
    <col min="25" max="16384" width="9.140625" style="1"/>
  </cols>
  <sheetData>
    <row r="2" spans="2:23">
      <c r="B2" s="13"/>
      <c r="C2" s="14"/>
      <c r="D2" s="14"/>
      <c r="E2" s="14"/>
      <c r="F2" s="14"/>
      <c r="G2" s="14"/>
      <c r="H2" s="14"/>
      <c r="I2" s="14"/>
      <c r="J2" s="14"/>
      <c r="K2" s="14"/>
      <c r="L2" s="14"/>
      <c r="M2" s="14"/>
      <c r="N2" s="14"/>
      <c r="O2" s="14"/>
      <c r="P2" s="14"/>
      <c r="Q2" s="14"/>
      <c r="R2" s="14"/>
      <c r="S2" s="14"/>
      <c r="T2" s="14"/>
      <c r="U2" s="14"/>
      <c r="V2" s="14"/>
      <c r="W2" s="15"/>
    </row>
    <row r="3" spans="2:23" ht="23.25">
      <c r="B3" s="16"/>
      <c r="C3" s="17" t="s">
        <v>9</v>
      </c>
      <c r="D3" s="19"/>
      <c r="E3" s="18"/>
      <c r="F3" s="18"/>
      <c r="G3" s="19" t="s">
        <v>707</v>
      </c>
      <c r="H3" s="19"/>
      <c r="I3" s="18"/>
      <c r="J3" s="18"/>
      <c r="K3" s="18"/>
      <c r="L3" s="18"/>
      <c r="M3" s="18"/>
      <c r="N3" s="18"/>
      <c r="O3" s="18"/>
      <c r="P3" s="18"/>
      <c r="Q3" s="18"/>
      <c r="R3" s="18"/>
      <c r="S3" s="18"/>
      <c r="T3" s="18"/>
      <c r="U3" s="18"/>
      <c r="V3" s="18"/>
      <c r="W3" s="20"/>
    </row>
    <row r="4" spans="2:23" ht="23.25">
      <c r="B4" s="16"/>
      <c r="C4" s="17" t="s">
        <v>11</v>
      </c>
      <c r="D4" s="19"/>
      <c r="E4" s="18"/>
      <c r="F4" s="18"/>
      <c r="G4" s="19" t="s">
        <v>708</v>
      </c>
      <c r="H4" s="19"/>
      <c r="I4" s="18"/>
      <c r="J4" s="18"/>
      <c r="K4" s="18"/>
      <c r="L4" s="19"/>
      <c r="M4" s="18"/>
      <c r="N4" s="18"/>
      <c r="O4" s="19"/>
      <c r="P4" s="18"/>
      <c r="Q4" s="18"/>
      <c r="R4" s="18"/>
      <c r="S4" s="19"/>
      <c r="T4" s="19"/>
      <c r="U4" s="18"/>
      <c r="V4" s="18"/>
      <c r="W4" s="20"/>
    </row>
    <row r="5" spans="2:23">
      <c r="B5" s="16"/>
      <c r="C5" s="18"/>
      <c r="D5" s="18"/>
      <c r="E5" s="18"/>
      <c r="F5" s="18"/>
      <c r="G5" s="18"/>
      <c r="H5" s="18"/>
      <c r="I5" s="18"/>
      <c r="J5" s="18"/>
      <c r="K5" s="18"/>
      <c r="L5" s="18"/>
      <c r="M5" s="18"/>
      <c r="N5" s="18"/>
      <c r="O5" s="18"/>
      <c r="P5" s="18"/>
      <c r="Q5" s="18"/>
      <c r="R5" s="18"/>
      <c r="S5" s="18"/>
      <c r="T5" s="18"/>
      <c r="U5" s="18"/>
      <c r="V5" s="18"/>
      <c r="W5" s="20"/>
    </row>
    <row r="6" spans="2:23" ht="23.25">
      <c r="B6" s="16"/>
      <c r="C6" s="21" t="s">
        <v>709</v>
      </c>
      <c r="D6" s="18"/>
      <c r="E6" s="18"/>
      <c r="F6" s="18"/>
      <c r="G6" s="18"/>
      <c r="H6" s="18"/>
      <c r="I6" s="18"/>
      <c r="J6" s="18"/>
      <c r="K6" s="18"/>
      <c r="L6" s="18"/>
      <c r="M6" s="18"/>
      <c r="N6" s="18"/>
      <c r="O6" s="18"/>
      <c r="P6" s="18"/>
      <c r="Q6" s="18"/>
      <c r="R6" s="18"/>
      <c r="S6" s="18"/>
      <c r="T6" s="18"/>
      <c r="U6" s="18"/>
      <c r="V6" s="18"/>
      <c r="W6" s="20"/>
    </row>
    <row r="7" spans="2:23">
      <c r="B7" s="16"/>
      <c r="C7" s="18"/>
      <c r="D7" s="18"/>
      <c r="E7" s="18"/>
      <c r="F7" s="18"/>
      <c r="G7" s="18"/>
      <c r="H7" s="18"/>
      <c r="I7" s="18"/>
      <c r="J7" s="18"/>
      <c r="K7" s="18"/>
      <c r="L7" s="18"/>
      <c r="M7" s="18"/>
      <c r="N7" s="18"/>
      <c r="O7" s="18"/>
      <c r="P7" s="18"/>
      <c r="Q7" s="18"/>
      <c r="R7" s="18"/>
      <c r="S7" s="18"/>
      <c r="T7" s="18"/>
      <c r="U7" s="18"/>
      <c r="V7" s="18"/>
      <c r="W7" s="20"/>
    </row>
    <row r="8" spans="2:23" ht="27" customHeight="1">
      <c r="B8" s="16"/>
      <c r="C8" s="18"/>
      <c r="D8" s="18"/>
      <c r="E8" s="18"/>
      <c r="F8" s="18"/>
      <c r="G8" s="52" t="s">
        <v>710</v>
      </c>
      <c r="H8" s="18"/>
      <c r="I8" s="698" t="s">
        <v>711</v>
      </c>
      <c r="J8" s="699"/>
      <c r="K8" s="699"/>
      <c r="L8" s="699"/>
      <c r="M8" s="699"/>
      <c r="N8" s="699"/>
      <c r="O8" s="699"/>
      <c r="P8" s="699"/>
      <c r="Q8" s="699"/>
      <c r="R8" s="699"/>
      <c r="S8" s="699"/>
      <c r="T8" s="700"/>
      <c r="U8" s="18"/>
      <c r="V8" s="18"/>
      <c r="W8" s="20"/>
    </row>
    <row r="9" spans="2:23" ht="18">
      <c r="B9" s="16"/>
      <c r="C9" s="35" t="s">
        <v>712</v>
      </c>
      <c r="D9" s="18"/>
      <c r="E9" s="18"/>
      <c r="F9" s="18"/>
      <c r="G9" s="18"/>
      <c r="H9" s="18"/>
      <c r="I9" s="18"/>
      <c r="J9" s="18"/>
      <c r="K9" s="18"/>
      <c r="L9" s="18"/>
      <c r="M9" s="18"/>
      <c r="N9" s="18"/>
      <c r="O9" s="18"/>
      <c r="P9" s="18"/>
      <c r="Q9" s="18"/>
      <c r="R9" s="18"/>
      <c r="S9" s="18"/>
      <c r="T9" s="18"/>
      <c r="U9" s="18"/>
      <c r="V9" s="18"/>
      <c r="W9" s="20"/>
    </row>
    <row r="10" spans="2:23">
      <c r="B10" s="16"/>
      <c r="C10" s="18"/>
      <c r="D10" s="18"/>
      <c r="E10" s="18"/>
      <c r="F10" s="18"/>
      <c r="G10" s="18"/>
      <c r="H10" s="18"/>
      <c r="I10" s="685" t="s">
        <v>713</v>
      </c>
      <c r="J10" s="686"/>
      <c r="K10" s="686"/>
      <c r="L10" s="686"/>
      <c r="M10" s="686"/>
      <c r="N10" s="686"/>
      <c r="O10" s="686"/>
      <c r="P10" s="686"/>
      <c r="Q10" s="686"/>
      <c r="R10" s="686"/>
      <c r="S10" s="686"/>
      <c r="T10" s="687"/>
      <c r="U10" s="18"/>
      <c r="V10" s="694" t="s">
        <v>714</v>
      </c>
      <c r="W10" s="20"/>
    </row>
    <row r="11" spans="2:23">
      <c r="B11" s="16"/>
      <c r="C11" s="114" t="s">
        <v>715</v>
      </c>
      <c r="D11" s="114" t="s">
        <v>290</v>
      </c>
      <c r="E11" s="114" t="s">
        <v>716</v>
      </c>
      <c r="F11" s="114" t="s">
        <v>717</v>
      </c>
      <c r="G11" s="114" t="s">
        <v>718</v>
      </c>
      <c r="H11" s="114" t="s">
        <v>461</v>
      </c>
      <c r="I11" s="114" t="s">
        <v>562</v>
      </c>
      <c r="J11" s="114" t="s">
        <v>563</v>
      </c>
      <c r="K11" s="114" t="s">
        <v>564</v>
      </c>
      <c r="L11" s="114" t="s">
        <v>565</v>
      </c>
      <c r="M11" s="114" t="s">
        <v>566</v>
      </c>
      <c r="N11" s="114" t="s">
        <v>567</v>
      </c>
      <c r="O11" s="114" t="s">
        <v>568</v>
      </c>
      <c r="P11" s="114" t="s">
        <v>569</v>
      </c>
      <c r="Q11" s="114" t="s">
        <v>570</v>
      </c>
      <c r="R11" s="114" t="s">
        <v>571</v>
      </c>
      <c r="S11" s="114" t="s">
        <v>572</v>
      </c>
      <c r="T11" s="114" t="s">
        <v>573</v>
      </c>
      <c r="U11" s="18"/>
      <c r="V11" s="694"/>
      <c r="W11" s="20"/>
    </row>
    <row r="12" spans="2:23">
      <c r="B12" s="16"/>
      <c r="C12" s="86" t="s">
        <v>719</v>
      </c>
      <c r="D12" s="29" t="s">
        <v>720</v>
      </c>
      <c r="E12" s="12" t="s">
        <v>721</v>
      </c>
      <c r="F12" s="181">
        <v>186204.39999999997</v>
      </c>
      <c r="G12" s="99">
        <f>SUM(I12:T12)</f>
        <v>337493</v>
      </c>
      <c r="H12" s="143" t="s">
        <v>674</v>
      </c>
      <c r="I12" s="513">
        <v>21014</v>
      </c>
      <c r="J12" s="513">
        <v>31361</v>
      </c>
      <c r="K12" s="513">
        <v>22777</v>
      </c>
      <c r="L12" s="513">
        <v>16468</v>
      </c>
      <c r="M12" s="513">
        <v>39135</v>
      </c>
      <c r="N12" s="513">
        <v>16406</v>
      </c>
      <c r="O12" s="513">
        <v>29568</v>
      </c>
      <c r="P12" s="513">
        <v>21210</v>
      </c>
      <c r="Q12" s="513">
        <v>42641</v>
      </c>
      <c r="R12" s="513">
        <v>29445</v>
      </c>
      <c r="S12" s="513">
        <v>26528</v>
      </c>
      <c r="T12" s="513">
        <v>40940</v>
      </c>
      <c r="U12" s="18"/>
      <c r="V12" s="221">
        <v>50</v>
      </c>
      <c r="W12" s="20"/>
    </row>
    <row r="13" spans="2:23">
      <c r="B13" s="16"/>
      <c r="C13" s="86" t="s">
        <v>722</v>
      </c>
      <c r="D13" s="29" t="s">
        <v>723</v>
      </c>
      <c r="E13" s="12" t="s">
        <v>721</v>
      </c>
      <c r="F13" s="181">
        <v>18620.440000000002</v>
      </c>
      <c r="G13" s="99">
        <f t="shared" ref="G13:G15" si="0">SUM(I13:T13)</f>
        <v>33750</v>
      </c>
      <c r="H13" s="143" t="s">
        <v>674</v>
      </c>
      <c r="I13" s="513">
        <v>2101</v>
      </c>
      <c r="J13" s="513">
        <v>3136</v>
      </c>
      <c r="K13" s="513">
        <v>2278</v>
      </c>
      <c r="L13" s="513">
        <v>1647</v>
      </c>
      <c r="M13" s="513">
        <v>3914</v>
      </c>
      <c r="N13" s="513">
        <v>1641</v>
      </c>
      <c r="O13" s="513">
        <v>2957</v>
      </c>
      <c r="P13" s="513">
        <v>2121</v>
      </c>
      <c r="Q13" s="513">
        <v>4264</v>
      </c>
      <c r="R13" s="513">
        <v>2944</v>
      </c>
      <c r="S13" s="513">
        <v>2653</v>
      </c>
      <c r="T13" s="513">
        <v>4094</v>
      </c>
      <c r="U13" s="18"/>
      <c r="V13" s="221">
        <v>5</v>
      </c>
      <c r="W13" s="20"/>
    </row>
    <row r="14" spans="2:23">
      <c r="B14" s="16"/>
      <c r="C14" s="86" t="s">
        <v>722</v>
      </c>
      <c r="D14" s="29" t="s">
        <v>724</v>
      </c>
      <c r="E14" s="12" t="s">
        <v>721</v>
      </c>
      <c r="F14" s="181">
        <v>18620.440000000002</v>
      </c>
      <c r="G14" s="99">
        <f t="shared" si="0"/>
        <v>33750</v>
      </c>
      <c r="H14" s="143" t="s">
        <v>674</v>
      </c>
      <c r="I14" s="513">
        <v>2101</v>
      </c>
      <c r="J14" s="513">
        <v>3136</v>
      </c>
      <c r="K14" s="513">
        <v>2278</v>
      </c>
      <c r="L14" s="513">
        <v>1647</v>
      </c>
      <c r="M14" s="513">
        <v>3914</v>
      </c>
      <c r="N14" s="513">
        <v>1641</v>
      </c>
      <c r="O14" s="513">
        <v>2957</v>
      </c>
      <c r="P14" s="513">
        <v>2121</v>
      </c>
      <c r="Q14" s="513">
        <v>4264</v>
      </c>
      <c r="R14" s="513">
        <v>2944</v>
      </c>
      <c r="S14" s="513">
        <v>2653</v>
      </c>
      <c r="T14" s="513">
        <v>4094</v>
      </c>
      <c r="U14" s="18"/>
      <c r="V14" s="221">
        <v>5</v>
      </c>
      <c r="W14" s="20"/>
    </row>
    <row r="15" spans="2:23">
      <c r="B15" s="16"/>
      <c r="C15" s="86" t="s">
        <v>725</v>
      </c>
      <c r="D15" s="29" t="s">
        <v>726</v>
      </c>
      <c r="E15" s="12" t="s">
        <v>721</v>
      </c>
      <c r="F15" s="181">
        <v>148963.52000000002</v>
      </c>
      <c r="G15" s="99">
        <f t="shared" si="0"/>
        <v>269996</v>
      </c>
      <c r="H15" s="143" t="s">
        <v>674</v>
      </c>
      <c r="I15" s="513">
        <v>16812</v>
      </c>
      <c r="J15" s="513">
        <v>25089</v>
      </c>
      <c r="K15" s="513">
        <v>18222</v>
      </c>
      <c r="L15" s="513">
        <v>13174</v>
      </c>
      <c r="M15" s="513">
        <v>31308</v>
      </c>
      <c r="N15" s="513">
        <v>13125</v>
      </c>
      <c r="O15" s="513">
        <v>23654</v>
      </c>
      <c r="P15" s="513">
        <v>16968</v>
      </c>
      <c r="Q15" s="513">
        <v>34113</v>
      </c>
      <c r="R15" s="513">
        <v>23556</v>
      </c>
      <c r="S15" s="513">
        <v>21223</v>
      </c>
      <c r="T15" s="513">
        <v>32752</v>
      </c>
      <c r="U15" s="18"/>
      <c r="V15" s="221">
        <v>40</v>
      </c>
      <c r="W15" s="20"/>
    </row>
    <row r="16" spans="2:23">
      <c r="B16" s="16"/>
      <c r="C16" s="86"/>
      <c r="D16" s="29"/>
      <c r="E16" s="12" t="s">
        <v>333</v>
      </c>
      <c r="F16" s="181"/>
      <c r="G16" s="99"/>
      <c r="H16" s="12" t="s">
        <v>333</v>
      </c>
      <c r="I16" s="90"/>
      <c r="J16" s="90"/>
      <c r="K16" s="90"/>
      <c r="L16" s="90"/>
      <c r="M16" s="90"/>
      <c r="N16" s="90"/>
      <c r="O16" s="90"/>
      <c r="P16" s="90"/>
      <c r="Q16" s="90"/>
      <c r="R16" s="90"/>
      <c r="S16" s="90"/>
      <c r="T16" s="90"/>
      <c r="U16" s="18"/>
      <c r="V16" s="221"/>
      <c r="W16" s="20"/>
    </row>
    <row r="17" spans="2:23">
      <c r="B17" s="16"/>
      <c r="C17" s="86"/>
      <c r="D17" s="29"/>
      <c r="E17" s="12" t="s">
        <v>333</v>
      </c>
      <c r="F17" s="181"/>
      <c r="G17" s="99"/>
      <c r="H17" s="12" t="s">
        <v>333</v>
      </c>
      <c r="I17" s="90"/>
      <c r="J17" s="90"/>
      <c r="K17" s="90"/>
      <c r="L17" s="90"/>
      <c r="M17" s="90"/>
      <c r="N17" s="90"/>
      <c r="O17" s="90"/>
      <c r="P17" s="90"/>
      <c r="Q17" s="90"/>
      <c r="R17" s="90"/>
      <c r="S17" s="90"/>
      <c r="T17" s="90"/>
      <c r="U17" s="18"/>
      <c r="V17" s="221"/>
      <c r="W17" s="20"/>
    </row>
    <row r="18" spans="2:23">
      <c r="B18" s="16"/>
      <c r="C18" s="18"/>
      <c r="D18" s="18"/>
      <c r="E18" s="18"/>
      <c r="F18" s="18"/>
      <c r="G18" s="18"/>
      <c r="H18" s="18"/>
      <c r="I18" s="18"/>
      <c r="J18" s="18"/>
      <c r="K18" s="18"/>
      <c r="L18" s="18"/>
      <c r="M18" s="18"/>
      <c r="N18" s="18"/>
      <c r="O18" s="18"/>
      <c r="P18" s="18"/>
      <c r="Q18" s="18"/>
      <c r="R18" s="18"/>
      <c r="S18" s="18"/>
      <c r="T18" s="18"/>
      <c r="U18" s="18"/>
      <c r="V18" s="18"/>
      <c r="W18" s="20"/>
    </row>
    <row r="19" spans="2:23">
      <c r="B19" s="16"/>
      <c r="C19" s="649" t="s">
        <v>727</v>
      </c>
      <c r="D19" s="651"/>
      <c r="E19" s="12" t="s">
        <v>721</v>
      </c>
      <c r="F19" s="181">
        <v>372408.8</v>
      </c>
      <c r="G19" s="5">
        <f>SUM(I19:T19)</f>
        <v>674986.9</v>
      </c>
      <c r="H19" s="12" t="s">
        <v>674</v>
      </c>
      <c r="I19" s="5">
        <v>42028.9</v>
      </c>
      <c r="J19" s="5">
        <v>62722.7</v>
      </c>
      <c r="K19" s="5">
        <v>45553.9</v>
      </c>
      <c r="L19" s="5">
        <v>32935.199999999997</v>
      </c>
      <c r="M19" s="5">
        <v>78270.2</v>
      </c>
      <c r="N19" s="5">
        <v>32812.199999999997</v>
      </c>
      <c r="O19" s="5">
        <v>59135.1</v>
      </c>
      <c r="P19" s="5">
        <v>42420.6</v>
      </c>
      <c r="Q19" s="5">
        <v>85282.6</v>
      </c>
      <c r="R19" s="5">
        <v>58889.8</v>
      </c>
      <c r="S19" s="5">
        <v>53056.5</v>
      </c>
      <c r="T19" s="5">
        <v>81879.199999999997</v>
      </c>
      <c r="U19" s="18"/>
      <c r="V19" s="221">
        <f>SUM(V12:V17)</f>
        <v>100</v>
      </c>
      <c r="W19" s="20"/>
    </row>
    <row r="20" spans="2:23">
      <c r="B20" s="16"/>
      <c r="C20" s="18"/>
      <c r="D20" s="18"/>
      <c r="E20" s="18"/>
      <c r="F20" s="18"/>
      <c r="G20" s="18"/>
      <c r="H20" s="18"/>
      <c r="I20" s="18"/>
      <c r="J20" s="18"/>
      <c r="K20" s="18"/>
      <c r="L20" s="18"/>
      <c r="M20" s="18"/>
      <c r="N20" s="18"/>
      <c r="O20" s="18"/>
      <c r="P20" s="18"/>
      <c r="Q20" s="18"/>
      <c r="R20" s="18"/>
      <c r="S20" s="18"/>
      <c r="T20" s="18"/>
      <c r="U20" s="18"/>
      <c r="V20" s="18"/>
      <c r="W20" s="20"/>
    </row>
    <row r="21" spans="2:23" ht="18">
      <c r="B21" s="16"/>
      <c r="C21" s="35" t="s">
        <v>728</v>
      </c>
      <c r="D21" s="18"/>
      <c r="E21" s="18"/>
      <c r="F21" s="18"/>
      <c r="G21" s="18"/>
      <c r="H21" s="18"/>
      <c r="I21" s="18"/>
      <c r="J21" s="18"/>
      <c r="K21" s="18"/>
      <c r="L21" s="18"/>
      <c r="M21" s="18"/>
      <c r="N21" s="18"/>
      <c r="O21" s="18"/>
      <c r="P21" s="18"/>
      <c r="Q21" s="18"/>
      <c r="R21" s="18"/>
      <c r="S21" s="18"/>
      <c r="T21" s="18"/>
      <c r="U21" s="18"/>
      <c r="V21" s="18"/>
      <c r="W21" s="20"/>
    </row>
    <row r="22" spans="2:23" ht="38.25">
      <c r="B22" s="16"/>
      <c r="C22" s="114" t="s">
        <v>715</v>
      </c>
      <c r="D22" s="114" t="s">
        <v>290</v>
      </c>
      <c r="E22" s="114" t="s">
        <v>729</v>
      </c>
      <c r="F22" s="144" t="s">
        <v>730</v>
      </c>
      <c r="G22" s="114" t="s">
        <v>731</v>
      </c>
      <c r="H22" s="114" t="s">
        <v>732</v>
      </c>
      <c r="I22" s="114" t="s">
        <v>733</v>
      </c>
      <c r="J22" s="18"/>
      <c r="K22" s="18"/>
      <c r="L22" s="18"/>
      <c r="M22" s="18"/>
      <c r="N22" s="18"/>
      <c r="O22" s="18"/>
      <c r="P22" s="18"/>
      <c r="Q22" s="18"/>
      <c r="R22" s="18"/>
      <c r="S22" s="18"/>
      <c r="T22" s="18"/>
      <c r="U22" s="18"/>
      <c r="V22" s="18"/>
      <c r="W22" s="20"/>
    </row>
    <row r="23" spans="2:23">
      <c r="B23" s="16"/>
      <c r="C23" s="86" t="s">
        <v>734</v>
      </c>
      <c r="D23" s="29" t="s">
        <v>720</v>
      </c>
      <c r="E23" s="230">
        <v>1500</v>
      </c>
      <c r="F23" s="12" t="s">
        <v>735</v>
      </c>
      <c r="G23" s="116"/>
      <c r="H23" s="117"/>
      <c r="I23" s="12" t="s">
        <v>736</v>
      </c>
      <c r="J23" s="18"/>
      <c r="K23" s="18"/>
      <c r="L23" s="18"/>
      <c r="M23" s="18"/>
      <c r="N23" s="18"/>
      <c r="O23" s="18"/>
      <c r="P23" s="18"/>
      <c r="Q23" s="18"/>
      <c r="R23" s="18"/>
      <c r="S23" s="18"/>
      <c r="T23" s="18"/>
      <c r="U23" s="18"/>
      <c r="V23" s="18"/>
      <c r="W23" s="20"/>
    </row>
    <row r="24" spans="2:23">
      <c r="B24" s="16"/>
      <c r="C24" s="18"/>
      <c r="D24" s="29" t="s">
        <v>723</v>
      </c>
      <c r="E24" s="231">
        <v>30</v>
      </c>
      <c r="F24" s="12" t="s">
        <v>735</v>
      </c>
      <c r="G24" s="116"/>
      <c r="H24" s="117"/>
      <c r="I24" s="12" t="s">
        <v>736</v>
      </c>
      <c r="J24" s="18"/>
      <c r="K24" s="18"/>
      <c r="L24" s="18"/>
      <c r="M24" s="18"/>
      <c r="N24" s="18"/>
      <c r="O24" s="18"/>
      <c r="P24" s="18"/>
      <c r="Q24" s="18"/>
      <c r="R24" s="18"/>
      <c r="S24" s="18"/>
      <c r="T24" s="18"/>
      <c r="U24" s="18"/>
      <c r="V24" s="18"/>
      <c r="W24" s="20"/>
    </row>
    <row r="25" spans="2:23">
      <c r="B25" s="16"/>
      <c r="C25" s="18"/>
      <c r="D25" s="29" t="s">
        <v>724</v>
      </c>
      <c r="E25" s="231">
        <v>30</v>
      </c>
      <c r="F25" s="12" t="s">
        <v>735</v>
      </c>
      <c r="G25" s="116"/>
      <c r="H25" s="117"/>
      <c r="I25" s="12" t="s">
        <v>736</v>
      </c>
      <c r="J25" s="18"/>
      <c r="K25" s="18"/>
      <c r="L25" s="18"/>
      <c r="M25" s="18"/>
      <c r="N25" s="18"/>
      <c r="O25" s="18"/>
      <c r="P25" s="18"/>
      <c r="Q25" s="18"/>
      <c r="R25" s="18"/>
      <c r="S25" s="18"/>
      <c r="T25" s="18"/>
      <c r="U25" s="18"/>
      <c r="V25" s="18"/>
      <c r="W25" s="20"/>
    </row>
    <row r="26" spans="2:23">
      <c r="B26" s="16"/>
      <c r="C26" s="18"/>
      <c r="D26" s="29" t="s">
        <v>726</v>
      </c>
      <c r="E26" s="231">
        <v>350</v>
      </c>
      <c r="F26" s="12" t="s">
        <v>735</v>
      </c>
      <c r="G26" s="116"/>
      <c r="H26" s="117"/>
      <c r="I26" s="12" t="s">
        <v>736</v>
      </c>
      <c r="J26" s="18"/>
      <c r="K26" s="18"/>
      <c r="L26" s="18"/>
      <c r="M26" s="18"/>
      <c r="N26" s="18"/>
      <c r="O26" s="18"/>
      <c r="P26" s="18"/>
      <c r="Q26" s="18"/>
      <c r="R26" s="18"/>
      <c r="S26" s="18"/>
      <c r="T26" s="18"/>
      <c r="U26" s="18"/>
      <c r="V26" s="18"/>
      <c r="W26" s="20"/>
    </row>
    <row r="27" spans="2:23">
      <c r="B27" s="16"/>
      <c r="C27" s="18"/>
      <c r="D27" s="29"/>
      <c r="E27" s="232"/>
      <c r="F27" s="12" t="s">
        <v>333</v>
      </c>
      <c r="G27" s="116"/>
      <c r="H27" s="117"/>
      <c r="I27" s="12" t="s">
        <v>333</v>
      </c>
      <c r="J27" s="18"/>
      <c r="K27" s="18"/>
      <c r="L27" s="18"/>
      <c r="M27" s="18"/>
      <c r="N27" s="18"/>
      <c r="O27" s="18"/>
      <c r="P27" s="18"/>
      <c r="Q27" s="18"/>
      <c r="R27" s="18"/>
      <c r="S27" s="18"/>
      <c r="T27" s="18"/>
      <c r="U27" s="18"/>
      <c r="V27" s="18"/>
      <c r="W27" s="20"/>
    </row>
    <row r="28" spans="2:23">
      <c r="B28" s="16"/>
      <c r="C28" s="18"/>
      <c r="D28" s="29"/>
      <c r="E28" s="232"/>
      <c r="F28" s="12" t="s">
        <v>333</v>
      </c>
      <c r="G28" s="116"/>
      <c r="H28" s="117"/>
      <c r="I28" s="12" t="s">
        <v>333</v>
      </c>
      <c r="J28" s="18"/>
      <c r="K28" s="18"/>
      <c r="L28" s="18"/>
      <c r="M28" s="18"/>
      <c r="N28" s="18"/>
      <c r="O28" s="18"/>
      <c r="P28" s="18"/>
      <c r="Q28" s="18"/>
      <c r="R28" s="18"/>
      <c r="S28" s="18"/>
      <c r="T28" s="18"/>
      <c r="U28" s="18"/>
      <c r="V28" s="18"/>
      <c r="W28" s="20"/>
    </row>
    <row r="29" spans="2:23">
      <c r="B29" s="23"/>
      <c r="C29" s="2"/>
      <c r="D29" s="2"/>
      <c r="E29" s="2"/>
      <c r="F29" s="2"/>
      <c r="G29" s="2"/>
      <c r="H29" s="2"/>
      <c r="I29" s="2"/>
      <c r="J29" s="2"/>
      <c r="K29" s="2"/>
      <c r="L29" s="2"/>
      <c r="M29" s="2"/>
      <c r="N29" s="2"/>
      <c r="O29" s="2"/>
      <c r="P29" s="2"/>
      <c r="Q29" s="2"/>
      <c r="R29" s="2"/>
      <c r="S29" s="2"/>
      <c r="T29" s="2"/>
      <c r="U29" s="2"/>
      <c r="V29" s="2"/>
      <c r="W29" s="22"/>
    </row>
    <row r="30" spans="2:23" hidden="1">
      <c r="B30" s="25"/>
      <c r="C30" s="95" t="s">
        <v>737</v>
      </c>
      <c r="D30" s="95" t="s">
        <v>734</v>
      </c>
      <c r="E30" s="95" t="s">
        <v>738</v>
      </c>
      <c r="F30" s="25"/>
      <c r="G30" s="25"/>
      <c r="H30" s="25"/>
      <c r="I30" s="25"/>
      <c r="J30" s="25"/>
      <c r="K30" s="25"/>
      <c r="L30" s="25"/>
      <c r="M30" s="25"/>
      <c r="N30" s="25"/>
      <c r="O30" s="25"/>
      <c r="P30" s="25"/>
      <c r="Q30" s="25"/>
      <c r="R30" s="25"/>
      <c r="S30" s="25"/>
      <c r="T30" s="25"/>
      <c r="U30" s="25"/>
      <c r="V30" s="25"/>
      <c r="W30" s="25"/>
    </row>
    <row r="31" spans="2:23" hidden="1">
      <c r="B31" s="25"/>
      <c r="C31" s="95" t="s">
        <v>333</v>
      </c>
      <c r="D31" s="95" t="s">
        <v>333</v>
      </c>
      <c r="E31" s="95" t="s">
        <v>333</v>
      </c>
      <c r="F31" s="95"/>
      <c r="G31" s="95"/>
      <c r="H31" s="25"/>
      <c r="I31" s="25"/>
      <c r="J31" s="25"/>
      <c r="K31" s="25"/>
      <c r="L31" s="25"/>
      <c r="M31" s="25"/>
      <c r="N31" s="25"/>
      <c r="O31" s="25"/>
      <c r="P31" s="25"/>
      <c r="Q31" s="25"/>
      <c r="R31" s="25"/>
      <c r="S31" s="25"/>
      <c r="T31" s="25"/>
      <c r="U31" s="25"/>
      <c r="V31" s="25"/>
      <c r="W31" s="25"/>
    </row>
    <row r="32" spans="2:23" hidden="1">
      <c r="B32" s="25"/>
      <c r="C32" s="95" t="s">
        <v>736</v>
      </c>
      <c r="D32" s="95" t="s">
        <v>735</v>
      </c>
      <c r="E32" s="95" t="s">
        <v>735</v>
      </c>
      <c r="F32" s="95"/>
      <c r="G32" s="95"/>
      <c r="H32" s="25"/>
      <c r="I32" s="25"/>
      <c r="J32" s="25"/>
      <c r="K32" s="25"/>
      <c r="L32" s="25"/>
      <c r="M32" s="25"/>
      <c r="N32" s="25"/>
      <c r="O32" s="25"/>
      <c r="P32" s="25"/>
      <c r="Q32" s="25"/>
      <c r="R32" s="25"/>
      <c r="S32" s="25"/>
      <c r="T32" s="25"/>
      <c r="U32" s="25"/>
      <c r="V32" s="25"/>
      <c r="W32" s="25"/>
    </row>
    <row r="33" spans="2:23" hidden="1">
      <c r="B33" s="25"/>
      <c r="C33" s="95" t="s">
        <v>739</v>
      </c>
      <c r="D33" s="95" t="s">
        <v>740</v>
      </c>
      <c r="E33" s="95" t="s">
        <v>741</v>
      </c>
      <c r="F33" s="95"/>
      <c r="G33" s="95"/>
      <c r="H33" s="25"/>
      <c r="I33" s="25"/>
      <c r="J33" s="25"/>
      <c r="K33" s="25"/>
      <c r="L33" s="25"/>
      <c r="M33" s="25"/>
      <c r="N33" s="25"/>
      <c r="O33" s="25"/>
      <c r="P33" s="25"/>
      <c r="Q33" s="25"/>
      <c r="R33" s="25"/>
      <c r="S33" s="25"/>
      <c r="T33" s="25"/>
      <c r="U33" s="25"/>
      <c r="V33" s="25"/>
      <c r="W33" s="25"/>
    </row>
    <row r="34" spans="2:23" hidden="1">
      <c r="B34" s="25"/>
      <c r="C34" s="95" t="s">
        <v>742</v>
      </c>
      <c r="D34" s="95" t="s">
        <v>743</v>
      </c>
      <c r="E34" s="95" t="s">
        <v>744</v>
      </c>
      <c r="F34" s="95"/>
      <c r="G34" s="95"/>
      <c r="H34" s="25"/>
      <c r="I34" s="25"/>
      <c r="J34" s="25"/>
      <c r="K34" s="25"/>
      <c r="L34" s="25"/>
      <c r="M34" s="25"/>
      <c r="N34" s="25"/>
      <c r="O34" s="25"/>
      <c r="P34" s="25"/>
      <c r="Q34" s="25"/>
      <c r="R34" s="25"/>
      <c r="S34" s="25"/>
      <c r="T34" s="25"/>
      <c r="U34" s="25"/>
      <c r="V34" s="25"/>
      <c r="W34" s="25"/>
    </row>
    <row r="35" spans="2:23" hidden="1">
      <c r="B35" s="25"/>
      <c r="C35" s="95" t="s">
        <v>745</v>
      </c>
      <c r="D35" s="95" t="s">
        <v>746</v>
      </c>
      <c r="E35" s="95" t="s">
        <v>747</v>
      </c>
      <c r="F35" s="95"/>
      <c r="G35" s="95"/>
      <c r="H35" s="25"/>
      <c r="I35" s="25"/>
      <c r="J35" s="25"/>
      <c r="K35" s="25"/>
      <c r="L35" s="25"/>
      <c r="M35" s="25"/>
      <c r="N35" s="25"/>
      <c r="O35" s="25"/>
      <c r="P35" s="25"/>
      <c r="Q35" s="25"/>
      <c r="R35" s="25"/>
      <c r="S35" s="25"/>
      <c r="T35" s="25"/>
      <c r="U35" s="25"/>
      <c r="V35" s="25"/>
      <c r="W35" s="25"/>
    </row>
    <row r="36" spans="2:23" hidden="1">
      <c r="B36" s="25"/>
      <c r="C36" s="95" t="s">
        <v>748</v>
      </c>
      <c r="D36" s="95" t="s">
        <v>749</v>
      </c>
      <c r="E36" s="95" t="s">
        <v>750</v>
      </c>
      <c r="F36" s="95"/>
      <c r="G36" s="95"/>
      <c r="H36" s="25"/>
      <c r="I36" s="25"/>
      <c r="J36" s="25"/>
      <c r="K36" s="25"/>
      <c r="L36" s="25"/>
      <c r="M36" s="25"/>
      <c r="N36" s="25"/>
      <c r="O36" s="25"/>
      <c r="P36" s="25"/>
      <c r="Q36" s="25"/>
      <c r="R36" s="25"/>
      <c r="S36" s="25"/>
      <c r="T36" s="25"/>
      <c r="U36" s="25"/>
      <c r="V36" s="25"/>
      <c r="W36" s="25"/>
    </row>
    <row r="37" spans="2:23" hidden="1">
      <c r="B37" s="25"/>
      <c r="C37" s="95" t="s">
        <v>751</v>
      </c>
      <c r="D37" s="95" t="s">
        <v>752</v>
      </c>
      <c r="E37" s="95" t="s">
        <v>753</v>
      </c>
      <c r="F37" s="95"/>
      <c r="G37" s="95"/>
      <c r="H37" s="25"/>
      <c r="I37" s="25"/>
      <c r="J37" s="25"/>
      <c r="K37" s="25"/>
      <c r="L37" s="25"/>
      <c r="M37" s="25"/>
      <c r="N37" s="25"/>
      <c r="O37" s="25"/>
      <c r="P37" s="25"/>
      <c r="Q37" s="25"/>
      <c r="R37" s="25"/>
      <c r="S37" s="25"/>
      <c r="T37" s="25"/>
      <c r="U37" s="25"/>
      <c r="V37" s="25"/>
      <c r="W37" s="25"/>
    </row>
    <row r="38" spans="2:23" hidden="1">
      <c r="B38" s="25"/>
      <c r="C38" s="95" t="s">
        <v>754</v>
      </c>
      <c r="D38" s="95" t="s">
        <v>755</v>
      </c>
      <c r="E38" s="95" t="s">
        <v>756</v>
      </c>
      <c r="F38" s="95"/>
      <c r="G38" s="95"/>
      <c r="H38" s="25"/>
      <c r="I38" s="25"/>
      <c r="J38" s="25"/>
      <c r="K38" s="25"/>
      <c r="L38" s="25"/>
      <c r="M38" s="25"/>
      <c r="N38" s="25"/>
      <c r="O38" s="25"/>
      <c r="P38" s="25"/>
      <c r="Q38" s="25"/>
      <c r="R38" s="25"/>
      <c r="S38" s="25"/>
      <c r="T38" s="25"/>
      <c r="U38" s="25"/>
      <c r="V38" s="25"/>
      <c r="W38" s="25"/>
    </row>
    <row r="39" spans="2:23" hidden="1">
      <c r="B39" s="25"/>
      <c r="C39" s="95" t="s">
        <v>757</v>
      </c>
      <c r="D39" s="95" t="s">
        <v>758</v>
      </c>
      <c r="E39" s="95" t="s">
        <v>759</v>
      </c>
      <c r="F39" s="95"/>
      <c r="G39" s="95"/>
      <c r="H39" s="25"/>
      <c r="I39" s="25"/>
      <c r="J39" s="25"/>
      <c r="K39" s="25"/>
      <c r="L39" s="25"/>
      <c r="M39" s="25"/>
      <c r="N39" s="25"/>
      <c r="O39" s="25"/>
      <c r="P39" s="25"/>
      <c r="Q39" s="25"/>
      <c r="R39" s="25"/>
      <c r="S39" s="25"/>
      <c r="T39" s="25"/>
      <c r="U39" s="25"/>
      <c r="V39" s="25"/>
      <c r="W39" s="25"/>
    </row>
    <row r="40" spans="2:23" hidden="1">
      <c r="B40" s="25"/>
      <c r="C40" s="95" t="s">
        <v>760</v>
      </c>
      <c r="D40" s="95" t="s">
        <v>761</v>
      </c>
      <c r="E40" s="95" t="s">
        <v>762</v>
      </c>
      <c r="F40" s="95"/>
      <c r="G40" s="95"/>
      <c r="H40" s="25"/>
      <c r="I40" s="25"/>
      <c r="J40" s="25"/>
      <c r="K40" s="25"/>
      <c r="L40" s="25"/>
      <c r="M40" s="25"/>
      <c r="N40" s="25"/>
      <c r="O40" s="25"/>
      <c r="P40" s="25"/>
      <c r="Q40" s="25"/>
      <c r="R40" s="25"/>
      <c r="S40" s="25"/>
      <c r="T40" s="25"/>
      <c r="U40" s="25"/>
      <c r="V40" s="25"/>
      <c r="W40" s="25"/>
    </row>
    <row r="41" spans="2:23" hidden="1">
      <c r="B41" s="25"/>
      <c r="C41" s="95" t="s">
        <v>763</v>
      </c>
      <c r="D41" s="95" t="s">
        <v>764</v>
      </c>
      <c r="E41" s="95" t="s">
        <v>765</v>
      </c>
      <c r="F41" s="95"/>
      <c r="G41" s="95"/>
      <c r="H41" s="25"/>
      <c r="I41" s="25"/>
      <c r="J41" s="25"/>
      <c r="K41" s="25"/>
      <c r="L41" s="25"/>
      <c r="M41" s="25"/>
      <c r="N41" s="25"/>
      <c r="O41" s="25"/>
      <c r="P41" s="25"/>
      <c r="Q41" s="25"/>
      <c r="R41" s="25"/>
      <c r="S41" s="25"/>
      <c r="T41" s="25"/>
      <c r="U41" s="25"/>
      <c r="V41" s="25"/>
      <c r="W41" s="25"/>
    </row>
    <row r="42" spans="2:23" hidden="1">
      <c r="B42" s="25"/>
      <c r="C42" s="95" t="s">
        <v>766</v>
      </c>
      <c r="D42" s="95" t="s">
        <v>767</v>
      </c>
      <c r="E42" s="95" t="s">
        <v>768</v>
      </c>
      <c r="F42" s="95"/>
      <c r="G42" s="95"/>
      <c r="H42" s="25"/>
      <c r="I42" s="25"/>
      <c r="J42" s="25"/>
      <c r="K42" s="25"/>
      <c r="L42" s="25"/>
      <c r="M42" s="25"/>
      <c r="N42" s="25"/>
      <c r="O42" s="25"/>
      <c r="P42" s="25"/>
      <c r="Q42" s="25"/>
      <c r="R42" s="25"/>
      <c r="S42" s="25"/>
      <c r="T42" s="25"/>
      <c r="U42" s="25"/>
      <c r="V42" s="25"/>
      <c r="W42" s="25"/>
    </row>
    <row r="43" spans="2:23" hidden="1">
      <c r="B43" s="25"/>
      <c r="C43" s="95"/>
      <c r="D43" s="95" t="s">
        <v>769</v>
      </c>
      <c r="E43" s="95" t="s">
        <v>770</v>
      </c>
      <c r="F43" s="95"/>
      <c r="G43" s="95"/>
      <c r="H43" s="25"/>
      <c r="I43" s="25"/>
      <c r="J43" s="25"/>
      <c r="K43" s="25"/>
      <c r="L43" s="25"/>
      <c r="M43" s="25"/>
      <c r="N43" s="25"/>
      <c r="O43" s="25"/>
      <c r="P43" s="25"/>
      <c r="Q43" s="25"/>
      <c r="R43" s="25"/>
      <c r="S43" s="25"/>
      <c r="T43" s="25"/>
      <c r="W43" s="25"/>
    </row>
    <row r="44" spans="2:23" hidden="1">
      <c r="B44" s="25"/>
      <c r="C44" s="95"/>
      <c r="D44" s="95" t="s">
        <v>771</v>
      </c>
      <c r="E44" s="95" t="s">
        <v>772</v>
      </c>
      <c r="F44" s="95"/>
      <c r="G44" s="95"/>
      <c r="H44" s="25"/>
      <c r="I44" s="25"/>
      <c r="J44" s="25"/>
      <c r="K44" s="25"/>
      <c r="L44" s="25"/>
      <c r="M44" s="25"/>
      <c r="N44" s="25"/>
      <c r="O44" s="25"/>
      <c r="P44" s="25"/>
      <c r="Q44" s="25"/>
      <c r="R44" s="25"/>
      <c r="S44" s="25"/>
      <c r="T44" s="25"/>
      <c r="W44" s="25"/>
    </row>
    <row r="45" spans="2:23" hidden="1">
      <c r="B45" s="25"/>
      <c r="C45" s="95"/>
      <c r="D45" s="95" t="s">
        <v>773</v>
      </c>
      <c r="E45" s="95" t="s">
        <v>774</v>
      </c>
      <c r="F45" s="95"/>
      <c r="G45" s="95"/>
      <c r="H45" s="25"/>
      <c r="I45" s="25"/>
      <c r="J45" s="25"/>
      <c r="K45" s="25"/>
      <c r="L45" s="25"/>
      <c r="M45" s="25"/>
      <c r="N45" s="25"/>
      <c r="O45" s="25"/>
      <c r="P45" s="25"/>
      <c r="Q45" s="25"/>
      <c r="R45" s="25"/>
      <c r="S45" s="25"/>
      <c r="T45" s="25"/>
      <c r="W45" s="25"/>
    </row>
    <row r="46" spans="2:23" hidden="1">
      <c r="B46" s="25"/>
      <c r="C46" s="95"/>
      <c r="D46" s="95" t="s">
        <v>775</v>
      </c>
      <c r="E46" s="95" t="s">
        <v>776</v>
      </c>
      <c r="F46" s="95"/>
      <c r="G46" s="95"/>
      <c r="H46" s="25"/>
      <c r="I46" s="25"/>
      <c r="J46" s="25"/>
      <c r="K46" s="25"/>
      <c r="L46" s="25"/>
      <c r="M46" s="25"/>
      <c r="N46" s="25"/>
      <c r="O46" s="25"/>
      <c r="P46" s="25"/>
      <c r="Q46" s="25"/>
      <c r="R46" s="25"/>
      <c r="S46" s="25"/>
      <c r="T46" s="25"/>
      <c r="W46" s="25"/>
    </row>
    <row r="47" spans="2:23" hidden="1">
      <c r="B47" s="25"/>
      <c r="C47" s="95"/>
      <c r="D47" s="95" t="s">
        <v>777</v>
      </c>
      <c r="E47" s="95" t="s">
        <v>778</v>
      </c>
      <c r="F47" s="95"/>
      <c r="G47" s="95"/>
      <c r="H47" s="25"/>
      <c r="I47" s="25"/>
      <c r="J47" s="25"/>
      <c r="K47" s="25"/>
      <c r="L47" s="25"/>
      <c r="M47" s="25"/>
      <c r="N47" s="25"/>
      <c r="O47" s="25"/>
      <c r="P47" s="25"/>
      <c r="Q47" s="25"/>
      <c r="R47" s="25"/>
      <c r="S47" s="25"/>
      <c r="T47" s="25"/>
      <c r="W47" s="25"/>
    </row>
    <row r="48" spans="2:23" hidden="1">
      <c r="B48" s="25"/>
      <c r="C48" s="95"/>
      <c r="D48" s="95" t="s">
        <v>779</v>
      </c>
      <c r="E48" s="95"/>
      <c r="F48" s="95"/>
      <c r="G48" s="95"/>
      <c r="H48" s="25"/>
      <c r="I48" s="25"/>
      <c r="J48" s="25"/>
      <c r="K48" s="25"/>
      <c r="L48" s="25"/>
      <c r="M48" s="25"/>
      <c r="N48" s="25"/>
      <c r="O48" s="25"/>
      <c r="P48" s="25"/>
      <c r="Q48" s="25"/>
      <c r="R48" s="25"/>
      <c r="S48" s="25"/>
      <c r="T48" s="25"/>
      <c r="W48" s="25"/>
    </row>
    <row r="49" spans="2:23" hidden="1">
      <c r="B49" s="25"/>
      <c r="C49" s="95"/>
      <c r="D49" s="95" t="s">
        <v>780</v>
      </c>
      <c r="E49" s="95"/>
      <c r="F49" s="95"/>
      <c r="G49" s="95"/>
      <c r="H49" s="25"/>
      <c r="I49" s="25"/>
      <c r="J49" s="25"/>
      <c r="K49" s="25"/>
      <c r="L49" s="25"/>
      <c r="M49" s="25"/>
      <c r="N49" s="25"/>
      <c r="O49" s="25"/>
      <c r="P49" s="25"/>
      <c r="Q49" s="25"/>
      <c r="R49" s="25"/>
      <c r="S49" s="25"/>
      <c r="T49" s="25"/>
      <c r="W49" s="25"/>
    </row>
    <row r="50" spans="2:23" hidden="1">
      <c r="B50" s="25"/>
      <c r="C50" s="95"/>
      <c r="D50" s="95" t="s">
        <v>781</v>
      </c>
      <c r="E50" s="95"/>
      <c r="F50" s="95"/>
      <c r="G50" s="95"/>
      <c r="H50" s="25"/>
      <c r="I50" s="25"/>
      <c r="J50" s="25"/>
      <c r="K50" s="25"/>
      <c r="L50" s="25"/>
      <c r="M50" s="25"/>
      <c r="N50" s="25"/>
      <c r="O50" s="25"/>
      <c r="P50" s="25"/>
      <c r="Q50" s="25"/>
      <c r="R50" s="25"/>
      <c r="S50" s="25"/>
      <c r="T50" s="25"/>
      <c r="W50" s="25"/>
    </row>
    <row r="51" spans="2:23" hidden="1">
      <c r="B51" s="25"/>
      <c r="C51" s="95"/>
      <c r="D51" s="95" t="s">
        <v>782</v>
      </c>
      <c r="E51" s="95"/>
      <c r="F51" s="95"/>
      <c r="G51" s="95"/>
      <c r="H51" s="25"/>
      <c r="I51" s="25"/>
      <c r="J51" s="25"/>
      <c r="K51" s="25"/>
      <c r="L51" s="25"/>
      <c r="M51" s="25"/>
      <c r="N51" s="25"/>
      <c r="O51" s="25"/>
      <c r="P51" s="25"/>
      <c r="Q51" s="25"/>
      <c r="R51" s="25"/>
      <c r="S51" s="25"/>
      <c r="T51" s="25"/>
      <c r="W51" s="25"/>
    </row>
    <row r="52" spans="2:23" hidden="1">
      <c r="B52" s="25"/>
      <c r="C52" s="95"/>
      <c r="D52" s="95" t="s">
        <v>783</v>
      </c>
      <c r="E52" s="95"/>
      <c r="F52" s="95"/>
      <c r="G52" s="95"/>
      <c r="H52" s="25"/>
      <c r="I52" s="25"/>
      <c r="J52" s="25"/>
      <c r="K52" s="25"/>
      <c r="L52" s="25"/>
      <c r="M52" s="25"/>
      <c r="N52" s="25"/>
      <c r="O52" s="25"/>
      <c r="P52" s="25"/>
      <c r="Q52" s="25"/>
      <c r="R52" s="25"/>
      <c r="S52" s="25"/>
      <c r="T52" s="25"/>
      <c r="W52" s="25"/>
    </row>
    <row r="53" spans="2:23" hidden="1">
      <c r="B53" s="25"/>
      <c r="C53" s="95"/>
      <c r="D53" s="95" t="s">
        <v>784</v>
      </c>
      <c r="E53" s="95"/>
      <c r="F53" s="95"/>
      <c r="G53" s="95"/>
      <c r="H53" s="25"/>
      <c r="I53" s="25"/>
      <c r="J53" s="25"/>
      <c r="K53" s="25"/>
      <c r="L53" s="25"/>
      <c r="M53" s="25"/>
      <c r="N53" s="25"/>
      <c r="O53" s="25"/>
      <c r="P53" s="25"/>
      <c r="Q53" s="25"/>
      <c r="R53" s="25"/>
      <c r="S53" s="25"/>
      <c r="T53" s="25"/>
      <c r="W53" s="25"/>
    </row>
    <row r="54" spans="2:23" hidden="1">
      <c r="B54" s="25"/>
      <c r="C54" s="95"/>
      <c r="D54" s="95" t="s">
        <v>785</v>
      </c>
      <c r="E54" s="95"/>
      <c r="F54" s="95"/>
      <c r="G54" s="95"/>
      <c r="H54" s="25"/>
      <c r="I54" s="25"/>
      <c r="J54" s="25"/>
      <c r="K54" s="25"/>
      <c r="L54" s="25"/>
      <c r="M54" s="25"/>
      <c r="N54" s="25"/>
      <c r="O54" s="25"/>
      <c r="P54" s="25"/>
      <c r="Q54" s="25"/>
      <c r="R54" s="25"/>
      <c r="S54" s="25"/>
      <c r="T54" s="25"/>
      <c r="W54" s="25"/>
    </row>
    <row r="55" spans="2:23" hidden="1">
      <c r="B55" s="25"/>
      <c r="C55" s="95"/>
      <c r="D55" s="95" t="s">
        <v>786</v>
      </c>
      <c r="E55" s="95"/>
      <c r="F55" s="95"/>
      <c r="G55" s="95"/>
      <c r="H55" s="25"/>
      <c r="I55" s="25"/>
      <c r="J55" s="25"/>
      <c r="K55" s="25"/>
      <c r="L55" s="25"/>
      <c r="M55" s="25"/>
      <c r="N55" s="25"/>
      <c r="O55" s="25"/>
      <c r="P55" s="25"/>
      <c r="Q55" s="25"/>
      <c r="R55" s="25"/>
      <c r="S55" s="25"/>
      <c r="T55" s="25"/>
      <c r="W55" s="25"/>
    </row>
    <row r="56" spans="2:23" hidden="1">
      <c r="B56" s="25"/>
      <c r="C56" s="95"/>
      <c r="D56" s="95" t="s">
        <v>787</v>
      </c>
      <c r="E56" s="95"/>
      <c r="F56" s="95"/>
      <c r="G56" s="95"/>
      <c r="H56" s="25"/>
      <c r="I56" s="25"/>
      <c r="J56" s="25"/>
      <c r="K56" s="25"/>
      <c r="L56" s="25"/>
      <c r="M56" s="25"/>
      <c r="N56" s="25"/>
      <c r="O56" s="25"/>
      <c r="P56" s="25"/>
      <c r="Q56" s="25"/>
      <c r="R56" s="25"/>
      <c r="S56" s="25"/>
      <c r="T56" s="25"/>
      <c r="W56" s="25"/>
    </row>
    <row r="57" spans="2:23" hidden="1">
      <c r="B57" s="25"/>
      <c r="C57" s="95"/>
      <c r="D57" s="95" t="s">
        <v>788</v>
      </c>
      <c r="E57" s="95"/>
      <c r="F57" s="95"/>
      <c r="G57" s="95"/>
      <c r="H57" s="25"/>
      <c r="I57" s="25"/>
      <c r="J57" s="25"/>
      <c r="K57" s="25"/>
      <c r="L57" s="25"/>
      <c r="M57" s="25"/>
      <c r="N57" s="25"/>
      <c r="O57" s="25"/>
      <c r="P57" s="25"/>
      <c r="Q57" s="25"/>
      <c r="R57" s="25"/>
      <c r="S57" s="25"/>
      <c r="T57" s="25"/>
      <c r="W57" s="25"/>
    </row>
    <row r="58" spans="2:23" hidden="1">
      <c r="B58" s="25"/>
      <c r="C58" s="95"/>
      <c r="D58" s="95" t="s">
        <v>789</v>
      </c>
      <c r="E58" s="95"/>
      <c r="F58" s="95"/>
      <c r="G58" s="95"/>
      <c r="H58" s="25"/>
      <c r="I58" s="25"/>
      <c r="J58" s="25"/>
      <c r="K58" s="25"/>
      <c r="L58" s="25"/>
      <c r="M58" s="25"/>
      <c r="N58" s="25"/>
      <c r="O58" s="25"/>
      <c r="P58" s="25"/>
      <c r="Q58" s="25"/>
      <c r="R58" s="25"/>
      <c r="S58" s="25"/>
      <c r="T58" s="25"/>
      <c r="W58" s="25"/>
    </row>
    <row r="59" spans="2:23" hidden="1">
      <c r="B59" s="25"/>
      <c r="C59" s="95"/>
      <c r="D59" s="95" t="s">
        <v>790</v>
      </c>
      <c r="E59" s="95"/>
      <c r="F59" s="95"/>
      <c r="G59" s="95"/>
      <c r="H59" s="25"/>
      <c r="I59" s="25"/>
      <c r="J59" s="25"/>
      <c r="K59" s="25"/>
      <c r="L59" s="25"/>
      <c r="M59" s="25"/>
      <c r="N59" s="25"/>
      <c r="O59" s="25"/>
      <c r="P59" s="25"/>
      <c r="Q59" s="25"/>
      <c r="R59" s="25"/>
      <c r="S59" s="25"/>
      <c r="T59" s="25"/>
      <c r="W59" s="25"/>
    </row>
    <row r="60" spans="2:23" hidden="1">
      <c r="B60" s="25"/>
      <c r="C60" s="95"/>
      <c r="D60" s="95" t="s">
        <v>791</v>
      </c>
      <c r="E60" s="95"/>
      <c r="F60" s="95"/>
      <c r="G60" s="95"/>
      <c r="H60" s="25"/>
      <c r="I60" s="25"/>
      <c r="J60" s="25"/>
      <c r="K60" s="25"/>
      <c r="L60" s="25"/>
      <c r="M60" s="25"/>
      <c r="N60" s="25"/>
      <c r="O60" s="25"/>
      <c r="P60" s="25"/>
      <c r="Q60" s="25"/>
      <c r="R60" s="25"/>
      <c r="S60" s="25"/>
      <c r="T60" s="25"/>
      <c r="W60" s="25"/>
    </row>
    <row r="61" spans="2:23">
      <c r="B61" s="25"/>
      <c r="C61" s="95"/>
      <c r="D61" s="95"/>
      <c r="E61" s="95"/>
      <c r="F61" s="95"/>
      <c r="G61" s="95"/>
      <c r="H61" s="25"/>
      <c r="I61" s="25"/>
      <c r="J61" s="25"/>
      <c r="K61" s="25"/>
      <c r="L61" s="25"/>
      <c r="M61" s="25"/>
      <c r="N61" s="25"/>
      <c r="O61" s="25"/>
      <c r="P61" s="25"/>
      <c r="Q61" s="25"/>
      <c r="R61" s="25"/>
      <c r="S61" s="25"/>
      <c r="T61" s="25"/>
      <c r="U61" s="25"/>
      <c r="V61" s="25"/>
      <c r="W61" s="25"/>
    </row>
    <row r="62" spans="2:23">
      <c r="B62" s="25"/>
      <c r="C62" s="95" t="s">
        <v>792</v>
      </c>
      <c r="D62" s="95"/>
      <c r="E62" s="25"/>
      <c r="F62" s="25"/>
      <c r="G62" s="25"/>
      <c r="H62" s="25"/>
      <c r="I62" s="25"/>
      <c r="J62" s="25"/>
      <c r="K62" s="25"/>
      <c r="L62" s="25"/>
      <c r="M62" s="25"/>
      <c r="N62" s="25"/>
      <c r="O62" s="25"/>
      <c r="P62" s="25"/>
      <c r="Q62" s="25"/>
      <c r="R62" s="25"/>
      <c r="S62" s="25"/>
      <c r="T62" s="25"/>
      <c r="U62" s="25"/>
      <c r="V62" s="25"/>
      <c r="W62" s="25"/>
    </row>
    <row r="63" spans="2:23">
      <c r="B63" s="87" t="s">
        <v>793</v>
      </c>
      <c r="C63" s="95" t="s">
        <v>794</v>
      </c>
      <c r="D63" s="95"/>
      <c r="E63" s="25"/>
      <c r="F63" s="25"/>
      <c r="G63" s="25"/>
      <c r="H63" s="25"/>
      <c r="I63" s="25"/>
      <c r="J63" s="25"/>
      <c r="K63" s="25"/>
      <c r="L63" s="25"/>
      <c r="M63" s="25"/>
      <c r="N63" s="25"/>
      <c r="O63" s="25"/>
      <c r="P63" s="25"/>
      <c r="Q63" s="25"/>
      <c r="R63" s="25"/>
      <c r="S63" s="25"/>
      <c r="T63" s="25"/>
      <c r="U63" s="25"/>
      <c r="V63" s="25"/>
      <c r="W63" s="25"/>
    </row>
    <row r="64" spans="2:23">
      <c r="B64" s="25"/>
      <c r="C64" s="25"/>
      <c r="D64" s="95"/>
      <c r="E64" s="25"/>
      <c r="F64" s="25"/>
      <c r="G64" s="25"/>
      <c r="H64" s="25"/>
      <c r="I64" s="25"/>
      <c r="J64" s="25"/>
      <c r="K64" s="25"/>
      <c r="L64" s="25"/>
      <c r="M64" s="25"/>
      <c r="N64" s="25"/>
      <c r="O64" s="25"/>
      <c r="P64" s="25"/>
      <c r="Q64" s="25"/>
      <c r="R64" s="25"/>
      <c r="S64" s="25"/>
      <c r="T64" s="25"/>
      <c r="U64" s="25"/>
      <c r="V64" s="25"/>
      <c r="W64" s="25"/>
    </row>
    <row r="65" spans="1:15" ht="18">
      <c r="C65" s="26" t="s">
        <v>795</v>
      </c>
    </row>
    <row r="66" spans="1:15">
      <c r="B66" s="504" t="s">
        <v>796</v>
      </c>
      <c r="C66" s="505" t="s">
        <v>797</v>
      </c>
      <c r="D66" s="505" t="s">
        <v>798</v>
      </c>
      <c r="E66" s="505" t="s">
        <v>799</v>
      </c>
      <c r="F66" s="505" t="s">
        <v>800</v>
      </c>
      <c r="G66" s="505" t="s">
        <v>801</v>
      </c>
      <c r="H66" s="505" t="s">
        <v>802</v>
      </c>
      <c r="I66" s="505" t="s">
        <v>803</v>
      </c>
      <c r="J66" s="505" t="s">
        <v>804</v>
      </c>
      <c r="K66" s="505" t="s">
        <v>805</v>
      </c>
      <c r="L66" s="505" t="s">
        <v>806</v>
      </c>
      <c r="M66" s="505" t="s">
        <v>807</v>
      </c>
      <c r="N66" s="505" t="s">
        <v>808</v>
      </c>
      <c r="O66" s="505" t="s">
        <v>460</v>
      </c>
    </row>
    <row r="67" spans="1:15" s="70" customFormat="1">
      <c r="A67" s="146"/>
      <c r="B67" s="492" t="s">
        <v>809</v>
      </c>
      <c r="C67" s="493" t="s">
        <v>810</v>
      </c>
      <c r="D67" s="765" t="s">
        <v>811</v>
      </c>
      <c r="E67" s="495" t="s">
        <v>812</v>
      </c>
      <c r="F67" s="495" t="s">
        <v>813</v>
      </c>
      <c r="G67" s="495" t="s">
        <v>814</v>
      </c>
      <c r="H67" s="495" t="s">
        <v>815</v>
      </c>
      <c r="I67" s="495" t="s">
        <v>816</v>
      </c>
      <c r="J67" s="495">
        <v>10401341190</v>
      </c>
      <c r="K67" s="495" t="s">
        <v>817</v>
      </c>
      <c r="L67" s="495" t="s">
        <v>818</v>
      </c>
      <c r="M67" s="496">
        <v>-42028.9</v>
      </c>
      <c r="N67" s="496">
        <v>-40124.99</v>
      </c>
      <c r="O67" s="495">
        <v>0</v>
      </c>
    </row>
    <row r="68" spans="1:15" s="70" customFormat="1">
      <c r="A68" s="146"/>
      <c r="B68" s="492" t="s">
        <v>809</v>
      </c>
      <c r="C68" s="494" t="s">
        <v>810</v>
      </c>
      <c r="D68" s="766"/>
      <c r="E68" s="497" t="s">
        <v>819</v>
      </c>
      <c r="F68" s="497" t="s">
        <v>813</v>
      </c>
      <c r="G68" s="497" t="s">
        <v>814</v>
      </c>
      <c r="H68" s="497" t="s">
        <v>815</v>
      </c>
      <c r="I68" s="497" t="s">
        <v>816</v>
      </c>
      <c r="J68" s="497">
        <v>10401341190</v>
      </c>
      <c r="K68" s="497" t="s">
        <v>817</v>
      </c>
      <c r="L68" s="497" t="s">
        <v>820</v>
      </c>
      <c r="M68" s="497">
        <v>-483</v>
      </c>
      <c r="N68" s="497">
        <v>-475.18</v>
      </c>
      <c r="O68" s="497">
        <v>0</v>
      </c>
    </row>
    <row r="69" spans="1:15">
      <c r="B69" s="492" t="s">
        <v>809</v>
      </c>
      <c r="C69" s="494" t="s">
        <v>810</v>
      </c>
      <c r="D69" s="766"/>
      <c r="E69" s="497" t="s">
        <v>819</v>
      </c>
      <c r="F69" s="497" t="s">
        <v>813</v>
      </c>
      <c r="G69" s="497" t="s">
        <v>814</v>
      </c>
      <c r="H69" s="497" t="s">
        <v>815</v>
      </c>
      <c r="I69" s="497" t="s">
        <v>816</v>
      </c>
      <c r="J69" s="497">
        <v>10401341190</v>
      </c>
      <c r="K69" s="497" t="s">
        <v>817</v>
      </c>
      <c r="L69" s="497" t="s">
        <v>821</v>
      </c>
      <c r="M69" s="498">
        <v>-62239.7</v>
      </c>
      <c r="N69" s="498">
        <v>-61231.41</v>
      </c>
      <c r="O69" s="497">
        <v>0</v>
      </c>
    </row>
    <row r="70" spans="1:15">
      <c r="B70" s="492" t="s">
        <v>809</v>
      </c>
      <c r="C70" s="494" t="s">
        <v>810</v>
      </c>
      <c r="D70" s="766"/>
      <c r="E70" s="497" t="s">
        <v>822</v>
      </c>
      <c r="F70" s="497" t="s">
        <v>813</v>
      </c>
      <c r="G70" s="497" t="s">
        <v>814</v>
      </c>
      <c r="H70" s="497" t="s">
        <v>815</v>
      </c>
      <c r="I70" s="497" t="s">
        <v>816</v>
      </c>
      <c r="J70" s="497">
        <v>10401341190</v>
      </c>
      <c r="K70" s="497" t="s">
        <v>823</v>
      </c>
      <c r="L70" s="497" t="s">
        <v>824</v>
      </c>
      <c r="M70" s="498">
        <v>-45553.9</v>
      </c>
      <c r="N70" s="498">
        <v>-47530.94</v>
      </c>
      <c r="O70" s="497">
        <v>0</v>
      </c>
    </row>
    <row r="71" spans="1:15">
      <c r="B71" s="492" t="s">
        <v>809</v>
      </c>
      <c r="C71" s="494" t="s">
        <v>810</v>
      </c>
      <c r="D71" s="766"/>
      <c r="E71" s="497" t="s">
        <v>825</v>
      </c>
      <c r="F71" s="497" t="s">
        <v>813</v>
      </c>
      <c r="G71" s="497" t="s">
        <v>814</v>
      </c>
      <c r="H71" s="497" t="s">
        <v>815</v>
      </c>
      <c r="I71" s="497" t="s">
        <v>816</v>
      </c>
      <c r="J71" s="497">
        <v>10401341190</v>
      </c>
      <c r="K71" s="497" t="s">
        <v>817</v>
      </c>
      <c r="L71" s="497" t="s">
        <v>826</v>
      </c>
      <c r="M71" s="498">
        <v>-32935.199999999997</v>
      </c>
      <c r="N71" s="498">
        <v>-35800.559999999998</v>
      </c>
      <c r="O71" s="497">
        <v>0</v>
      </c>
    </row>
    <row r="72" spans="1:15">
      <c r="B72" s="492" t="s">
        <v>809</v>
      </c>
      <c r="C72" s="494" t="s">
        <v>810</v>
      </c>
      <c r="D72" s="766"/>
      <c r="E72" s="497" t="s">
        <v>827</v>
      </c>
      <c r="F72" s="497" t="s">
        <v>813</v>
      </c>
      <c r="G72" s="497" t="s">
        <v>814</v>
      </c>
      <c r="H72" s="497" t="s">
        <v>815</v>
      </c>
      <c r="I72" s="497" t="s">
        <v>816</v>
      </c>
      <c r="J72" s="497">
        <v>10401341190</v>
      </c>
      <c r="K72" s="497" t="s">
        <v>817</v>
      </c>
      <c r="L72" s="497" t="s">
        <v>828</v>
      </c>
      <c r="M72" s="498">
        <v>-78270.2</v>
      </c>
      <c r="N72" s="498">
        <v>-87592.18</v>
      </c>
      <c r="O72" s="497">
        <v>0</v>
      </c>
    </row>
    <row r="73" spans="1:15">
      <c r="B73" s="492" t="s">
        <v>809</v>
      </c>
      <c r="C73" s="494" t="s">
        <v>810</v>
      </c>
      <c r="D73" s="766"/>
      <c r="E73" s="497" t="s">
        <v>829</v>
      </c>
      <c r="F73" s="497" t="s">
        <v>813</v>
      </c>
      <c r="G73" s="497" t="s">
        <v>814</v>
      </c>
      <c r="H73" s="497" t="s">
        <v>815</v>
      </c>
      <c r="I73" s="497" t="s">
        <v>816</v>
      </c>
      <c r="J73" s="497">
        <v>10401341190</v>
      </c>
      <c r="K73" s="497" t="s">
        <v>823</v>
      </c>
      <c r="L73" s="497" t="s">
        <v>830</v>
      </c>
      <c r="M73" s="498">
        <v>-32812.199999999997</v>
      </c>
      <c r="N73" s="498">
        <v>-36667.629999999997</v>
      </c>
      <c r="O73" s="497">
        <v>0</v>
      </c>
    </row>
    <row r="74" spans="1:15">
      <c r="B74" s="492" t="s">
        <v>809</v>
      </c>
      <c r="C74" s="494" t="s">
        <v>810</v>
      </c>
      <c r="D74" s="766"/>
      <c r="E74" s="497" t="s">
        <v>831</v>
      </c>
      <c r="F74" s="497" t="s">
        <v>813</v>
      </c>
      <c r="G74" s="497" t="s">
        <v>814</v>
      </c>
      <c r="H74" s="497" t="s">
        <v>815</v>
      </c>
      <c r="I74" s="497" t="s">
        <v>816</v>
      </c>
      <c r="J74" s="497">
        <v>10401341190</v>
      </c>
      <c r="K74" s="497" t="s">
        <v>823</v>
      </c>
      <c r="L74" s="497" t="s">
        <v>832</v>
      </c>
      <c r="M74" s="498">
        <v>-59135.1</v>
      </c>
      <c r="N74" s="498">
        <v>-66042.080000000002</v>
      </c>
      <c r="O74" s="497">
        <v>0</v>
      </c>
    </row>
    <row r="75" spans="1:15">
      <c r="B75" s="492" t="s">
        <v>809</v>
      </c>
      <c r="C75" s="494" t="s">
        <v>810</v>
      </c>
      <c r="D75" s="766"/>
      <c r="E75" s="499">
        <v>45414</v>
      </c>
      <c r="F75" s="497" t="s">
        <v>813</v>
      </c>
      <c r="G75" s="497" t="s">
        <v>814</v>
      </c>
      <c r="H75" s="497" t="s">
        <v>815</v>
      </c>
      <c r="I75" s="497" t="s">
        <v>816</v>
      </c>
      <c r="J75" s="497">
        <v>10401341190</v>
      </c>
      <c r="K75" s="497" t="s">
        <v>823</v>
      </c>
      <c r="L75" s="497" t="s">
        <v>833</v>
      </c>
      <c r="M75" s="498">
        <v>-59135.1</v>
      </c>
      <c r="N75" s="498">
        <v>-66042.080000000002</v>
      </c>
      <c r="O75" s="497">
        <v>0</v>
      </c>
    </row>
    <row r="76" spans="1:15">
      <c r="B76" s="492" t="s">
        <v>809</v>
      </c>
      <c r="C76" s="494" t="s">
        <v>810</v>
      </c>
      <c r="D76" s="766"/>
      <c r="E76" s="499">
        <v>45414</v>
      </c>
      <c r="F76" s="497" t="s">
        <v>813</v>
      </c>
      <c r="G76" s="497" t="s">
        <v>814</v>
      </c>
      <c r="H76" s="497" t="s">
        <v>815</v>
      </c>
      <c r="I76" s="497" t="s">
        <v>816</v>
      </c>
      <c r="J76" s="497">
        <v>10401341190</v>
      </c>
      <c r="K76" s="497" t="s">
        <v>823</v>
      </c>
      <c r="L76" s="497" t="s">
        <v>834</v>
      </c>
      <c r="M76" s="498">
        <v>59135.1</v>
      </c>
      <c r="N76" s="498">
        <v>66042.080000000002</v>
      </c>
      <c r="O76" s="497">
        <v>0</v>
      </c>
    </row>
    <row r="77" spans="1:15">
      <c r="B77" s="492" t="s">
        <v>809</v>
      </c>
      <c r="C77" s="494" t="s">
        <v>810</v>
      </c>
      <c r="D77" s="766"/>
      <c r="E77" s="497" t="s">
        <v>835</v>
      </c>
      <c r="F77" s="497" t="s">
        <v>813</v>
      </c>
      <c r="G77" s="497" t="s">
        <v>814</v>
      </c>
      <c r="H77" s="497" t="s">
        <v>815</v>
      </c>
      <c r="I77" s="497" t="s">
        <v>816</v>
      </c>
      <c r="J77" s="497">
        <v>10401341190</v>
      </c>
      <c r="K77" s="497" t="s">
        <v>817</v>
      </c>
      <c r="L77" s="497" t="s">
        <v>836</v>
      </c>
      <c r="M77" s="498">
        <v>-42420.6</v>
      </c>
      <c r="N77" s="498">
        <v>-48580.07</v>
      </c>
      <c r="O77" s="497">
        <v>0</v>
      </c>
    </row>
    <row r="78" spans="1:15">
      <c r="B78" s="492" t="s">
        <v>809</v>
      </c>
      <c r="C78" s="494" t="s">
        <v>810</v>
      </c>
      <c r="D78" s="766"/>
      <c r="E78" s="497" t="s">
        <v>837</v>
      </c>
      <c r="F78" s="497" t="s">
        <v>813</v>
      </c>
      <c r="G78" s="497" t="s">
        <v>814</v>
      </c>
      <c r="H78" s="497" t="s">
        <v>815</v>
      </c>
      <c r="I78" s="497" t="s">
        <v>816</v>
      </c>
      <c r="J78" s="497">
        <v>10401341190</v>
      </c>
      <c r="K78" s="497" t="s">
        <v>817</v>
      </c>
      <c r="L78" s="497" t="s">
        <v>838</v>
      </c>
      <c r="M78" s="498">
        <v>-85282.6</v>
      </c>
      <c r="N78" s="498">
        <v>-99013.1</v>
      </c>
      <c r="O78" s="497">
        <v>0</v>
      </c>
    </row>
    <row r="79" spans="1:15">
      <c r="B79" s="492" t="s">
        <v>809</v>
      </c>
      <c r="C79" s="494" t="s">
        <v>810</v>
      </c>
      <c r="D79" s="766"/>
      <c r="E79" s="497" t="s">
        <v>839</v>
      </c>
      <c r="F79" s="497" t="s">
        <v>813</v>
      </c>
      <c r="G79" s="497" t="s">
        <v>814</v>
      </c>
      <c r="H79" s="497" t="s">
        <v>815</v>
      </c>
      <c r="I79" s="497" t="s">
        <v>816</v>
      </c>
      <c r="J79" s="497">
        <v>10401341190</v>
      </c>
      <c r="K79" s="497" t="s">
        <v>823</v>
      </c>
      <c r="L79" s="497" t="s">
        <v>840</v>
      </c>
      <c r="M79" s="498">
        <v>-58889.8</v>
      </c>
      <c r="N79" s="498">
        <v>-68053.05</v>
      </c>
      <c r="O79" s="497">
        <v>0</v>
      </c>
    </row>
    <row r="80" spans="1:15">
      <c r="B80" s="492" t="s">
        <v>809</v>
      </c>
      <c r="C80" s="494" t="s">
        <v>810</v>
      </c>
      <c r="D80" s="766"/>
      <c r="E80" s="497" t="s">
        <v>841</v>
      </c>
      <c r="F80" s="497" t="s">
        <v>813</v>
      </c>
      <c r="G80" s="497" t="s">
        <v>814</v>
      </c>
      <c r="H80" s="497" t="s">
        <v>815</v>
      </c>
      <c r="I80" s="497" t="s">
        <v>816</v>
      </c>
      <c r="J80" s="497">
        <v>10401341190</v>
      </c>
      <c r="K80" s="497" t="s">
        <v>823</v>
      </c>
      <c r="L80" s="497" t="s">
        <v>842</v>
      </c>
      <c r="M80" s="498">
        <v>-53056.5</v>
      </c>
      <c r="N80" s="498">
        <v>-61386.37</v>
      </c>
      <c r="O80" s="497">
        <v>0</v>
      </c>
    </row>
    <row r="81" spans="2:15">
      <c r="B81" s="492" t="s">
        <v>809</v>
      </c>
      <c r="C81" s="494" t="s">
        <v>810</v>
      </c>
      <c r="D81" s="767"/>
      <c r="E81" s="497" t="s">
        <v>843</v>
      </c>
      <c r="F81" s="497" t="s">
        <v>813</v>
      </c>
      <c r="G81" s="497" t="s">
        <v>814</v>
      </c>
      <c r="H81" s="497" t="s">
        <v>815</v>
      </c>
      <c r="I81" s="497" t="s">
        <v>816</v>
      </c>
      <c r="J81" s="497">
        <v>10401341190</v>
      </c>
      <c r="K81" s="497" t="s">
        <v>823</v>
      </c>
      <c r="L81" s="497" t="s">
        <v>844</v>
      </c>
      <c r="M81" s="498">
        <v>-81879.199999999997</v>
      </c>
      <c r="N81" s="498">
        <v>-94292.09</v>
      </c>
      <c r="O81" s="497">
        <v>0</v>
      </c>
    </row>
    <row r="82" spans="2:15">
      <c r="B82" s="768" t="s">
        <v>845</v>
      </c>
      <c r="C82" s="769"/>
      <c r="D82" s="769"/>
      <c r="E82" s="769"/>
      <c r="F82" s="769"/>
      <c r="G82" s="769"/>
      <c r="H82" s="769"/>
      <c r="I82" s="769"/>
      <c r="J82" s="769"/>
      <c r="K82" s="769"/>
      <c r="L82" s="770"/>
      <c r="M82" s="501">
        <v>-674986.9</v>
      </c>
      <c r="N82" s="501">
        <v>-746789.65</v>
      </c>
      <c r="O82" s="500">
        <v>0</v>
      </c>
    </row>
    <row r="83" spans="2:15">
      <c r="B83" s="771" t="s">
        <v>846</v>
      </c>
      <c r="C83" s="772"/>
      <c r="D83" s="772"/>
      <c r="E83" s="772"/>
      <c r="F83" s="772"/>
      <c r="G83" s="772"/>
      <c r="H83" s="772"/>
      <c r="I83" s="772"/>
      <c r="J83" s="772"/>
      <c r="K83" s="772"/>
      <c r="L83" s="773"/>
      <c r="M83" s="503">
        <v>-674986.9</v>
      </c>
      <c r="N83" s="503">
        <v>-746789.65</v>
      </c>
      <c r="O83" s="502">
        <v>0</v>
      </c>
    </row>
    <row r="84" spans="2:15">
      <c r="B84" s="774" t="s">
        <v>847</v>
      </c>
      <c r="C84" s="774"/>
      <c r="D84" s="774"/>
      <c r="E84" s="774"/>
      <c r="F84" s="774"/>
      <c r="G84" s="774">
        <v>1</v>
      </c>
      <c r="H84" s="774"/>
      <c r="I84" s="774"/>
      <c r="J84" s="774"/>
      <c r="K84" s="774"/>
      <c r="L84" s="774" t="s">
        <v>848</v>
      </c>
      <c r="M84" s="774"/>
      <c r="N84" s="774"/>
      <c r="O84" s="774"/>
    </row>
  </sheetData>
  <mergeCells count="10">
    <mergeCell ref="B82:L82"/>
    <mergeCell ref="B83:L83"/>
    <mergeCell ref="B84:F84"/>
    <mergeCell ref="G84:K84"/>
    <mergeCell ref="L84:O84"/>
    <mergeCell ref="C19:D19"/>
    <mergeCell ref="V10:V11"/>
    <mergeCell ref="I8:T8"/>
    <mergeCell ref="I10:T10"/>
    <mergeCell ref="D67:D81"/>
  </mergeCells>
  <conditionalFormatting sqref="E12:E17">
    <cfRule type="cellIs" dxfId="283" priority="9" operator="equal">
      <formula>"[select]"</formula>
    </cfRule>
    <cfRule type="cellIs" dxfId="282" priority="10" operator="equal">
      <formula>""</formula>
    </cfRule>
  </conditionalFormatting>
  <conditionalFormatting sqref="E19">
    <cfRule type="cellIs" dxfId="281" priority="7" operator="equal">
      <formula>"[select]"</formula>
    </cfRule>
    <cfRule type="cellIs" dxfId="280" priority="8" operator="equal">
      <formula>""</formula>
    </cfRule>
  </conditionalFormatting>
  <conditionalFormatting sqref="F23:F28">
    <cfRule type="cellIs" dxfId="279" priority="1" operator="equal">
      <formula>"[select]"</formula>
    </cfRule>
    <cfRule type="cellIs" dxfId="278" priority="2" operator="equal">
      <formula>""</formula>
    </cfRule>
  </conditionalFormatting>
  <conditionalFormatting sqref="H12:H17">
    <cfRule type="cellIs" dxfId="277" priority="3" operator="equal">
      <formula>"[select]"</formula>
    </cfRule>
    <cfRule type="cellIs" dxfId="276" priority="4" operator="equal">
      <formula>""</formula>
    </cfRule>
  </conditionalFormatting>
  <conditionalFormatting sqref="H19">
    <cfRule type="cellIs" dxfId="275" priority="5" operator="equal">
      <formula>"[select]"</formula>
    </cfRule>
    <cfRule type="cellIs" dxfId="274" priority="6" operator="equal">
      <formula>""</formula>
    </cfRule>
  </conditionalFormatting>
  <conditionalFormatting sqref="I23:I28">
    <cfRule type="cellIs" dxfId="273" priority="37" operator="equal">
      <formula>"[select]"</formula>
    </cfRule>
    <cfRule type="cellIs" dxfId="272" priority="38" operator="equal">
      <formula>""</formula>
    </cfRule>
  </conditionalFormatting>
  <dataValidations count="7">
    <dataValidation allowBlank="1" showInputMessage="1" sqref="G23:G28 V19 V12:V17" xr:uid="{00000000-0002-0000-1600-000003000000}"/>
    <dataValidation type="list" allowBlank="1" showInputMessage="1" sqref="E19:F19 E12:E17" xr:uid="{00000000-0002-0000-1600-000006000000}">
      <formula1>"[select],Diesel,Pipeline Natural Gas,Unprocessed Natural Gas,LNG,CNG,LPG,Coal (Anthracite/Black),Coal (Bituminous/Black),Coal (Subbituminous/Black),Coal (Subbituminous/Brown),Coal (Lignite/Brown),Biomass,Biogas,Biodiesel,Water/Refuse"</formula1>
    </dataValidation>
    <dataValidation type="list" allowBlank="1" showInputMessage="1" sqref="F27:F28" xr:uid="{00000000-0002-0000-1600-000008000000}">
      <formula1>$D$31:$D$60</formula1>
    </dataValidation>
    <dataValidation type="list" allowBlank="1" showInputMessage="1" sqref="I23:I28" xr:uid="{00000000-0002-0000-1600-00000A000000}">
      <formula1>$C$31:$C$42</formula1>
    </dataValidation>
    <dataValidation type="list" allowBlank="1" showInputMessage="1" sqref="H16:H17" xr:uid="{B53D04F5-5E1D-4334-8A1E-2801515A00EC}">
      <formula1>"[select],L,kL,GJ,m³,Tonne"</formula1>
    </dataValidation>
    <dataValidation type="list" allowBlank="1" showInputMessage="1" sqref="H19 H12:H15" xr:uid="{835DEB4B-298F-4901-AB8F-7C4C51C929B1}">
      <formula1>"[select],L,kL,GJ,m3,Tonne"</formula1>
    </dataValidation>
    <dataValidation type="list" allowBlank="1" showInputMessage="1" sqref="F23:F26" xr:uid="{6F06E63C-939D-44CC-AB36-CA41F2D24213}">
      <formula1>$D$26:$D$55</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6">
    <tabColor rgb="FF92D050"/>
  </sheetPr>
  <dimension ref="A2:AA170"/>
  <sheetViews>
    <sheetView topLeftCell="A4" zoomScale="80" zoomScaleNormal="80" workbookViewId="0">
      <pane xSplit="5" topLeftCell="F1" activePane="topRight" state="frozen"/>
      <selection pane="topRight" activeCell="R24" sqref="R24"/>
      <selection activeCell="D7" sqref="D7"/>
    </sheetView>
  </sheetViews>
  <sheetFormatPr defaultColWidth="9.140625" defaultRowHeight="15"/>
  <cols>
    <col min="1" max="1" width="2.7109375" style="145" customWidth="1"/>
    <col min="2" max="2" width="2.7109375" style="1" customWidth="1"/>
    <col min="3" max="4" width="25.7109375" style="1" customWidth="1"/>
    <col min="5" max="5" width="48.7109375" style="1" bestFit="1" customWidth="1"/>
    <col min="6" max="6" width="1.7109375" style="1" customWidth="1"/>
    <col min="7" max="8" width="15.7109375" style="1" customWidth="1"/>
    <col min="9" max="9" width="7.140625" style="1" bestFit="1" customWidth="1"/>
    <col min="10" max="10" width="1.7109375" style="1" customWidth="1"/>
    <col min="11" max="11" width="13.28515625" style="70" customWidth="1"/>
    <col min="12" max="12" width="13.28515625" style="1" customWidth="1"/>
    <col min="13" max="13" width="15.7109375" style="1" customWidth="1"/>
    <col min="14" max="14" width="13.28515625" style="1" customWidth="1"/>
    <col min="15" max="15" width="18.28515625" style="1" customWidth="1"/>
    <col min="16" max="16" width="13.28515625" style="1" customWidth="1"/>
    <col min="17" max="18" width="18.28515625" style="1" customWidth="1"/>
    <col min="19" max="22" width="13.28515625" style="1" customWidth="1"/>
    <col min="23" max="23" width="1.7109375" style="1" customWidth="1"/>
    <col min="24" max="25" width="13.28515625" style="1" customWidth="1"/>
    <col min="26" max="27" width="2.7109375" style="1" customWidth="1"/>
    <col min="28" max="16384" width="9.140625" style="1"/>
  </cols>
  <sheetData>
    <row r="2" spans="2:26">
      <c r="B2" s="13"/>
      <c r="C2" s="14"/>
      <c r="D2" s="14"/>
      <c r="E2" s="14"/>
      <c r="F2" s="14"/>
      <c r="G2" s="14"/>
      <c r="H2" s="14"/>
      <c r="I2" s="14"/>
      <c r="J2" s="14"/>
      <c r="K2" s="77"/>
      <c r="L2" s="14"/>
      <c r="M2" s="14"/>
      <c r="N2" s="14"/>
      <c r="O2" s="14"/>
      <c r="P2" s="14"/>
      <c r="Q2" s="14"/>
      <c r="R2" s="14"/>
      <c r="S2" s="14"/>
      <c r="T2" s="14"/>
      <c r="U2" s="14"/>
      <c r="V2" s="14"/>
      <c r="W2" s="14"/>
      <c r="X2" s="14"/>
      <c r="Y2" s="14"/>
      <c r="Z2" s="15"/>
    </row>
    <row r="3" spans="2:26" ht="23.25">
      <c r="B3" s="16"/>
      <c r="C3" s="17" t="s">
        <v>9</v>
      </c>
      <c r="D3" s="18"/>
      <c r="E3" s="18"/>
      <c r="F3" s="18"/>
      <c r="G3" s="78"/>
      <c r="H3" s="19" t="s">
        <v>849</v>
      </c>
      <c r="I3" s="18"/>
      <c r="J3" s="18"/>
      <c r="K3" s="78"/>
      <c r="L3" s="18"/>
      <c r="M3" s="18"/>
      <c r="N3" s="18"/>
      <c r="O3" s="18"/>
      <c r="P3" s="18"/>
      <c r="Q3" s="18"/>
      <c r="R3" s="18"/>
      <c r="S3" s="18"/>
      <c r="T3" s="18"/>
      <c r="U3" s="18"/>
      <c r="V3" s="18"/>
      <c r="W3" s="18"/>
      <c r="X3" s="18"/>
      <c r="Y3" s="18"/>
      <c r="Z3" s="20"/>
    </row>
    <row r="4" spans="2:26" ht="47.25" customHeight="1">
      <c r="B4" s="16"/>
      <c r="C4" s="17" t="s">
        <v>11</v>
      </c>
      <c r="D4" s="18"/>
      <c r="E4" s="18"/>
      <c r="F4" s="18"/>
      <c r="G4" s="19"/>
      <c r="H4" s="697" t="s">
        <v>850</v>
      </c>
      <c r="I4" s="697"/>
      <c r="J4" s="697"/>
      <c r="K4" s="697"/>
      <c r="L4" s="697"/>
      <c r="M4" s="697"/>
      <c r="N4" s="697"/>
      <c r="O4" s="697"/>
      <c r="P4" s="697"/>
      <c r="Q4" s="697"/>
      <c r="R4" s="697"/>
      <c r="S4" s="697"/>
      <c r="T4" s="697"/>
      <c r="U4" s="18"/>
      <c r="V4" s="18"/>
      <c r="W4" s="18"/>
      <c r="X4" s="18"/>
      <c r="Y4" s="18"/>
      <c r="Z4" s="20"/>
    </row>
    <row r="5" spans="2:26">
      <c r="B5" s="16"/>
      <c r="C5" s="18"/>
      <c r="D5" s="18"/>
      <c r="E5" s="18"/>
      <c r="F5" s="18"/>
      <c r="G5" s="78"/>
      <c r="H5" s="78"/>
      <c r="I5" s="78"/>
      <c r="J5" s="78"/>
      <c r="K5" s="78"/>
      <c r="L5" s="18"/>
      <c r="M5" s="18"/>
      <c r="N5" s="18"/>
      <c r="O5" s="18"/>
      <c r="P5" s="18"/>
      <c r="Q5" s="18"/>
      <c r="R5" s="18"/>
      <c r="S5" s="18"/>
      <c r="T5" s="18"/>
      <c r="U5" s="18"/>
      <c r="V5" s="18"/>
      <c r="W5" s="18"/>
      <c r="X5" s="18"/>
      <c r="Y5" s="18"/>
      <c r="Z5" s="20"/>
    </row>
    <row r="6" spans="2:26" ht="23.25">
      <c r="B6" s="16"/>
      <c r="C6" s="21" t="s">
        <v>851</v>
      </c>
      <c r="D6" s="18"/>
      <c r="E6" s="18"/>
      <c r="F6" s="18"/>
      <c r="G6" s="18"/>
      <c r="H6" s="18"/>
      <c r="I6" s="18"/>
      <c r="J6" s="18"/>
      <c r="K6" s="78"/>
      <c r="L6" s="18"/>
      <c r="M6" s="18"/>
      <c r="N6" s="18"/>
      <c r="O6" s="18"/>
      <c r="P6" s="18"/>
      <c r="Q6" s="18"/>
      <c r="R6" s="18"/>
      <c r="S6" s="18"/>
      <c r="T6" s="18"/>
      <c r="U6" s="18"/>
      <c r="V6" s="18"/>
      <c r="W6" s="18"/>
      <c r="X6" s="18"/>
      <c r="Y6" s="18"/>
      <c r="Z6" s="20"/>
    </row>
    <row r="7" spans="2:26">
      <c r="B7" s="16"/>
      <c r="C7" s="18"/>
      <c r="D7" s="18"/>
      <c r="E7" s="18"/>
      <c r="F7" s="18"/>
      <c r="G7" s="18"/>
      <c r="H7" s="18"/>
      <c r="I7" s="18"/>
      <c r="J7" s="18"/>
      <c r="K7" s="78"/>
      <c r="L7" s="18"/>
      <c r="M7" s="18"/>
      <c r="N7" s="18"/>
      <c r="O7" s="18"/>
      <c r="P7" s="18"/>
      <c r="Q7" s="18"/>
      <c r="R7" s="18"/>
      <c r="S7" s="18"/>
      <c r="T7" s="18"/>
      <c r="U7" s="18"/>
      <c r="V7" s="18"/>
      <c r="W7" s="18"/>
      <c r="X7" s="18"/>
      <c r="Y7" s="18"/>
      <c r="Z7" s="20"/>
    </row>
    <row r="8" spans="2:26">
      <c r="B8" s="16"/>
      <c r="C8" s="18"/>
      <c r="D8" s="18"/>
      <c r="E8" s="18"/>
      <c r="F8" s="18"/>
      <c r="G8" s="18"/>
      <c r="H8" s="52" t="s">
        <v>660</v>
      </c>
      <c r="I8" s="18"/>
      <c r="J8" s="18"/>
      <c r="K8" s="698" t="s">
        <v>852</v>
      </c>
      <c r="L8" s="699"/>
      <c r="M8" s="699"/>
      <c r="N8" s="699"/>
      <c r="O8" s="699"/>
      <c r="P8" s="699"/>
      <c r="Q8" s="699"/>
      <c r="R8" s="699"/>
      <c r="S8" s="699"/>
      <c r="T8" s="699"/>
      <c r="U8" s="699"/>
      <c r="V8" s="700"/>
      <c r="W8" s="18"/>
      <c r="X8" s="18"/>
      <c r="Y8" s="18"/>
      <c r="Z8" s="20"/>
    </row>
    <row r="9" spans="2:26" ht="18">
      <c r="B9" s="16"/>
      <c r="C9" s="35" t="s">
        <v>853</v>
      </c>
      <c r="D9" s="18"/>
      <c r="E9" s="18"/>
      <c r="F9" s="18"/>
      <c r="G9" s="18"/>
      <c r="H9" s="18"/>
      <c r="I9" s="18"/>
      <c r="J9" s="18"/>
      <c r="K9" s="18"/>
      <c r="L9" s="18"/>
      <c r="M9" s="18"/>
      <c r="N9" s="18"/>
      <c r="O9" s="18"/>
      <c r="P9" s="18"/>
      <c r="Q9" s="18"/>
      <c r="R9" s="18"/>
      <c r="S9" s="18"/>
      <c r="T9" s="18"/>
      <c r="U9" s="18"/>
      <c r="V9" s="18"/>
      <c r="W9" s="18"/>
      <c r="X9" s="18"/>
      <c r="Y9" s="18"/>
      <c r="Z9" s="20"/>
    </row>
    <row r="10" spans="2:26">
      <c r="B10" s="16"/>
      <c r="C10" s="18" t="s">
        <v>854</v>
      </c>
      <c r="D10" s="18"/>
      <c r="E10" s="18"/>
      <c r="F10" s="18"/>
      <c r="G10" s="18"/>
      <c r="H10" s="18"/>
      <c r="I10" s="18"/>
      <c r="J10" s="18"/>
      <c r="K10" s="18"/>
      <c r="L10" s="18"/>
      <c r="M10" s="18"/>
      <c r="N10" s="18"/>
      <c r="O10" s="18"/>
      <c r="P10" s="18"/>
      <c r="Q10" s="18"/>
      <c r="R10" s="18"/>
      <c r="S10" s="18"/>
      <c r="T10" s="18"/>
      <c r="U10" s="18"/>
      <c r="V10" s="18"/>
      <c r="W10" s="18"/>
      <c r="X10" s="18"/>
      <c r="Y10" s="18"/>
      <c r="Z10" s="20"/>
    </row>
    <row r="11" spans="2:26">
      <c r="B11" s="16"/>
      <c r="C11" s="18"/>
      <c r="D11" s="18"/>
      <c r="E11" s="18"/>
      <c r="F11" s="18"/>
      <c r="G11" s="18"/>
      <c r="H11" s="18"/>
      <c r="I11" s="18"/>
      <c r="J11" s="18"/>
      <c r="K11" s="685" t="s">
        <v>855</v>
      </c>
      <c r="L11" s="686"/>
      <c r="M11" s="686"/>
      <c r="N11" s="686"/>
      <c r="O11" s="686"/>
      <c r="P11" s="686"/>
      <c r="Q11" s="686"/>
      <c r="R11" s="686"/>
      <c r="S11" s="686"/>
      <c r="T11" s="686"/>
      <c r="U11" s="686"/>
      <c r="V11" s="687"/>
      <c r="W11" s="18"/>
      <c r="X11" s="694" t="s">
        <v>856</v>
      </c>
      <c r="Y11" s="694" t="s">
        <v>857</v>
      </c>
      <c r="Z11" s="20"/>
    </row>
    <row r="12" spans="2:26">
      <c r="B12" s="16"/>
      <c r="C12" s="55" t="s">
        <v>858</v>
      </c>
      <c r="D12" s="55" t="s">
        <v>859</v>
      </c>
      <c r="E12" s="55" t="s">
        <v>860</v>
      </c>
      <c r="F12" s="18"/>
      <c r="G12" s="55" t="s">
        <v>717</v>
      </c>
      <c r="H12" s="55" t="s">
        <v>718</v>
      </c>
      <c r="I12" s="55" t="s">
        <v>461</v>
      </c>
      <c r="J12" s="18"/>
      <c r="K12" s="114" t="s">
        <v>562</v>
      </c>
      <c r="L12" s="114" t="s">
        <v>563</v>
      </c>
      <c r="M12" s="114" t="s">
        <v>564</v>
      </c>
      <c r="N12" s="114" t="s">
        <v>565</v>
      </c>
      <c r="O12" s="114" t="s">
        <v>566</v>
      </c>
      <c r="P12" s="114" t="s">
        <v>567</v>
      </c>
      <c r="Q12" s="114" t="s">
        <v>568</v>
      </c>
      <c r="R12" s="114" t="s">
        <v>569</v>
      </c>
      <c r="S12" s="114" t="s">
        <v>570</v>
      </c>
      <c r="T12" s="114" t="s">
        <v>571</v>
      </c>
      <c r="U12" s="114" t="s">
        <v>572</v>
      </c>
      <c r="V12" s="114" t="s">
        <v>573</v>
      </c>
      <c r="W12" s="18"/>
      <c r="X12" s="694" t="s">
        <v>856</v>
      </c>
      <c r="Y12" s="694"/>
      <c r="Z12" s="20"/>
    </row>
    <row r="13" spans="2:26">
      <c r="B13" s="16"/>
      <c r="C13" s="12" t="s">
        <v>861</v>
      </c>
      <c r="D13" s="34"/>
      <c r="E13" s="48" t="s">
        <v>862</v>
      </c>
      <c r="F13" s="18"/>
      <c r="G13" s="181">
        <v>0</v>
      </c>
      <c r="H13" s="60">
        <f t="shared" ref="H13" si="0">SUM(K13:V13)</f>
        <v>0</v>
      </c>
      <c r="I13" s="12" t="s">
        <v>674</v>
      </c>
      <c r="J13" s="18"/>
      <c r="K13" s="639"/>
      <c r="L13" s="392"/>
      <c r="M13" s="392"/>
      <c r="N13" s="392"/>
      <c r="O13" s="392"/>
      <c r="P13" s="392"/>
      <c r="Q13" s="392"/>
      <c r="R13" s="392"/>
      <c r="S13" s="640"/>
      <c r="T13" s="392"/>
      <c r="U13" s="392"/>
      <c r="V13" s="392"/>
      <c r="W13" s="18"/>
      <c r="X13" s="200">
        <v>100</v>
      </c>
      <c r="Y13" s="394" t="s">
        <v>863</v>
      </c>
      <c r="Z13" s="20"/>
    </row>
    <row r="14" spans="2:26">
      <c r="B14" s="16"/>
      <c r="C14" s="12" t="s">
        <v>864</v>
      </c>
      <c r="D14" s="34"/>
      <c r="E14" s="48" t="s">
        <v>865</v>
      </c>
      <c r="F14" s="18"/>
      <c r="G14" s="181">
        <v>17155.800000000003</v>
      </c>
      <c r="H14" s="60">
        <f t="shared" ref="H14:H43" si="1">SUM(K14:V14)</f>
        <v>16712.620000000003</v>
      </c>
      <c r="I14" s="12" t="s">
        <v>674</v>
      </c>
      <c r="J14" s="18"/>
      <c r="K14" s="639">
        <v>967.58</v>
      </c>
      <c r="L14" s="639">
        <v>1636.63</v>
      </c>
      <c r="M14" s="639">
        <v>1529.01</v>
      </c>
      <c r="N14" s="639">
        <v>831.15</v>
      </c>
      <c r="O14" s="639">
        <v>1671.6799999999998</v>
      </c>
      <c r="P14" s="639">
        <v>1127.1799999999998</v>
      </c>
      <c r="Q14" s="639">
        <v>1304.29</v>
      </c>
      <c r="R14" s="639">
        <v>1897.3600000000001</v>
      </c>
      <c r="S14" s="639">
        <v>1897.3600000000001</v>
      </c>
      <c r="T14" s="639">
        <v>2140.6999999999998</v>
      </c>
      <c r="U14" s="639">
        <v>1709.68</v>
      </c>
      <c r="V14" s="639"/>
      <c r="W14" s="18"/>
      <c r="X14" s="200">
        <v>100</v>
      </c>
      <c r="Y14" s="394" t="s">
        <v>863</v>
      </c>
      <c r="Z14" s="20"/>
    </row>
    <row r="15" spans="2:26">
      <c r="B15" s="16"/>
      <c r="C15" s="12" t="s">
        <v>866</v>
      </c>
      <c r="D15" s="34"/>
      <c r="E15" s="48" t="s">
        <v>867</v>
      </c>
      <c r="F15" s="18"/>
      <c r="G15" s="181">
        <v>0</v>
      </c>
      <c r="H15" s="60">
        <f t="shared" si="1"/>
        <v>0</v>
      </c>
      <c r="I15" s="12" t="s">
        <v>674</v>
      </c>
      <c r="J15" s="18"/>
      <c r="K15" s="639"/>
      <c r="L15" s="639"/>
      <c r="M15" s="639"/>
      <c r="N15" s="639"/>
      <c r="O15" s="639"/>
      <c r="P15" s="639"/>
      <c r="Q15" s="639"/>
      <c r="R15" s="639"/>
      <c r="S15" s="639"/>
      <c r="T15" s="639"/>
      <c r="U15" s="639"/>
      <c r="V15" s="639"/>
      <c r="W15" s="18"/>
      <c r="X15" s="200">
        <v>100</v>
      </c>
      <c r="Y15" s="394" t="s">
        <v>863</v>
      </c>
      <c r="Z15" s="20"/>
    </row>
    <row r="16" spans="2:26">
      <c r="B16" s="16"/>
      <c r="C16" s="12" t="s">
        <v>868</v>
      </c>
      <c r="D16" s="34"/>
      <c r="E16" s="48" t="s">
        <v>869</v>
      </c>
      <c r="F16" s="18"/>
      <c r="G16" s="181">
        <v>3348.1687499999998</v>
      </c>
      <c r="H16" s="60">
        <f t="shared" si="1"/>
        <v>2191.2999999999997</v>
      </c>
      <c r="I16" s="12" t="s">
        <v>674</v>
      </c>
      <c r="J16" s="18"/>
      <c r="K16" s="639">
        <v>410</v>
      </c>
      <c r="L16" s="639">
        <v>120</v>
      </c>
      <c r="M16" s="639">
        <v>227.1</v>
      </c>
      <c r="N16" s="639">
        <v>298.39999999999998</v>
      </c>
      <c r="O16" s="639">
        <v>164.1</v>
      </c>
      <c r="P16" s="639">
        <v>263.8</v>
      </c>
      <c r="Q16" s="639">
        <v>335.1</v>
      </c>
      <c r="R16" s="639">
        <v>46.6</v>
      </c>
      <c r="S16" s="639">
        <v>46.6</v>
      </c>
      <c r="T16" s="639">
        <v>154.19999999999999</v>
      </c>
      <c r="U16" s="639">
        <v>125.4</v>
      </c>
      <c r="V16" s="639"/>
      <c r="W16" s="18"/>
      <c r="X16" s="200">
        <v>100</v>
      </c>
      <c r="Y16" s="394" t="s">
        <v>863</v>
      </c>
      <c r="Z16" s="20"/>
    </row>
    <row r="17" spans="2:26">
      <c r="B17" s="16"/>
      <c r="C17" s="12" t="s">
        <v>870</v>
      </c>
      <c r="D17" s="34"/>
      <c r="E17" s="48" t="s">
        <v>871</v>
      </c>
      <c r="F17" s="18"/>
      <c r="G17" s="181">
        <v>0</v>
      </c>
      <c r="H17" s="60">
        <f t="shared" si="1"/>
        <v>0</v>
      </c>
      <c r="I17" s="12" t="s">
        <v>674</v>
      </c>
      <c r="J17" s="18"/>
      <c r="K17" s="639"/>
      <c r="L17" s="639"/>
      <c r="M17" s="639"/>
      <c r="N17" s="639"/>
      <c r="O17" s="639"/>
      <c r="P17" s="639"/>
      <c r="Q17" s="639"/>
      <c r="R17" s="639"/>
      <c r="S17" s="639"/>
      <c r="T17" s="639"/>
      <c r="U17" s="639"/>
      <c r="V17" s="639"/>
      <c r="W17" s="18"/>
      <c r="X17" s="200">
        <v>100</v>
      </c>
      <c r="Y17" s="394" t="s">
        <v>863</v>
      </c>
      <c r="Z17" s="20"/>
    </row>
    <row r="18" spans="2:26">
      <c r="B18" s="16"/>
      <c r="C18" s="12" t="s">
        <v>872</v>
      </c>
      <c r="D18" s="34"/>
      <c r="E18" s="48" t="s">
        <v>873</v>
      </c>
      <c r="F18" s="18"/>
      <c r="G18" s="181">
        <v>13362.199999999999</v>
      </c>
      <c r="H18" s="60">
        <f t="shared" si="1"/>
        <v>2900.09</v>
      </c>
      <c r="I18" s="12" t="s">
        <v>674</v>
      </c>
      <c r="J18" s="18"/>
      <c r="K18" s="639"/>
      <c r="L18" s="639">
        <v>212.33</v>
      </c>
      <c r="M18" s="639"/>
      <c r="N18" s="639"/>
      <c r="O18" s="639">
        <v>220.47</v>
      </c>
      <c r="P18" s="639">
        <v>306.06</v>
      </c>
      <c r="Q18" s="639">
        <v>398.6</v>
      </c>
      <c r="R18" s="639">
        <v>372.5</v>
      </c>
      <c r="S18" s="639">
        <v>372.5</v>
      </c>
      <c r="T18" s="639">
        <v>590.75</v>
      </c>
      <c r="U18" s="639">
        <v>426.88</v>
      </c>
      <c r="V18" s="639"/>
      <c r="W18" s="18"/>
      <c r="X18" s="200">
        <v>79</v>
      </c>
      <c r="Y18" s="394" t="s">
        <v>863</v>
      </c>
      <c r="Z18" s="20"/>
    </row>
    <row r="19" spans="2:26">
      <c r="B19" s="16"/>
      <c r="C19" s="12" t="s">
        <v>874</v>
      </c>
      <c r="D19" s="34"/>
      <c r="E19" s="48" t="s">
        <v>875</v>
      </c>
      <c r="F19" s="18"/>
      <c r="G19" s="181">
        <v>1854472.4619999998</v>
      </c>
      <c r="H19" s="60">
        <f t="shared" si="1"/>
        <v>1831485.9997142856</v>
      </c>
      <c r="I19" s="12" t="s">
        <v>674</v>
      </c>
      <c r="J19" s="18"/>
      <c r="K19" s="639">
        <v>165650.80000000002</v>
      </c>
      <c r="L19" s="639">
        <v>134663.86571428561</v>
      </c>
      <c r="M19" s="639">
        <v>148848.1</v>
      </c>
      <c r="N19" s="639">
        <v>168020.58400000009</v>
      </c>
      <c r="O19" s="639">
        <v>164213.5</v>
      </c>
      <c r="P19" s="639">
        <v>153484.4</v>
      </c>
      <c r="Q19" s="639">
        <v>144452.59999999998</v>
      </c>
      <c r="R19" s="639">
        <v>108971.2</v>
      </c>
      <c r="S19" s="639">
        <v>108971.2</v>
      </c>
      <c r="T19" s="639">
        <v>166448.90000000002</v>
      </c>
      <c r="U19" s="639">
        <v>167775.27</v>
      </c>
      <c r="V19" s="639">
        <v>199985.58</v>
      </c>
      <c r="W19" s="18"/>
      <c r="X19" s="200">
        <v>100</v>
      </c>
      <c r="Y19" s="394" t="s">
        <v>863</v>
      </c>
      <c r="Z19" s="20"/>
    </row>
    <row r="20" spans="2:26">
      <c r="B20" s="16"/>
      <c r="C20" s="12" t="s">
        <v>876</v>
      </c>
      <c r="D20" s="34"/>
      <c r="E20" s="48" t="s">
        <v>877</v>
      </c>
      <c r="F20" s="18"/>
      <c r="G20" s="181">
        <v>369693.68200000003</v>
      </c>
      <c r="H20" s="60">
        <f t="shared" si="1"/>
        <v>1346935.85</v>
      </c>
      <c r="I20" s="12" t="s">
        <v>674</v>
      </c>
      <c r="J20" s="18"/>
      <c r="K20" s="639">
        <v>110288.87999999999</v>
      </c>
      <c r="L20" s="639">
        <v>108646.95999999999</v>
      </c>
      <c r="M20" s="639">
        <v>130131.5</v>
      </c>
      <c r="N20" s="639">
        <v>163429.95000000001</v>
      </c>
      <c r="O20" s="639">
        <v>185127.87000000002</v>
      </c>
      <c r="P20" s="639">
        <v>136631.71</v>
      </c>
      <c r="Q20" s="639">
        <v>144961.78</v>
      </c>
      <c r="R20" s="639">
        <v>153111.94</v>
      </c>
      <c r="S20" s="639">
        <v>153111.94</v>
      </c>
      <c r="T20" s="639">
        <v>45353.840000000004</v>
      </c>
      <c r="U20" s="639">
        <v>13136.64</v>
      </c>
      <c r="V20" s="639">
        <v>3002.84</v>
      </c>
      <c r="W20" s="18"/>
      <c r="X20" s="200">
        <v>100</v>
      </c>
      <c r="Y20" s="394" t="s">
        <v>863</v>
      </c>
      <c r="Z20" s="20"/>
    </row>
    <row r="21" spans="2:26">
      <c r="B21" s="16"/>
      <c r="C21" s="12" t="s">
        <v>878</v>
      </c>
      <c r="D21" s="34"/>
      <c r="E21" s="48" t="s">
        <v>879</v>
      </c>
      <c r="F21" s="18"/>
      <c r="G21" s="181">
        <v>430</v>
      </c>
      <c r="H21" s="60">
        <f t="shared" si="1"/>
        <v>35</v>
      </c>
      <c r="I21" s="12" t="s">
        <v>674</v>
      </c>
      <c r="J21" s="18"/>
      <c r="K21" s="639"/>
      <c r="L21" s="639"/>
      <c r="M21" s="639"/>
      <c r="N21" s="639"/>
      <c r="O21" s="639"/>
      <c r="P21" s="639"/>
      <c r="Q21" s="639">
        <v>35</v>
      </c>
      <c r="R21" s="639"/>
      <c r="S21" s="639"/>
      <c r="T21" s="639"/>
      <c r="U21" s="639"/>
      <c r="V21" s="639"/>
      <c r="W21" s="18"/>
      <c r="X21" s="200">
        <v>100</v>
      </c>
      <c r="Y21" s="394" t="s">
        <v>863</v>
      </c>
      <c r="Z21" s="20"/>
    </row>
    <row r="22" spans="2:26">
      <c r="B22" s="16"/>
      <c r="C22" s="12" t="s">
        <v>880</v>
      </c>
      <c r="D22" s="34"/>
      <c r="E22" s="48" t="s">
        <v>881</v>
      </c>
      <c r="F22" s="18"/>
      <c r="G22" s="181">
        <v>5123187.9519999996</v>
      </c>
      <c r="H22" s="60">
        <f t="shared" si="1"/>
        <v>4371536.5393333342</v>
      </c>
      <c r="I22" s="12" t="s">
        <v>674</v>
      </c>
      <c r="J22" s="18"/>
      <c r="K22" s="639">
        <v>358694.2</v>
      </c>
      <c r="L22" s="639">
        <v>348509.6</v>
      </c>
      <c r="M22" s="639">
        <v>436572.81999999995</v>
      </c>
      <c r="N22" s="639">
        <v>385985.08933333337</v>
      </c>
      <c r="O22" s="639">
        <v>426102.76</v>
      </c>
      <c r="P22" s="639">
        <v>405860.5</v>
      </c>
      <c r="Q22" s="639">
        <v>374098.48</v>
      </c>
      <c r="R22" s="639">
        <v>234758.72</v>
      </c>
      <c r="S22" s="639">
        <v>234758.72</v>
      </c>
      <c r="T22" s="639">
        <v>389546.14999999997</v>
      </c>
      <c r="U22" s="639">
        <v>357497.7</v>
      </c>
      <c r="V22" s="639">
        <v>419151.8</v>
      </c>
      <c r="W22" s="18"/>
      <c r="X22" s="200">
        <v>100</v>
      </c>
      <c r="Y22" s="394" t="s">
        <v>863</v>
      </c>
      <c r="Z22" s="20"/>
    </row>
    <row r="23" spans="2:26">
      <c r="B23" s="16"/>
      <c r="C23" s="12" t="s">
        <v>882</v>
      </c>
      <c r="D23" s="34"/>
      <c r="E23" s="48" t="s">
        <v>883</v>
      </c>
      <c r="F23" s="18"/>
      <c r="G23" s="181">
        <v>0</v>
      </c>
      <c r="H23" s="60">
        <f t="shared" si="1"/>
        <v>0</v>
      </c>
      <c r="I23" s="12" t="s">
        <v>674</v>
      </c>
      <c r="J23" s="18"/>
      <c r="K23" s="639"/>
      <c r="L23" s="639"/>
      <c r="M23" s="639"/>
      <c r="N23" s="639"/>
      <c r="O23" s="639"/>
      <c r="P23" s="639"/>
      <c r="Q23" s="639"/>
      <c r="R23" s="639"/>
      <c r="S23" s="639"/>
      <c r="T23" s="639"/>
      <c r="U23" s="639"/>
      <c r="V23" s="639"/>
      <c r="W23" s="18"/>
      <c r="X23" s="200">
        <v>100</v>
      </c>
      <c r="Y23" s="394" t="s">
        <v>863</v>
      </c>
      <c r="Z23" s="20"/>
    </row>
    <row r="24" spans="2:26">
      <c r="B24" s="16"/>
      <c r="C24" s="12" t="s">
        <v>884</v>
      </c>
      <c r="D24" s="34"/>
      <c r="E24" s="48" t="s">
        <v>885</v>
      </c>
      <c r="F24" s="18"/>
      <c r="G24" s="181">
        <v>13785.338182</v>
      </c>
      <c r="H24" s="60">
        <f t="shared" si="1"/>
        <v>20453.899999999998</v>
      </c>
      <c r="I24" s="12" t="s">
        <v>674</v>
      </c>
      <c r="J24" s="18"/>
      <c r="K24" s="639">
        <v>4094.07</v>
      </c>
      <c r="L24" s="639">
        <v>1101.6399999999999</v>
      </c>
      <c r="M24" s="639">
        <v>3564.6</v>
      </c>
      <c r="N24" s="639">
        <v>6964.2199999999993</v>
      </c>
      <c r="O24" s="639">
        <v>725.43000000000006</v>
      </c>
      <c r="P24" s="639">
        <v>531.4</v>
      </c>
      <c r="Q24" s="639">
        <v>551.44000000000005</v>
      </c>
      <c r="R24" s="639">
        <v>863.77</v>
      </c>
      <c r="S24" s="639">
        <v>863.77</v>
      </c>
      <c r="T24" s="639">
        <v>356.17</v>
      </c>
      <c r="U24" s="639">
        <v>595.39</v>
      </c>
      <c r="V24" s="639">
        <v>242</v>
      </c>
      <c r="W24" s="18"/>
      <c r="X24" s="200">
        <v>100</v>
      </c>
      <c r="Y24" s="394" t="s">
        <v>863</v>
      </c>
      <c r="Z24" s="20"/>
    </row>
    <row r="25" spans="2:26">
      <c r="B25" s="16"/>
      <c r="C25" s="12" t="s">
        <v>886</v>
      </c>
      <c r="D25" s="34"/>
      <c r="E25" s="48" t="s">
        <v>887</v>
      </c>
      <c r="F25" s="18"/>
      <c r="G25" s="181">
        <v>1746424.7239999999</v>
      </c>
      <c r="H25" s="60">
        <f t="shared" si="1"/>
        <v>123839.89466666666</v>
      </c>
      <c r="I25" s="12" t="s">
        <v>674</v>
      </c>
      <c r="J25" s="18"/>
      <c r="K25" s="639">
        <v>10997.7</v>
      </c>
      <c r="L25" s="639">
        <v>9976.3000000000011</v>
      </c>
      <c r="M25" s="639">
        <v>6076.9</v>
      </c>
      <c r="N25" s="639">
        <v>11992.09466666667</v>
      </c>
      <c r="O25" s="639">
        <v>8355.1</v>
      </c>
      <c r="P25" s="639">
        <v>5399</v>
      </c>
      <c r="Q25" s="639">
        <v>15542.8</v>
      </c>
      <c r="R25" s="639">
        <v>3721.9</v>
      </c>
      <c r="S25" s="639">
        <v>3721.9</v>
      </c>
      <c r="T25" s="639">
        <v>21801.200000000001</v>
      </c>
      <c r="U25" s="639">
        <v>21245.1</v>
      </c>
      <c r="V25" s="639">
        <v>5009.8999999999996</v>
      </c>
      <c r="W25" s="18"/>
      <c r="X25" s="200">
        <v>100</v>
      </c>
      <c r="Y25" s="394" t="s">
        <v>863</v>
      </c>
      <c r="Z25" s="20"/>
    </row>
    <row r="26" spans="2:26">
      <c r="B26" s="16"/>
      <c r="C26" s="12" t="s">
        <v>888</v>
      </c>
      <c r="D26" s="34"/>
      <c r="E26" s="48" t="s">
        <v>889</v>
      </c>
      <c r="F26" s="18"/>
      <c r="G26" s="181">
        <v>12697371.26</v>
      </c>
      <c r="H26" s="60">
        <f>SUM(K26:V26)</f>
        <v>25288078</v>
      </c>
      <c r="I26" s="12" t="s">
        <v>674</v>
      </c>
      <c r="J26" s="18"/>
      <c r="K26" s="639">
        <v>1937868.0000000002</v>
      </c>
      <c r="L26" s="639">
        <v>1520480</v>
      </c>
      <c r="M26" s="639">
        <v>1971468</v>
      </c>
      <c r="N26" s="639">
        <v>2463846</v>
      </c>
      <c r="O26" s="639">
        <v>2192819</v>
      </c>
      <c r="P26" s="639">
        <v>2308483</v>
      </c>
      <c r="Q26" s="639">
        <v>1996950</v>
      </c>
      <c r="R26" s="639">
        <v>2036285</v>
      </c>
      <c r="S26" s="639">
        <v>2036285</v>
      </c>
      <c r="T26" s="639">
        <v>2420764</v>
      </c>
      <c r="U26" s="639">
        <v>2054270</v>
      </c>
      <c r="V26" s="639">
        <v>2348560</v>
      </c>
      <c r="W26" s="18"/>
      <c r="X26" s="200">
        <v>100</v>
      </c>
      <c r="Y26" s="394" t="s">
        <v>863</v>
      </c>
      <c r="Z26" s="20"/>
    </row>
    <row r="27" spans="2:26">
      <c r="B27" s="16"/>
      <c r="C27" s="12" t="s">
        <v>890</v>
      </c>
      <c r="D27" s="34"/>
      <c r="E27" s="48" t="s">
        <v>891</v>
      </c>
      <c r="F27" s="18"/>
      <c r="G27" s="181">
        <v>197596.11299999998</v>
      </c>
      <c r="H27" s="60">
        <f t="shared" si="1"/>
        <v>252404.48000000004</v>
      </c>
      <c r="I27" s="12" t="s">
        <v>674</v>
      </c>
      <c r="J27" s="18"/>
      <c r="K27" s="639">
        <v>20211.080000000002</v>
      </c>
      <c r="L27" s="639">
        <v>17050.900000000001</v>
      </c>
      <c r="M27" s="639">
        <v>19690.91</v>
      </c>
      <c r="N27" s="639">
        <v>22161.46</v>
      </c>
      <c r="O27" s="639">
        <v>24337.439999999999</v>
      </c>
      <c r="P27" s="639">
        <v>24008.910000000003</v>
      </c>
      <c r="Q27" s="639">
        <v>21649.7</v>
      </c>
      <c r="R27" s="639">
        <v>14714.1</v>
      </c>
      <c r="S27" s="639">
        <v>14714.1</v>
      </c>
      <c r="T27" s="639">
        <v>22296.379999999997</v>
      </c>
      <c r="U27" s="639">
        <v>25653.699999999997</v>
      </c>
      <c r="V27" s="639">
        <v>25915.8</v>
      </c>
      <c r="W27" s="18"/>
      <c r="X27" s="200">
        <v>100</v>
      </c>
      <c r="Y27" s="394" t="s">
        <v>863</v>
      </c>
      <c r="Z27" s="20"/>
    </row>
    <row r="28" spans="2:26">
      <c r="B28" s="16"/>
      <c r="C28" s="12" t="s">
        <v>892</v>
      </c>
      <c r="D28" s="34"/>
      <c r="E28" s="48" t="s">
        <v>893</v>
      </c>
      <c r="F28" s="18"/>
      <c r="G28" s="181">
        <v>11874044.204000002</v>
      </c>
      <c r="H28" s="60">
        <f t="shared" si="1"/>
        <v>13008538.699999999</v>
      </c>
      <c r="I28" s="12" t="s">
        <v>674</v>
      </c>
      <c r="J28" s="18"/>
      <c r="K28" s="639">
        <v>1025675.0099999999</v>
      </c>
      <c r="L28" s="639">
        <v>931880.82</v>
      </c>
      <c r="M28" s="639">
        <v>923727.52</v>
      </c>
      <c r="N28" s="639">
        <v>958782.67999999982</v>
      </c>
      <c r="O28" s="639">
        <v>989826.61</v>
      </c>
      <c r="P28" s="639">
        <v>1099107.42</v>
      </c>
      <c r="Q28" s="639">
        <v>946960.48</v>
      </c>
      <c r="R28" s="639">
        <v>1292265.1500000001</v>
      </c>
      <c r="S28" s="639">
        <v>1292265.1500000008</v>
      </c>
      <c r="T28" s="639">
        <v>1196069.4000000001</v>
      </c>
      <c r="U28" s="639">
        <v>1170660.1700000002</v>
      </c>
      <c r="V28" s="639">
        <v>1181318.2899999998</v>
      </c>
      <c r="W28" s="18"/>
      <c r="X28" s="200">
        <v>100</v>
      </c>
      <c r="Y28" s="394" t="s">
        <v>863</v>
      </c>
      <c r="Z28" s="20"/>
    </row>
    <row r="29" spans="2:26">
      <c r="B29" s="16"/>
      <c r="C29" s="12" t="s">
        <v>894</v>
      </c>
      <c r="D29" s="34"/>
      <c r="E29" s="48" t="s">
        <v>895</v>
      </c>
      <c r="F29" s="18"/>
      <c r="G29" s="181">
        <v>22383.530000000002</v>
      </c>
      <c r="H29" s="60">
        <f t="shared" si="1"/>
        <v>6984.2599999999993</v>
      </c>
      <c r="I29" s="12" t="s">
        <v>674</v>
      </c>
      <c r="J29" s="18"/>
      <c r="K29" s="639">
        <v>175.43</v>
      </c>
      <c r="L29" s="639">
        <v>611.35</v>
      </c>
      <c r="M29" s="639">
        <v>503.42</v>
      </c>
      <c r="N29" s="639">
        <v>770.14</v>
      </c>
      <c r="O29" s="639">
        <v>730.31</v>
      </c>
      <c r="P29" s="639">
        <v>699.15</v>
      </c>
      <c r="Q29" s="639">
        <v>767.44</v>
      </c>
      <c r="R29" s="639">
        <v>867.31</v>
      </c>
      <c r="S29" s="639">
        <v>867.31</v>
      </c>
      <c r="T29" s="639">
        <v>340.39</v>
      </c>
      <c r="U29" s="639">
        <v>612.01</v>
      </c>
      <c r="V29" s="639">
        <v>40</v>
      </c>
      <c r="W29" s="18"/>
      <c r="X29" s="200">
        <v>100</v>
      </c>
      <c r="Y29" s="394" t="s">
        <v>863</v>
      </c>
      <c r="Z29" s="20"/>
    </row>
    <row r="30" spans="2:26">
      <c r="B30" s="16"/>
      <c r="C30" s="12" t="s">
        <v>896</v>
      </c>
      <c r="D30" s="34"/>
      <c r="E30" s="48" t="s">
        <v>897</v>
      </c>
      <c r="F30" s="18"/>
      <c r="G30" s="181">
        <v>156358.59</v>
      </c>
      <c r="H30" s="60">
        <f t="shared" si="1"/>
        <v>78855.749999999985</v>
      </c>
      <c r="I30" s="12" t="s">
        <v>674</v>
      </c>
      <c r="J30" s="18"/>
      <c r="K30" s="639">
        <v>3526.26</v>
      </c>
      <c r="L30" s="639">
        <v>6886</v>
      </c>
      <c r="M30" s="639">
        <v>4485.7000000000007</v>
      </c>
      <c r="N30" s="639">
        <v>10148.700000000001</v>
      </c>
      <c r="O30" s="639">
        <v>11903.14</v>
      </c>
      <c r="P30" s="639">
        <v>7511.5900000000011</v>
      </c>
      <c r="Q30" s="639">
        <v>9100.4599999999991</v>
      </c>
      <c r="R30" s="639">
        <v>8561.09</v>
      </c>
      <c r="S30" s="639">
        <v>8561.09</v>
      </c>
      <c r="T30" s="639">
        <v>3875.2000000000003</v>
      </c>
      <c r="U30" s="639">
        <v>3928.73</v>
      </c>
      <c r="V30" s="639">
        <v>367.78999999999996</v>
      </c>
      <c r="W30" s="18"/>
      <c r="X30" s="200">
        <v>84</v>
      </c>
      <c r="Y30" s="394" t="s">
        <v>863</v>
      </c>
      <c r="Z30" s="20"/>
    </row>
    <row r="31" spans="2:26">
      <c r="B31" s="16"/>
      <c r="C31" s="12" t="s">
        <v>898</v>
      </c>
      <c r="D31" s="34"/>
      <c r="E31" s="48" t="s">
        <v>899</v>
      </c>
      <c r="F31" s="18"/>
      <c r="G31" s="181">
        <v>605301.85193999996</v>
      </c>
      <c r="H31" s="60">
        <f t="shared" si="1"/>
        <v>399646.61000000004</v>
      </c>
      <c r="I31" s="12" t="s">
        <v>674</v>
      </c>
      <c r="J31" s="18"/>
      <c r="K31" s="639">
        <v>32090.629999999997</v>
      </c>
      <c r="L31" s="639">
        <v>33693.129999999997</v>
      </c>
      <c r="M31" s="639">
        <v>25097.360000000001</v>
      </c>
      <c r="N31" s="639">
        <v>26147.150000000009</v>
      </c>
      <c r="O31" s="639">
        <v>38377.119999999995</v>
      </c>
      <c r="P31" s="639">
        <v>32615.78</v>
      </c>
      <c r="Q31" s="639">
        <v>32033.510000000002</v>
      </c>
      <c r="R31" s="639">
        <v>30893.660000000007</v>
      </c>
      <c r="S31" s="639">
        <v>30893.660000000007</v>
      </c>
      <c r="T31" s="639">
        <v>35159.769999999997</v>
      </c>
      <c r="U31" s="639">
        <v>73818.92</v>
      </c>
      <c r="V31" s="639">
        <v>8825.92</v>
      </c>
      <c r="W31" s="18"/>
      <c r="X31" s="200">
        <v>77</v>
      </c>
      <c r="Y31" s="394" t="s">
        <v>863</v>
      </c>
      <c r="Z31" s="20"/>
    </row>
    <row r="32" spans="2:26">
      <c r="B32" s="16"/>
      <c r="C32" s="12" t="s">
        <v>900</v>
      </c>
      <c r="D32" s="34"/>
      <c r="E32" s="48" t="s">
        <v>901</v>
      </c>
      <c r="F32" s="18"/>
      <c r="G32" s="181">
        <v>42579.37000000001</v>
      </c>
      <c r="H32" s="60">
        <f t="shared" si="1"/>
        <v>79940.350000000006</v>
      </c>
      <c r="I32" s="12" t="s">
        <v>674</v>
      </c>
      <c r="J32" s="18"/>
      <c r="K32" s="639">
        <v>4768.43</v>
      </c>
      <c r="L32" s="639">
        <v>5029.3</v>
      </c>
      <c r="M32" s="639">
        <v>7687.16</v>
      </c>
      <c r="N32" s="639">
        <v>6023.1699999999992</v>
      </c>
      <c r="O32" s="639">
        <v>4119.0600000000004</v>
      </c>
      <c r="P32" s="639">
        <v>9623.1</v>
      </c>
      <c r="Q32" s="639">
        <v>4356.8000000000011</v>
      </c>
      <c r="R32" s="639">
        <v>11309.46</v>
      </c>
      <c r="S32" s="639">
        <v>11309.46</v>
      </c>
      <c r="T32" s="639">
        <v>5123.01</v>
      </c>
      <c r="U32" s="639">
        <v>5712.1</v>
      </c>
      <c r="V32" s="639">
        <v>4879.3</v>
      </c>
      <c r="W32" s="18"/>
      <c r="X32" s="200">
        <v>100</v>
      </c>
      <c r="Y32" s="394" t="s">
        <v>863</v>
      </c>
      <c r="Z32" s="20"/>
    </row>
    <row r="33" spans="2:26">
      <c r="B33" s="16"/>
      <c r="C33" s="12" t="s">
        <v>902</v>
      </c>
      <c r="D33" s="34"/>
      <c r="E33" s="48" t="s">
        <v>903</v>
      </c>
      <c r="F33" s="18"/>
      <c r="G33" s="181">
        <v>2691730.3440000005</v>
      </c>
      <c r="H33" s="60">
        <f t="shared" si="1"/>
        <v>2076974.6799999997</v>
      </c>
      <c r="I33" s="12" t="s">
        <v>674</v>
      </c>
      <c r="J33" s="18"/>
      <c r="K33" s="639">
        <v>191998.35000000003</v>
      </c>
      <c r="L33" s="639">
        <v>154583.36000000004</v>
      </c>
      <c r="M33" s="639">
        <v>153321.23000000001</v>
      </c>
      <c r="N33" s="639">
        <v>163542.28999999998</v>
      </c>
      <c r="O33" s="639">
        <v>153620.26</v>
      </c>
      <c r="P33" s="639">
        <v>200962.93999999997</v>
      </c>
      <c r="Q33" s="639">
        <v>187186.68000000002</v>
      </c>
      <c r="R33" s="639">
        <v>120877.69</v>
      </c>
      <c r="S33" s="639">
        <v>120877.69</v>
      </c>
      <c r="T33" s="639">
        <v>203894.95</v>
      </c>
      <c r="U33" s="639">
        <v>214987.36000000002</v>
      </c>
      <c r="V33" s="639">
        <v>211121.87999999998</v>
      </c>
      <c r="W33" s="18"/>
      <c r="X33" s="200">
        <v>100</v>
      </c>
      <c r="Y33" s="394" t="s">
        <v>863</v>
      </c>
      <c r="Z33" s="20"/>
    </row>
    <row r="34" spans="2:26">
      <c r="B34" s="16"/>
      <c r="C34" s="12" t="s">
        <v>904</v>
      </c>
      <c r="D34" s="34"/>
      <c r="E34" s="48" t="s">
        <v>905</v>
      </c>
      <c r="F34" s="18"/>
      <c r="G34" s="181">
        <v>97.5</v>
      </c>
      <c r="H34" s="60">
        <f t="shared" si="1"/>
        <v>0</v>
      </c>
      <c r="I34" s="12" t="s">
        <v>674</v>
      </c>
      <c r="J34" s="18"/>
      <c r="K34" s="639"/>
      <c r="L34" s="639"/>
      <c r="M34" s="639"/>
      <c r="N34" s="639"/>
      <c r="O34" s="639"/>
      <c r="P34" s="639"/>
      <c r="Q34" s="639"/>
      <c r="R34" s="639"/>
      <c r="S34" s="639"/>
      <c r="T34" s="639"/>
      <c r="U34" s="639"/>
      <c r="V34" s="639"/>
      <c r="W34" s="18"/>
      <c r="X34" s="200">
        <v>100</v>
      </c>
      <c r="Y34" s="394" t="s">
        <v>863</v>
      </c>
      <c r="Z34" s="20"/>
    </row>
    <row r="35" spans="2:26">
      <c r="B35" s="16"/>
      <c r="C35" s="12" t="s">
        <v>906</v>
      </c>
      <c r="D35" s="34"/>
      <c r="E35" s="48" t="s">
        <v>907</v>
      </c>
      <c r="F35" s="18"/>
      <c r="G35" s="181">
        <v>273.33</v>
      </c>
      <c r="H35" s="60">
        <f t="shared" si="1"/>
        <v>0</v>
      </c>
      <c r="I35" s="12" t="s">
        <v>674</v>
      </c>
      <c r="J35" s="18"/>
      <c r="K35" s="639"/>
      <c r="L35" s="639"/>
      <c r="M35" s="639"/>
      <c r="N35" s="639"/>
      <c r="O35" s="639"/>
      <c r="P35" s="639"/>
      <c r="Q35" s="639"/>
      <c r="R35" s="639"/>
      <c r="S35" s="639"/>
      <c r="T35" s="639"/>
      <c r="U35" s="639"/>
      <c r="V35" s="639"/>
      <c r="W35" s="18"/>
      <c r="X35" s="200">
        <v>100</v>
      </c>
      <c r="Y35" s="394" t="s">
        <v>863</v>
      </c>
      <c r="Z35" s="20"/>
    </row>
    <row r="36" spans="2:26">
      <c r="B36" s="16"/>
      <c r="C36" s="12" t="s">
        <v>908</v>
      </c>
      <c r="D36" s="34"/>
      <c r="E36" s="48" t="s">
        <v>909</v>
      </c>
      <c r="F36" s="18"/>
      <c r="G36" s="181">
        <v>133063.65428999998</v>
      </c>
      <c r="H36" s="60">
        <f t="shared" si="1"/>
        <v>0</v>
      </c>
      <c r="I36" s="12" t="s">
        <v>674</v>
      </c>
      <c r="J36" s="18"/>
      <c r="K36" s="639"/>
      <c r="L36" s="639"/>
      <c r="M36" s="639"/>
      <c r="N36" s="639"/>
      <c r="O36" s="639"/>
      <c r="P36" s="639"/>
      <c r="Q36" s="639"/>
      <c r="R36" s="639"/>
      <c r="S36" s="639"/>
      <c r="T36" s="639"/>
      <c r="U36" s="639"/>
      <c r="V36" s="639"/>
      <c r="W36" s="18"/>
      <c r="X36" s="200">
        <v>100</v>
      </c>
      <c r="Y36" s="394" t="s">
        <v>863</v>
      </c>
      <c r="Z36" s="20"/>
    </row>
    <row r="37" spans="2:26">
      <c r="B37" s="16"/>
      <c r="C37" s="12" t="s">
        <v>910</v>
      </c>
      <c r="D37" s="34"/>
      <c r="E37" s="48" t="s">
        <v>911</v>
      </c>
      <c r="F37" s="18"/>
      <c r="G37" s="181">
        <v>101409.92727300002</v>
      </c>
      <c r="H37" s="60">
        <f t="shared" si="1"/>
        <v>195822.3</v>
      </c>
      <c r="I37" s="12" t="s">
        <v>674</v>
      </c>
      <c r="J37" s="18"/>
      <c r="K37" s="639">
        <v>6277.7</v>
      </c>
      <c r="L37" s="639">
        <v>11327</v>
      </c>
      <c r="M37" s="639">
        <v>5469.2999999999993</v>
      </c>
      <c r="N37" s="639">
        <v>21500.7</v>
      </c>
      <c r="O37" s="639">
        <v>30517.7</v>
      </c>
      <c r="P37" s="639">
        <v>34809.599999999999</v>
      </c>
      <c r="Q37" s="639">
        <v>10695.3</v>
      </c>
      <c r="R37" s="639"/>
      <c r="S37" s="639"/>
      <c r="T37" s="639">
        <v>7930</v>
      </c>
      <c r="U37" s="639">
        <v>49263</v>
      </c>
      <c r="V37" s="639">
        <v>18032</v>
      </c>
      <c r="W37" s="18"/>
      <c r="X37" s="200">
        <v>100</v>
      </c>
      <c r="Y37" s="394" t="s">
        <v>863</v>
      </c>
      <c r="Z37" s="20"/>
    </row>
    <row r="38" spans="2:26">
      <c r="B38" s="16"/>
      <c r="C38" s="12" t="s">
        <v>912</v>
      </c>
      <c r="D38" s="34"/>
      <c r="E38" s="48" t="s">
        <v>913</v>
      </c>
      <c r="F38" s="18"/>
      <c r="G38" s="181">
        <v>0</v>
      </c>
      <c r="H38" s="60">
        <f t="shared" si="1"/>
        <v>0</v>
      </c>
      <c r="I38" s="12" t="s">
        <v>674</v>
      </c>
      <c r="J38" s="18"/>
      <c r="K38" s="639"/>
      <c r="L38" s="639"/>
      <c r="M38" s="639"/>
      <c r="N38" s="639"/>
      <c r="O38" s="639"/>
      <c r="P38" s="639"/>
      <c r="Q38" s="639"/>
      <c r="R38" s="639"/>
      <c r="S38" s="639"/>
      <c r="T38" s="639"/>
      <c r="U38" s="639"/>
      <c r="V38" s="639"/>
      <c r="W38" s="18"/>
      <c r="X38" s="200">
        <v>100</v>
      </c>
      <c r="Y38" s="394" t="s">
        <v>863</v>
      </c>
      <c r="Z38" s="20"/>
    </row>
    <row r="39" spans="2:26">
      <c r="B39" s="16"/>
      <c r="C39" s="12" t="s">
        <v>914</v>
      </c>
      <c r="D39" s="34"/>
      <c r="E39" s="48" t="s">
        <v>915</v>
      </c>
      <c r="F39" s="18"/>
      <c r="G39" s="181">
        <v>62659.701817999994</v>
      </c>
      <c r="H39" s="60">
        <f t="shared" si="1"/>
        <v>100202.86399999999</v>
      </c>
      <c r="I39" s="12" t="s">
        <v>674</v>
      </c>
      <c r="J39" s="18"/>
      <c r="K39" s="639">
        <v>3350.92</v>
      </c>
      <c r="L39" s="639">
        <v>3150.73</v>
      </c>
      <c r="M39" s="639">
        <v>4169.9799999999996</v>
      </c>
      <c r="N39" s="639">
        <v>19032.954000000009</v>
      </c>
      <c r="O39" s="639">
        <v>11283.21</v>
      </c>
      <c r="P39" s="639">
        <v>7653.38</v>
      </c>
      <c r="Q39" s="639">
        <v>8104.15</v>
      </c>
      <c r="R39" s="639">
        <v>9207.76</v>
      </c>
      <c r="S39" s="639">
        <v>9207.76</v>
      </c>
      <c r="T39" s="639">
        <v>14718.32</v>
      </c>
      <c r="U39" s="639">
        <v>6885.7000000000007</v>
      </c>
      <c r="V39" s="639">
        <v>3438</v>
      </c>
      <c r="W39" s="18"/>
      <c r="X39" s="200">
        <v>100</v>
      </c>
      <c r="Y39" s="394" t="s">
        <v>863</v>
      </c>
      <c r="Z39" s="20"/>
    </row>
    <row r="40" spans="2:26">
      <c r="B40" s="16"/>
      <c r="C40" s="12" t="s">
        <v>916</v>
      </c>
      <c r="D40" s="34"/>
      <c r="E40" s="48" t="s">
        <v>917</v>
      </c>
      <c r="F40" s="18"/>
      <c r="G40" s="181">
        <v>213383.48</v>
      </c>
      <c r="H40" s="60">
        <f t="shared" si="1"/>
        <v>433620.13228571432</v>
      </c>
      <c r="I40" s="12" t="s">
        <v>674</v>
      </c>
      <c r="J40" s="18"/>
      <c r="K40" s="639">
        <v>36724</v>
      </c>
      <c r="L40" s="639">
        <v>21975.374285714286</v>
      </c>
      <c r="M40" s="639">
        <v>52025</v>
      </c>
      <c r="N40" s="639">
        <v>53908.868000000009</v>
      </c>
      <c r="O40" s="639">
        <v>49942.82</v>
      </c>
      <c r="P40" s="639">
        <v>25871.87</v>
      </c>
      <c r="Q40" s="639">
        <v>22854.15</v>
      </c>
      <c r="R40" s="639">
        <v>43493.819999999992</v>
      </c>
      <c r="S40" s="639">
        <v>43493.819999999992</v>
      </c>
      <c r="T40" s="639">
        <v>63331.72</v>
      </c>
      <c r="U40" s="639">
        <v>18289.690000000002</v>
      </c>
      <c r="V40" s="639">
        <v>1709</v>
      </c>
      <c r="W40" s="18"/>
      <c r="X40" s="200">
        <v>100</v>
      </c>
      <c r="Y40" s="394" t="s">
        <v>863</v>
      </c>
      <c r="Z40" s="20"/>
    </row>
    <row r="41" spans="2:26">
      <c r="B41" s="16"/>
      <c r="C41" s="12" t="s">
        <v>918</v>
      </c>
      <c r="D41" s="34"/>
      <c r="E41" s="48" t="s">
        <v>919</v>
      </c>
      <c r="F41" s="18"/>
      <c r="G41" s="181">
        <v>218885.97200000001</v>
      </c>
      <c r="H41" s="60">
        <f t="shared" si="1"/>
        <v>0</v>
      </c>
      <c r="I41" s="12" t="s">
        <v>674</v>
      </c>
      <c r="J41" s="18"/>
      <c r="K41" s="639"/>
      <c r="L41" s="639"/>
      <c r="M41" s="639"/>
      <c r="N41" s="639"/>
      <c r="O41" s="639"/>
      <c r="P41" s="639"/>
      <c r="Q41" s="639"/>
      <c r="R41" s="639"/>
      <c r="S41" s="639"/>
      <c r="T41" s="639"/>
      <c r="U41" s="639"/>
      <c r="V41" s="639"/>
      <c r="W41" s="18"/>
      <c r="X41" s="200">
        <v>100</v>
      </c>
      <c r="Y41" s="394" t="s">
        <v>863</v>
      </c>
      <c r="Z41" s="20"/>
    </row>
    <row r="42" spans="2:26">
      <c r="B42" s="16"/>
      <c r="C42" s="12" t="s">
        <v>920</v>
      </c>
      <c r="D42" s="34"/>
      <c r="E42" s="48" t="s">
        <v>921</v>
      </c>
      <c r="F42" s="18"/>
      <c r="G42" s="181">
        <v>1393.8400000000001</v>
      </c>
      <c r="H42" s="60">
        <f t="shared" si="1"/>
        <v>1801.06</v>
      </c>
      <c r="I42" s="12" t="s">
        <v>674</v>
      </c>
      <c r="J42" s="18"/>
      <c r="K42" s="639"/>
      <c r="L42" s="639"/>
      <c r="M42" s="639">
        <v>46.96</v>
      </c>
      <c r="N42" s="639">
        <v>245.63</v>
      </c>
      <c r="O42" s="639">
        <v>128.07</v>
      </c>
      <c r="P42" s="639">
        <v>134.66</v>
      </c>
      <c r="Q42" s="639">
        <v>252.43</v>
      </c>
      <c r="R42" s="639">
        <v>209.28</v>
      </c>
      <c r="S42" s="639">
        <v>209.28</v>
      </c>
      <c r="T42" s="639">
        <v>256.08</v>
      </c>
      <c r="U42" s="639">
        <v>318.67</v>
      </c>
      <c r="V42" s="639"/>
      <c r="W42" s="18"/>
      <c r="X42" s="200">
        <v>100</v>
      </c>
      <c r="Y42" s="394" t="s">
        <v>863</v>
      </c>
      <c r="Z42" s="20"/>
    </row>
    <row r="43" spans="2:26">
      <c r="B43" s="16"/>
      <c r="C43" s="12" t="s">
        <v>922</v>
      </c>
      <c r="D43" s="34"/>
      <c r="E43" s="48" t="s">
        <v>923</v>
      </c>
      <c r="F43" s="18"/>
      <c r="G43" s="181">
        <v>85269.87</v>
      </c>
      <c r="H43" s="60">
        <f t="shared" si="1"/>
        <v>544093.3600000001</v>
      </c>
      <c r="I43" s="12" t="s">
        <v>674</v>
      </c>
      <c r="J43" s="18"/>
      <c r="K43" s="639">
        <v>619.31999999999994</v>
      </c>
      <c r="L43" s="639">
        <v>116026.98999999999</v>
      </c>
      <c r="M43" s="639">
        <v>155175.47</v>
      </c>
      <c r="N43" s="639">
        <v>189.5</v>
      </c>
      <c r="O43" s="639">
        <v>874.40000000000009</v>
      </c>
      <c r="P43" s="639">
        <v>132841.57999999999</v>
      </c>
      <c r="Q43" s="639">
        <v>15490.720000000001</v>
      </c>
      <c r="R43" s="639">
        <v>45275.33</v>
      </c>
      <c r="S43" s="639">
        <v>45275.33</v>
      </c>
      <c r="T43" s="639">
        <v>8869.26</v>
      </c>
      <c r="U43" s="639">
        <v>13816.03</v>
      </c>
      <c r="V43" s="639">
        <v>9639.4299999999985</v>
      </c>
      <c r="W43" s="18"/>
      <c r="X43" s="200">
        <v>100</v>
      </c>
      <c r="Y43" s="394" t="s">
        <v>863</v>
      </c>
      <c r="Z43" s="20"/>
    </row>
    <row r="44" spans="2:26">
      <c r="B44" s="16"/>
      <c r="C44" s="12" t="s">
        <v>924</v>
      </c>
      <c r="D44" s="34"/>
      <c r="E44" s="48" t="s">
        <v>925</v>
      </c>
      <c r="F44" s="18"/>
      <c r="G44" s="181">
        <v>0</v>
      </c>
      <c r="H44" s="60">
        <f t="shared" ref="H44:H47" si="2">SUM(K44:V44)</f>
        <v>180150.49</v>
      </c>
      <c r="I44" s="12" t="s">
        <v>674</v>
      </c>
      <c r="J44" s="18"/>
      <c r="K44" s="639">
        <v>10058.85</v>
      </c>
      <c r="L44" s="639">
        <v>8766.48</v>
      </c>
      <c r="M44" s="639">
        <v>16423.27</v>
      </c>
      <c r="N44" s="639">
        <v>14487.099999999999</v>
      </c>
      <c r="O44" s="639">
        <v>20618.489999999998</v>
      </c>
      <c r="P44" s="639">
        <v>16461.309999999998</v>
      </c>
      <c r="Q44" s="639">
        <v>17697.98</v>
      </c>
      <c r="R44" s="639">
        <v>15725.800000000001</v>
      </c>
      <c r="S44" s="639">
        <v>15725.800000000001</v>
      </c>
      <c r="T44" s="639">
        <v>20732.559999999998</v>
      </c>
      <c r="U44" s="639">
        <v>17315.749999999996</v>
      </c>
      <c r="V44" s="639">
        <v>6137.1</v>
      </c>
      <c r="W44" s="18"/>
      <c r="X44" s="200">
        <v>100</v>
      </c>
      <c r="Y44" s="394" t="s">
        <v>863</v>
      </c>
      <c r="Z44" s="20"/>
    </row>
    <row r="45" spans="2:26">
      <c r="B45" s="16"/>
      <c r="C45" s="12" t="s">
        <v>926</v>
      </c>
      <c r="D45" s="34"/>
      <c r="E45" s="48" t="s">
        <v>927</v>
      </c>
      <c r="F45" s="18"/>
      <c r="G45" s="181">
        <v>1524.8249999999998</v>
      </c>
      <c r="H45" s="60">
        <f t="shared" si="2"/>
        <v>5449.8</v>
      </c>
      <c r="I45" s="12" t="s">
        <v>674</v>
      </c>
      <c r="J45" s="18"/>
      <c r="K45" s="639">
        <v>100</v>
      </c>
      <c r="L45" s="639">
        <v>180</v>
      </c>
      <c r="M45" s="639">
        <v>50</v>
      </c>
      <c r="N45" s="639">
        <v>174.7</v>
      </c>
      <c r="O45" s="639">
        <v>201.7</v>
      </c>
      <c r="P45" s="639">
        <v>2995</v>
      </c>
      <c r="Q45" s="639">
        <v>781.4</v>
      </c>
      <c r="R45" s="639">
        <v>359.7</v>
      </c>
      <c r="S45" s="639">
        <v>359.7</v>
      </c>
      <c r="T45" s="639">
        <v>247.6</v>
      </c>
      <c r="U45" s="639"/>
      <c r="V45" s="639"/>
      <c r="W45" s="18"/>
      <c r="X45" s="200">
        <v>100</v>
      </c>
      <c r="Y45" s="394" t="s">
        <v>863</v>
      </c>
      <c r="Z45" s="20"/>
    </row>
    <row r="46" spans="2:26">
      <c r="B46" s="16"/>
      <c r="C46" s="12" t="s">
        <v>333</v>
      </c>
      <c r="D46" s="34"/>
      <c r="E46" s="48"/>
      <c r="F46" s="18"/>
      <c r="G46" s="181"/>
      <c r="H46" s="60">
        <f t="shared" si="2"/>
        <v>0</v>
      </c>
      <c r="I46" s="12" t="s">
        <v>333</v>
      </c>
      <c r="J46" s="18"/>
      <c r="K46" s="641"/>
      <c r="L46" s="641"/>
      <c r="M46" s="641"/>
      <c r="N46" s="641"/>
      <c r="O46" s="641"/>
      <c r="P46" s="641"/>
      <c r="Q46" s="642"/>
      <c r="R46" s="643"/>
      <c r="S46" s="642"/>
      <c r="T46" s="642"/>
      <c r="U46" s="642"/>
      <c r="V46" s="642"/>
      <c r="W46" s="18"/>
      <c r="X46" s="200">
        <v>100</v>
      </c>
      <c r="Y46" s="394" t="s">
        <v>863</v>
      </c>
      <c r="Z46" s="20"/>
    </row>
    <row r="47" spans="2:26">
      <c r="B47" s="16"/>
      <c r="C47" s="12" t="s">
        <v>333</v>
      </c>
      <c r="D47" s="34"/>
      <c r="E47" s="48"/>
      <c r="F47" s="18"/>
      <c r="G47" s="181"/>
      <c r="H47" s="60">
        <f t="shared" si="2"/>
        <v>0</v>
      </c>
      <c r="I47" s="12" t="s">
        <v>333</v>
      </c>
      <c r="J47" s="18"/>
      <c r="K47" s="641"/>
      <c r="L47" s="642"/>
      <c r="M47" s="642"/>
      <c r="N47" s="642"/>
      <c r="O47" s="642"/>
      <c r="P47" s="642"/>
      <c r="Q47" s="642"/>
      <c r="R47" s="642"/>
      <c r="S47" s="642"/>
      <c r="T47" s="642"/>
      <c r="U47" s="642"/>
      <c r="V47" s="642"/>
      <c r="W47" s="18"/>
      <c r="X47" s="200">
        <v>100</v>
      </c>
      <c r="Y47" s="394" t="s">
        <v>863</v>
      </c>
      <c r="Z47" s="20"/>
    </row>
    <row r="48" spans="2:26">
      <c r="B48" s="16"/>
      <c r="C48" s="18"/>
      <c r="D48" s="18"/>
      <c r="E48" s="18"/>
      <c r="F48" s="18"/>
      <c r="G48" s="18"/>
      <c r="H48" s="18"/>
      <c r="I48" s="18"/>
      <c r="J48" s="18"/>
      <c r="K48" s="79"/>
      <c r="L48" s="61"/>
      <c r="M48" s="61"/>
      <c r="N48" s="61"/>
      <c r="O48" s="61"/>
      <c r="P48" s="61"/>
      <c r="Q48" s="61"/>
      <c r="R48" s="61"/>
      <c r="S48" s="61"/>
      <c r="T48" s="61"/>
      <c r="U48" s="61"/>
      <c r="V48" s="61"/>
      <c r="W48" s="18"/>
      <c r="X48" s="18"/>
      <c r="Y48" s="18"/>
      <c r="Z48" s="20"/>
    </row>
    <row r="49" spans="1:26">
      <c r="B49" s="16"/>
      <c r="C49" s="18"/>
      <c r="D49" s="652" t="s">
        <v>928</v>
      </c>
      <c r="E49" s="654"/>
      <c r="F49" s="18"/>
      <c r="G49" s="181">
        <v>38247187.689999998</v>
      </c>
      <c r="H49" s="99">
        <f>SUM(H13:H47)</f>
        <v>50368654.029999994</v>
      </c>
      <c r="I49" s="113"/>
      <c r="J49" s="113"/>
      <c r="K49" s="80">
        <f t="shared" ref="K49:V49" si="3">SUM(K13:K47)</f>
        <v>3924547.21</v>
      </c>
      <c r="L49" s="99">
        <f t="shared" si="3"/>
        <v>3436508.7599999993</v>
      </c>
      <c r="M49" s="99">
        <f t="shared" si="3"/>
        <v>4066291.31</v>
      </c>
      <c r="N49" s="99">
        <f t="shared" si="3"/>
        <v>4498482.5299999993</v>
      </c>
      <c r="O49" s="99">
        <f t="shared" si="3"/>
        <v>4315880.2400000021</v>
      </c>
      <c r="P49" s="99">
        <f t="shared" si="3"/>
        <v>4607383.3399999989</v>
      </c>
      <c r="Q49" s="99">
        <f t="shared" si="3"/>
        <v>3956561.2899999996</v>
      </c>
      <c r="R49" s="99">
        <f t="shared" si="3"/>
        <v>4133789.1399999997</v>
      </c>
      <c r="S49" s="99">
        <f t="shared" si="3"/>
        <v>4133789.1400000006</v>
      </c>
      <c r="T49" s="99">
        <f t="shared" si="3"/>
        <v>4630000.5499999989</v>
      </c>
      <c r="U49" s="99">
        <f t="shared" si="3"/>
        <v>4218043.8900000006</v>
      </c>
      <c r="V49" s="99">
        <f t="shared" si="3"/>
        <v>4447376.629999999</v>
      </c>
      <c r="W49" s="113"/>
      <c r="X49" s="19"/>
      <c r="Y49" s="19"/>
      <c r="Z49" s="20"/>
    </row>
    <row r="50" spans="1:26">
      <c r="B50" s="16"/>
      <c r="C50" s="18"/>
      <c r="D50" s="18"/>
      <c r="E50" s="18"/>
      <c r="F50" s="18"/>
      <c r="G50" s="43"/>
      <c r="H50" s="43"/>
      <c r="I50" s="18"/>
      <c r="J50" s="18"/>
      <c r="K50" s="81"/>
      <c r="L50" s="43"/>
      <c r="M50" s="43"/>
      <c r="N50" s="43"/>
      <c r="O50" s="43"/>
      <c r="P50" s="43"/>
      <c r="Q50" s="43"/>
      <c r="R50" s="43"/>
      <c r="S50" s="43"/>
      <c r="T50" s="43"/>
      <c r="U50" s="43"/>
      <c r="V50" s="43"/>
      <c r="W50" s="18"/>
      <c r="X50" s="18"/>
      <c r="Y50" s="18"/>
      <c r="Z50" s="20"/>
    </row>
    <row r="51" spans="1:26" ht="18">
      <c r="B51" s="16"/>
      <c r="C51" s="35" t="s">
        <v>929</v>
      </c>
      <c r="D51" s="19" t="s">
        <v>930</v>
      </c>
      <c r="E51" s="18"/>
      <c r="F51" s="18"/>
      <c r="G51" s="19"/>
      <c r="H51" s="19"/>
      <c r="I51" s="18"/>
      <c r="J51" s="18"/>
      <c r="K51" s="78"/>
      <c r="L51" s="18"/>
      <c r="M51" s="18"/>
      <c r="N51" s="18"/>
      <c r="O51" s="18"/>
      <c r="P51" s="18"/>
      <c r="Q51" s="18"/>
      <c r="R51" s="18"/>
      <c r="S51" s="18"/>
      <c r="T51" s="18"/>
      <c r="U51" s="18"/>
      <c r="V51" s="18"/>
      <c r="W51" s="18"/>
      <c r="X51" s="18"/>
      <c r="Y51" s="18"/>
      <c r="Z51" s="20"/>
    </row>
    <row r="52" spans="1:26" ht="18">
      <c r="B52" s="16"/>
      <c r="C52" s="35"/>
      <c r="D52" s="18"/>
      <c r="E52" s="18"/>
      <c r="F52" s="18"/>
      <c r="G52" s="18"/>
      <c r="H52" s="18"/>
      <c r="I52" s="18"/>
      <c r="J52" s="18"/>
      <c r="K52" s="694" t="s">
        <v>931</v>
      </c>
      <c r="L52" s="694" t="s">
        <v>932</v>
      </c>
      <c r="M52" s="660" t="s">
        <v>933</v>
      </c>
      <c r="N52" s="18"/>
      <c r="O52" s="18"/>
      <c r="P52" s="18"/>
      <c r="Q52" s="18"/>
      <c r="R52" s="18"/>
      <c r="S52" s="18"/>
      <c r="T52" s="18"/>
      <c r="U52" s="18"/>
      <c r="V52" s="18"/>
      <c r="W52" s="18"/>
      <c r="X52" s="18"/>
      <c r="Y52" s="18"/>
      <c r="Z52" s="20"/>
    </row>
    <row r="53" spans="1:26">
      <c r="B53" s="16"/>
      <c r="C53" s="658" t="s">
        <v>934</v>
      </c>
      <c r="D53" s="658" t="s">
        <v>935</v>
      </c>
      <c r="E53" s="658" t="s">
        <v>860</v>
      </c>
      <c r="F53" s="18"/>
      <c r="G53" s="55" t="s">
        <v>936</v>
      </c>
      <c r="H53" s="55" t="s">
        <v>937</v>
      </c>
      <c r="I53" s="18"/>
      <c r="J53" s="18"/>
      <c r="K53" s="694"/>
      <c r="L53" s="694"/>
      <c r="M53" s="661"/>
      <c r="N53" s="18"/>
      <c r="O53" s="18"/>
      <c r="P53" s="18"/>
      <c r="Q53" s="18"/>
      <c r="R53" s="18"/>
      <c r="S53" s="18"/>
      <c r="T53" s="18"/>
      <c r="U53" s="18"/>
      <c r="V53" s="18"/>
      <c r="W53" s="18"/>
      <c r="X53" s="18"/>
      <c r="Y53" s="18"/>
      <c r="Z53" s="20"/>
    </row>
    <row r="54" spans="1:26">
      <c r="B54" s="16"/>
      <c r="C54" s="659"/>
      <c r="D54" s="659"/>
      <c r="E54" s="659"/>
      <c r="F54" s="18"/>
      <c r="G54" s="55" t="s">
        <v>938</v>
      </c>
      <c r="H54" s="12" t="s">
        <v>938</v>
      </c>
      <c r="I54" s="18"/>
      <c r="J54" s="18"/>
      <c r="K54" s="12" t="s">
        <v>469</v>
      </c>
      <c r="L54" s="12" t="s">
        <v>452</v>
      </c>
      <c r="M54" s="12" t="s">
        <v>939</v>
      </c>
      <c r="N54" s="18"/>
      <c r="O54" s="18"/>
      <c r="P54" s="18"/>
      <c r="Q54" s="18"/>
      <c r="R54" s="18"/>
      <c r="S54" s="18"/>
      <c r="T54" s="18"/>
      <c r="U54" s="18"/>
      <c r="V54" s="18"/>
      <c r="W54" s="18"/>
      <c r="X54" s="18"/>
      <c r="Y54" s="18"/>
      <c r="Z54" s="20"/>
    </row>
    <row r="55" spans="1:26" ht="25.5">
      <c r="B55" s="16"/>
      <c r="C55" s="12" t="s">
        <v>874</v>
      </c>
      <c r="D55" s="34"/>
      <c r="E55" s="48" t="s">
        <v>875</v>
      </c>
      <c r="F55" s="18"/>
      <c r="G55" s="181">
        <v>30401.187901639343</v>
      </c>
      <c r="H55" s="391"/>
      <c r="I55" s="18"/>
      <c r="J55" s="18"/>
      <c r="K55" s="82" t="s">
        <v>940</v>
      </c>
      <c r="L55" s="223">
        <v>50</v>
      </c>
      <c r="M55" s="10">
        <v>61</v>
      </c>
      <c r="N55" s="18"/>
      <c r="O55" s="18"/>
      <c r="P55" s="18"/>
      <c r="Q55" s="18"/>
      <c r="R55" s="18"/>
      <c r="S55" s="18"/>
      <c r="T55" s="18"/>
      <c r="U55" s="18"/>
      <c r="V55" s="18"/>
      <c r="W55" s="18"/>
      <c r="X55" s="18"/>
      <c r="Y55" s="18"/>
      <c r="Z55" s="20"/>
    </row>
    <row r="56" spans="1:26">
      <c r="B56" s="16"/>
      <c r="C56" s="18"/>
      <c r="D56" s="18"/>
      <c r="E56" s="18"/>
      <c r="F56" s="18"/>
      <c r="G56" s="43"/>
      <c r="H56" s="43"/>
      <c r="I56" s="18"/>
      <c r="J56" s="18"/>
      <c r="K56" s="81"/>
      <c r="L56" s="43"/>
      <c r="M56" s="43"/>
      <c r="N56" s="43"/>
      <c r="O56" s="43"/>
      <c r="P56" s="43"/>
      <c r="Q56" s="43"/>
      <c r="R56" s="43"/>
      <c r="S56" s="43"/>
      <c r="T56" s="43"/>
      <c r="U56" s="43"/>
      <c r="V56" s="43"/>
      <c r="W56" s="43"/>
      <c r="X56" s="18"/>
      <c r="Y56" s="18"/>
      <c r="Z56" s="20"/>
    </row>
    <row r="57" spans="1:26" ht="18">
      <c r="B57" s="16"/>
      <c r="C57" s="35" t="s">
        <v>941</v>
      </c>
      <c r="D57" s="19" t="s">
        <v>942</v>
      </c>
      <c r="E57" s="18"/>
      <c r="F57" s="18"/>
      <c r="G57" s="19"/>
      <c r="H57" s="19"/>
      <c r="I57" s="18"/>
      <c r="J57" s="18"/>
      <c r="K57" s="78"/>
      <c r="L57" s="18"/>
      <c r="M57" s="18"/>
      <c r="N57" s="18"/>
      <c r="O57" s="18"/>
      <c r="P57" s="18"/>
      <c r="Q57" s="18"/>
      <c r="R57" s="18"/>
      <c r="S57" s="18"/>
      <c r="T57" s="18"/>
      <c r="U57" s="18"/>
      <c r="V57" s="19"/>
      <c r="W57" s="18"/>
      <c r="X57" s="18"/>
      <c r="Y57" s="18"/>
      <c r="Z57" s="20"/>
    </row>
    <row r="58" spans="1:26" ht="79.5" customHeight="1">
      <c r="B58" s="16"/>
      <c r="C58" s="701" t="s">
        <v>943</v>
      </c>
      <c r="D58" s="701"/>
      <c r="E58" s="701"/>
      <c r="F58" s="18"/>
      <c r="G58" s="19"/>
      <c r="H58" s="19"/>
      <c r="I58" s="18"/>
      <c r="J58" s="18"/>
      <c r="K58" s="78"/>
      <c r="L58" s="18"/>
      <c r="M58" s="18"/>
      <c r="N58" s="18"/>
      <c r="O58" s="18"/>
      <c r="P58" s="18"/>
      <c r="Q58" s="18"/>
      <c r="R58" s="18"/>
      <c r="S58" s="18"/>
      <c r="T58" s="18"/>
      <c r="U58" s="18"/>
      <c r="V58" s="19"/>
      <c r="W58" s="18"/>
      <c r="X58" s="18"/>
      <c r="Y58" s="18"/>
      <c r="Z58" s="20"/>
    </row>
    <row r="59" spans="1:26" ht="18" customHeight="1">
      <c r="B59" s="16"/>
      <c r="C59" s="35"/>
      <c r="D59" s="18"/>
      <c r="E59" s="18"/>
      <c r="F59" s="18"/>
      <c r="G59" s="81"/>
      <c r="H59" s="81"/>
      <c r="I59" s="18"/>
      <c r="J59" s="18"/>
      <c r="K59" s="694" t="s">
        <v>931</v>
      </c>
      <c r="L59" s="660" t="s">
        <v>932</v>
      </c>
      <c r="M59" s="660" t="s">
        <v>944</v>
      </c>
      <c r="N59" s="660" t="s">
        <v>945</v>
      </c>
      <c r="O59" s="660" t="s">
        <v>946</v>
      </c>
      <c r="P59" s="660" t="s">
        <v>947</v>
      </c>
      <c r="Q59" s="660" t="s">
        <v>948</v>
      </c>
      <c r="R59" s="660" t="s">
        <v>949</v>
      </c>
      <c r="S59" s="260"/>
      <c r="T59" s="260"/>
      <c r="U59" s="260"/>
      <c r="V59" s="260"/>
      <c r="W59" s="260"/>
      <c r="X59" s="260"/>
      <c r="Y59" s="18"/>
      <c r="Z59" s="20"/>
    </row>
    <row r="60" spans="1:26">
      <c r="B60" s="16"/>
      <c r="C60" s="658" t="s">
        <v>934</v>
      </c>
      <c r="D60" s="658" t="s">
        <v>935</v>
      </c>
      <c r="E60" s="658" t="s">
        <v>860</v>
      </c>
      <c r="F60" s="18"/>
      <c r="G60" s="137" t="s">
        <v>950</v>
      </c>
      <c r="H60" s="137" t="s">
        <v>951</v>
      </c>
      <c r="I60" s="18"/>
      <c r="J60" s="18"/>
      <c r="K60" s="694"/>
      <c r="L60" s="661"/>
      <c r="M60" s="661"/>
      <c r="N60" s="661"/>
      <c r="O60" s="661"/>
      <c r="P60" s="661"/>
      <c r="Q60" s="661"/>
      <c r="R60" s="661"/>
      <c r="S60" s="446"/>
      <c r="T60" s="446"/>
      <c r="U60" s="446"/>
      <c r="V60" s="260"/>
      <c r="W60" s="260"/>
      <c r="X60" s="260"/>
      <c r="Y60" s="18"/>
      <c r="Z60" s="20"/>
    </row>
    <row r="61" spans="1:26">
      <c r="B61" s="16"/>
      <c r="C61" s="659"/>
      <c r="D61" s="659"/>
      <c r="E61" s="659"/>
      <c r="F61" s="18"/>
      <c r="G61" s="55" t="s">
        <v>952</v>
      </c>
      <c r="H61" s="12" t="s">
        <v>952</v>
      </c>
      <c r="I61" s="18"/>
      <c r="J61" s="18"/>
      <c r="K61" s="12" t="s">
        <v>469</v>
      </c>
      <c r="L61" s="447" t="s">
        <v>452</v>
      </c>
      <c r="M61" s="447" t="s">
        <v>452</v>
      </c>
      <c r="N61" s="447" t="s">
        <v>452</v>
      </c>
      <c r="O61" s="447" t="s">
        <v>593</v>
      </c>
      <c r="P61" s="447" t="s">
        <v>953</v>
      </c>
      <c r="Q61" s="447" t="s">
        <v>954</v>
      </c>
      <c r="R61" s="447" t="s">
        <v>952</v>
      </c>
      <c r="S61" s="260"/>
      <c r="T61" s="260"/>
      <c r="U61" s="260"/>
      <c r="V61" s="260"/>
      <c r="W61" s="260"/>
      <c r="X61" s="260"/>
      <c r="Y61" s="18"/>
      <c r="Z61" s="20"/>
    </row>
    <row r="62" spans="1:26" ht="51">
      <c r="A62" s="145" t="s">
        <v>644</v>
      </c>
      <c r="B62" s="16" t="s">
        <v>644</v>
      </c>
      <c r="C62" s="395" t="s">
        <v>955</v>
      </c>
      <c r="D62" s="34" t="s">
        <v>644</v>
      </c>
      <c r="E62" s="48" t="s">
        <v>956</v>
      </c>
      <c r="F62" s="18" t="s">
        <v>644</v>
      </c>
      <c r="G62" s="224" t="s">
        <v>957</v>
      </c>
      <c r="H62" s="99"/>
      <c r="I62" s="18" t="s">
        <v>644</v>
      </c>
      <c r="J62" s="18" t="s">
        <v>644</v>
      </c>
      <c r="K62" s="82" t="s">
        <v>958</v>
      </c>
      <c r="L62" s="451"/>
      <c r="M62" s="451"/>
      <c r="N62" s="451"/>
      <c r="O62" s="451"/>
      <c r="P62" s="451"/>
      <c r="Q62" s="451"/>
      <c r="R62" s="451"/>
      <c r="S62" s="260"/>
      <c r="T62" s="448"/>
      <c r="U62" s="448"/>
      <c r="V62" s="260"/>
      <c r="W62" s="260" t="s">
        <v>644</v>
      </c>
      <c r="X62" s="260" t="s">
        <v>644</v>
      </c>
      <c r="Y62" s="18"/>
      <c r="Z62" s="20"/>
    </row>
    <row r="63" spans="1:26" ht="38.25">
      <c r="A63" s="145" t="s">
        <v>644</v>
      </c>
      <c r="B63" s="16" t="s">
        <v>644</v>
      </c>
      <c r="C63" s="395" t="s">
        <v>861</v>
      </c>
      <c r="D63" s="34" t="s">
        <v>644</v>
      </c>
      <c r="E63" s="48" t="s">
        <v>862</v>
      </c>
      <c r="F63" s="18" t="s">
        <v>644</v>
      </c>
      <c r="G63" s="224" t="s">
        <v>957</v>
      </c>
      <c r="H63" s="99" t="s">
        <v>644</v>
      </c>
      <c r="I63" s="18" t="s">
        <v>644</v>
      </c>
      <c r="J63" s="18" t="s">
        <v>644</v>
      </c>
      <c r="K63" s="82" t="s">
        <v>959</v>
      </c>
      <c r="L63" s="451"/>
      <c r="M63" s="451"/>
      <c r="N63" s="451"/>
      <c r="O63" s="452"/>
      <c r="P63" s="453"/>
      <c r="Q63" s="454"/>
      <c r="R63" s="453"/>
      <c r="S63" s="260"/>
      <c r="T63" s="448"/>
      <c r="U63" s="448"/>
      <c r="V63" s="260"/>
      <c r="W63" s="260" t="s">
        <v>644</v>
      </c>
      <c r="X63" s="260" t="s">
        <v>644</v>
      </c>
      <c r="Y63" s="18"/>
      <c r="Z63" s="20"/>
    </row>
    <row r="64" spans="1:26" ht="38.25">
      <c r="B64" s="16"/>
      <c r="C64" s="12" t="s">
        <v>864</v>
      </c>
      <c r="D64" s="34"/>
      <c r="E64" s="48" t="s">
        <v>865</v>
      </c>
      <c r="F64" s="18"/>
      <c r="G64" s="224">
        <v>257337.00000000006</v>
      </c>
      <c r="H64" s="99">
        <f>H14*P64</f>
        <v>250689.30000000005</v>
      </c>
      <c r="I64" s="18"/>
      <c r="J64" s="18"/>
      <c r="K64" s="82" t="s">
        <v>960</v>
      </c>
      <c r="L64" s="458">
        <v>0</v>
      </c>
      <c r="M64" s="459">
        <v>0</v>
      </c>
      <c r="N64" s="459">
        <v>100</v>
      </c>
      <c r="O64" s="459">
        <v>16</v>
      </c>
      <c r="P64" s="460">
        <v>15</v>
      </c>
      <c r="Q64" s="460" t="s">
        <v>961</v>
      </c>
      <c r="R64" s="460" t="s">
        <v>962</v>
      </c>
      <c r="S64" s="260"/>
      <c r="T64" s="448"/>
      <c r="U64" s="448"/>
      <c r="V64" s="260"/>
      <c r="W64" s="260"/>
      <c r="X64" s="260"/>
      <c r="Y64" s="18"/>
      <c r="Z64" s="20"/>
    </row>
    <row r="65" spans="1:27" ht="38.25">
      <c r="A65" s="145" t="s">
        <v>644</v>
      </c>
      <c r="B65" s="16" t="s">
        <v>644</v>
      </c>
      <c r="C65" s="395" t="s">
        <v>955</v>
      </c>
      <c r="D65" s="34" t="s">
        <v>644</v>
      </c>
      <c r="E65" s="48" t="s">
        <v>869</v>
      </c>
      <c r="F65" s="18" t="s">
        <v>644</v>
      </c>
      <c r="G65" s="224" t="s">
        <v>957</v>
      </c>
      <c r="H65" s="99" t="s">
        <v>644</v>
      </c>
      <c r="I65" s="18" t="s">
        <v>644</v>
      </c>
      <c r="J65" s="18" t="s">
        <v>644</v>
      </c>
      <c r="K65" s="82" t="s">
        <v>959</v>
      </c>
      <c r="L65" s="451"/>
      <c r="M65" s="451"/>
      <c r="N65" s="451"/>
      <c r="O65" s="452"/>
      <c r="P65" s="453"/>
      <c r="Q65" s="454"/>
      <c r="R65" s="453"/>
      <c r="S65" s="260"/>
      <c r="T65" s="448"/>
      <c r="U65" s="448"/>
      <c r="V65" s="260"/>
      <c r="W65" s="260" t="s">
        <v>644</v>
      </c>
      <c r="X65" s="260" t="s">
        <v>644</v>
      </c>
      <c r="Y65" s="18" t="s">
        <v>644</v>
      </c>
      <c r="Z65" s="20" t="s">
        <v>644</v>
      </c>
      <c r="AA65" s="1" t="s">
        <v>644</v>
      </c>
    </row>
    <row r="66" spans="1:27" ht="38.25">
      <c r="A66" s="145" t="s">
        <v>644</v>
      </c>
      <c r="B66" s="16" t="s">
        <v>644</v>
      </c>
      <c r="C66" s="395" t="s">
        <v>872</v>
      </c>
      <c r="D66" s="34" t="s">
        <v>644</v>
      </c>
      <c r="E66" s="48" t="s">
        <v>873</v>
      </c>
      <c r="F66" s="18" t="s">
        <v>644</v>
      </c>
      <c r="G66" s="224">
        <v>3207</v>
      </c>
      <c r="H66" s="99">
        <f>H18*P66</f>
        <v>0</v>
      </c>
      <c r="I66" s="18" t="s">
        <v>644</v>
      </c>
      <c r="J66" s="18" t="s">
        <v>644</v>
      </c>
      <c r="K66" s="82" t="s">
        <v>959</v>
      </c>
      <c r="L66" s="451"/>
      <c r="M66" s="451"/>
      <c r="N66" s="451"/>
      <c r="O66" s="452"/>
      <c r="P66" s="453"/>
      <c r="Q66" s="454"/>
      <c r="R66" s="453"/>
      <c r="S66" s="260"/>
      <c r="T66" s="448"/>
      <c r="U66" s="448"/>
      <c r="V66" s="260"/>
      <c r="W66" s="260" t="s">
        <v>644</v>
      </c>
      <c r="X66" s="260" t="s">
        <v>644</v>
      </c>
      <c r="Y66" s="18" t="s">
        <v>644</v>
      </c>
      <c r="Z66" s="20" t="s">
        <v>644</v>
      </c>
      <c r="AA66" s="1" t="s">
        <v>644</v>
      </c>
    </row>
    <row r="67" spans="1:27" ht="38.25">
      <c r="A67" s="145" t="s">
        <v>644</v>
      </c>
      <c r="B67" s="16" t="s">
        <v>644</v>
      </c>
      <c r="C67" s="395" t="s">
        <v>874</v>
      </c>
      <c r="D67" s="34" t="s">
        <v>644</v>
      </c>
      <c r="E67" s="48" t="s">
        <v>875</v>
      </c>
      <c r="F67" s="18" t="s">
        <v>644</v>
      </c>
      <c r="G67" s="224">
        <v>327117</v>
      </c>
      <c r="H67" s="99">
        <f>H19*P67</f>
        <v>0</v>
      </c>
      <c r="I67" s="18" t="s">
        <v>644</v>
      </c>
      <c r="J67" s="18" t="s">
        <v>644</v>
      </c>
      <c r="K67" s="82" t="s">
        <v>963</v>
      </c>
      <c r="L67" s="451"/>
      <c r="M67" s="451"/>
      <c r="N67" s="451"/>
      <c r="O67" s="452"/>
      <c r="P67" s="453"/>
      <c r="Q67" s="454"/>
      <c r="R67" s="453"/>
      <c r="S67" s="260"/>
      <c r="T67" s="448"/>
      <c r="U67" s="448"/>
      <c r="V67" s="260"/>
      <c r="W67" s="260" t="s">
        <v>644</v>
      </c>
      <c r="X67" s="260" t="s">
        <v>644</v>
      </c>
      <c r="Y67" s="18" t="s">
        <v>644</v>
      </c>
      <c r="Z67" s="20" t="s">
        <v>644</v>
      </c>
      <c r="AA67" s="1" t="s">
        <v>644</v>
      </c>
    </row>
    <row r="68" spans="1:27" ht="38.25">
      <c r="A68" s="145" t="s">
        <v>644</v>
      </c>
      <c r="B68" s="16" t="s">
        <v>644</v>
      </c>
      <c r="C68" s="395" t="s">
        <v>964</v>
      </c>
      <c r="D68" s="34" t="s">
        <v>644</v>
      </c>
      <c r="E68" s="48" t="s">
        <v>877</v>
      </c>
      <c r="F68" s="18" t="s">
        <v>644</v>
      </c>
      <c r="G68" s="224">
        <v>15081</v>
      </c>
      <c r="H68" s="99">
        <f>H20*P68</f>
        <v>0</v>
      </c>
      <c r="I68" s="18" t="s">
        <v>644</v>
      </c>
      <c r="J68" s="18" t="s">
        <v>644</v>
      </c>
      <c r="K68" s="82" t="s">
        <v>963</v>
      </c>
      <c r="L68" s="451"/>
      <c r="M68" s="451"/>
      <c r="N68" s="451"/>
      <c r="O68" s="452"/>
      <c r="P68" s="453"/>
      <c r="Q68" s="454"/>
      <c r="R68" s="453"/>
      <c r="S68" s="260"/>
      <c r="T68" s="448"/>
      <c r="U68" s="448"/>
      <c r="V68" s="260"/>
      <c r="W68" s="260" t="s">
        <v>644</v>
      </c>
      <c r="X68" s="260" t="s">
        <v>644</v>
      </c>
      <c r="Y68" s="18" t="s">
        <v>644</v>
      </c>
      <c r="Z68" s="20" t="s">
        <v>644</v>
      </c>
      <c r="AA68" s="1" t="s">
        <v>644</v>
      </c>
    </row>
    <row r="69" spans="1:27" ht="38.25">
      <c r="A69" s="145" t="s">
        <v>644</v>
      </c>
      <c r="B69" s="16" t="s">
        <v>644</v>
      </c>
      <c r="C69" s="395" t="s">
        <v>878</v>
      </c>
      <c r="D69" s="34" t="s">
        <v>644</v>
      </c>
      <c r="E69" s="48" t="s">
        <v>879</v>
      </c>
      <c r="F69" s="18" t="s">
        <v>644</v>
      </c>
      <c r="G69" s="224">
        <v>477</v>
      </c>
      <c r="H69" s="99">
        <f>H21*P69</f>
        <v>0</v>
      </c>
      <c r="I69" s="18" t="s">
        <v>644</v>
      </c>
      <c r="J69" s="18" t="s">
        <v>644</v>
      </c>
      <c r="K69" s="82" t="s">
        <v>959</v>
      </c>
      <c r="L69" s="451"/>
      <c r="M69" s="451"/>
      <c r="N69" s="451"/>
      <c r="O69" s="452"/>
      <c r="P69" s="453"/>
      <c r="Q69" s="454"/>
      <c r="R69" s="453"/>
      <c r="S69" s="260"/>
      <c r="T69" s="448"/>
      <c r="U69" s="448"/>
      <c r="V69" s="260"/>
      <c r="W69" s="260" t="s">
        <v>644</v>
      </c>
      <c r="X69" s="260" t="s">
        <v>644</v>
      </c>
      <c r="Y69" s="18" t="s">
        <v>644</v>
      </c>
      <c r="Z69" s="20" t="s">
        <v>644</v>
      </c>
      <c r="AA69" s="1" t="s">
        <v>644</v>
      </c>
    </row>
    <row r="70" spans="1:27" ht="38.25">
      <c r="A70" s="145" t="s">
        <v>644</v>
      </c>
      <c r="B70" s="16" t="s">
        <v>644</v>
      </c>
      <c r="C70" s="395" t="s">
        <v>965</v>
      </c>
      <c r="D70" s="34" t="s">
        <v>644</v>
      </c>
      <c r="E70" s="48" t="s">
        <v>966</v>
      </c>
      <c r="F70" s="18" t="s">
        <v>644</v>
      </c>
      <c r="G70" s="224">
        <v>539473</v>
      </c>
      <c r="H70" s="99">
        <f>H22*P70</f>
        <v>0</v>
      </c>
      <c r="I70" s="18" t="s">
        <v>644</v>
      </c>
      <c r="J70" s="18" t="s">
        <v>644</v>
      </c>
      <c r="K70" s="82" t="s">
        <v>963</v>
      </c>
      <c r="L70" s="451"/>
      <c r="M70" s="451"/>
      <c r="N70" s="451"/>
      <c r="O70" s="452"/>
      <c r="P70" s="453"/>
      <c r="Q70" s="454"/>
      <c r="R70" s="453"/>
      <c r="S70" s="260"/>
      <c r="T70" s="448"/>
      <c r="U70" s="448"/>
      <c r="V70" s="260"/>
      <c r="W70" s="260" t="s">
        <v>644</v>
      </c>
      <c r="X70" s="260" t="s">
        <v>644</v>
      </c>
      <c r="Y70" s="18" t="s">
        <v>644</v>
      </c>
      <c r="Z70" s="20" t="s">
        <v>644</v>
      </c>
      <c r="AA70" s="1" t="s">
        <v>644</v>
      </c>
    </row>
    <row r="71" spans="1:27" ht="38.25">
      <c r="A71" s="145" t="s">
        <v>644</v>
      </c>
      <c r="B71" s="16" t="s">
        <v>644</v>
      </c>
      <c r="C71" s="395" t="s">
        <v>955</v>
      </c>
      <c r="D71" s="34" t="s">
        <v>644</v>
      </c>
      <c r="E71" s="48" t="s">
        <v>887</v>
      </c>
      <c r="F71" s="18" t="s">
        <v>644</v>
      </c>
      <c r="G71" s="224" t="s">
        <v>957</v>
      </c>
      <c r="H71" s="99" t="s">
        <v>644</v>
      </c>
      <c r="I71" s="18" t="s">
        <v>644</v>
      </c>
      <c r="J71" s="18" t="s">
        <v>644</v>
      </c>
      <c r="K71" s="82" t="s">
        <v>959</v>
      </c>
      <c r="L71" s="451"/>
      <c r="M71" s="451"/>
      <c r="N71" s="451"/>
      <c r="O71" s="452"/>
      <c r="P71" s="453"/>
      <c r="Q71" s="454"/>
      <c r="R71" s="453"/>
      <c r="S71" s="260"/>
      <c r="T71" s="448"/>
      <c r="U71" s="448"/>
      <c r="V71" s="260"/>
      <c r="W71" s="260" t="s">
        <v>644</v>
      </c>
      <c r="X71" s="260" t="s">
        <v>644</v>
      </c>
      <c r="Y71" s="18" t="s">
        <v>644</v>
      </c>
      <c r="Z71" s="20" t="s">
        <v>644</v>
      </c>
      <c r="AA71" s="1" t="s">
        <v>644</v>
      </c>
    </row>
    <row r="72" spans="1:27" ht="38.25">
      <c r="A72" s="145" t="s">
        <v>644</v>
      </c>
      <c r="B72" s="16" t="s">
        <v>644</v>
      </c>
      <c r="C72" s="395" t="s">
        <v>884</v>
      </c>
      <c r="D72" s="34" t="s">
        <v>644</v>
      </c>
      <c r="E72" s="48" t="s">
        <v>885</v>
      </c>
      <c r="F72" s="18" t="s">
        <v>644</v>
      </c>
      <c r="G72" s="224">
        <v>68927</v>
      </c>
      <c r="H72" s="99">
        <f>H24*P72</f>
        <v>0</v>
      </c>
      <c r="I72" s="18" t="s">
        <v>644</v>
      </c>
      <c r="J72" s="18" t="s">
        <v>644</v>
      </c>
      <c r="K72" s="82" t="s">
        <v>959</v>
      </c>
      <c r="L72" s="451"/>
      <c r="M72" s="451"/>
      <c r="N72" s="451"/>
      <c r="O72" s="452"/>
      <c r="P72" s="453"/>
      <c r="Q72" s="454"/>
      <c r="R72" s="453"/>
      <c r="S72" s="260"/>
      <c r="T72" s="448"/>
      <c r="U72" s="448"/>
      <c r="V72" s="260"/>
      <c r="W72" s="260" t="s">
        <v>644</v>
      </c>
      <c r="X72" s="260" t="s">
        <v>644</v>
      </c>
      <c r="Y72" s="18" t="s">
        <v>644</v>
      </c>
      <c r="Z72" s="20" t="s">
        <v>644</v>
      </c>
      <c r="AA72" s="1" t="s">
        <v>644</v>
      </c>
    </row>
    <row r="73" spans="1:27" ht="38.25">
      <c r="B73" s="16"/>
      <c r="C73" s="12" t="s">
        <v>890</v>
      </c>
      <c r="D73" s="34"/>
      <c r="E73" s="48" t="s">
        <v>891</v>
      </c>
      <c r="F73" s="18"/>
      <c r="G73" s="224">
        <v>49399.028249999996</v>
      </c>
      <c r="H73" s="99">
        <f>H27*P73</f>
        <v>0</v>
      </c>
      <c r="I73" s="18"/>
      <c r="J73" s="18"/>
      <c r="K73" s="82" t="s">
        <v>960</v>
      </c>
      <c r="L73" s="458">
        <v>30</v>
      </c>
      <c r="M73" s="459">
        <v>0</v>
      </c>
      <c r="N73" s="459">
        <v>70</v>
      </c>
      <c r="O73" s="363" t="s">
        <v>962</v>
      </c>
      <c r="P73" s="460">
        <v>0</v>
      </c>
      <c r="Q73" s="460">
        <v>5</v>
      </c>
      <c r="R73" s="460" t="s">
        <v>962</v>
      </c>
      <c r="S73" s="260"/>
      <c r="T73" s="448"/>
      <c r="U73" s="448"/>
      <c r="V73" s="260"/>
      <c r="W73" s="260"/>
      <c r="X73" s="260"/>
      <c r="Y73" s="18"/>
      <c r="Z73" s="20"/>
    </row>
    <row r="74" spans="1:27" ht="38.25">
      <c r="B74" s="16"/>
      <c r="C74" s="12" t="s">
        <v>892</v>
      </c>
      <c r="D74" s="34"/>
      <c r="E74" s="48" t="s">
        <v>893</v>
      </c>
      <c r="F74" s="18"/>
      <c r="G74" s="224">
        <v>3087251.4930400006</v>
      </c>
      <c r="H74" s="99">
        <f>H28*P74</f>
        <v>0</v>
      </c>
      <c r="I74" s="18"/>
      <c r="J74" s="18"/>
      <c r="K74" s="82" t="s">
        <v>960</v>
      </c>
      <c r="L74" s="458">
        <v>50</v>
      </c>
      <c r="M74" s="459">
        <v>0</v>
      </c>
      <c r="N74" s="459">
        <v>50</v>
      </c>
      <c r="O74" s="363">
        <v>80</v>
      </c>
      <c r="P74" s="460">
        <v>0</v>
      </c>
      <c r="Q74" s="460" t="s">
        <v>962</v>
      </c>
      <c r="R74" s="460">
        <v>30</v>
      </c>
      <c r="S74" s="260"/>
      <c r="T74" s="448"/>
      <c r="U74" s="448"/>
      <c r="V74" s="260"/>
      <c r="W74" s="260"/>
      <c r="X74" s="260"/>
      <c r="Y74" s="18"/>
      <c r="Z74" s="20"/>
    </row>
    <row r="75" spans="1:27" ht="38.25">
      <c r="A75" s="145" t="s">
        <v>644</v>
      </c>
      <c r="B75" s="16" t="s">
        <v>644</v>
      </c>
      <c r="C75" s="395" t="s">
        <v>894</v>
      </c>
      <c r="D75" s="34" t="s">
        <v>644</v>
      </c>
      <c r="E75" s="48" t="s">
        <v>895</v>
      </c>
      <c r="F75" s="18" t="s">
        <v>644</v>
      </c>
      <c r="G75" s="224">
        <v>64017</v>
      </c>
      <c r="H75" s="99">
        <f>H29*P75</f>
        <v>0</v>
      </c>
      <c r="I75" s="18" t="s">
        <v>644</v>
      </c>
      <c r="J75" s="18" t="s">
        <v>644</v>
      </c>
      <c r="K75" s="82" t="s">
        <v>959</v>
      </c>
      <c r="L75" s="451"/>
      <c r="M75" s="451"/>
      <c r="N75" s="451"/>
      <c r="O75" s="455"/>
      <c r="P75" s="456"/>
      <c r="Q75" s="457"/>
      <c r="R75" s="453"/>
      <c r="S75" s="260"/>
      <c r="T75" s="448"/>
      <c r="U75" s="448"/>
      <c r="V75" s="260"/>
      <c r="W75" s="260" t="s">
        <v>644</v>
      </c>
      <c r="X75" s="260" t="s">
        <v>644</v>
      </c>
      <c r="Y75" s="18" t="s">
        <v>644</v>
      </c>
      <c r="Z75" s="20" t="s">
        <v>644</v>
      </c>
      <c r="AA75" s="1" t="s">
        <v>644</v>
      </c>
    </row>
    <row r="76" spans="1:27" ht="38.25">
      <c r="B76" s="16"/>
      <c r="C76" s="12" t="s">
        <v>896</v>
      </c>
      <c r="D76" s="34"/>
      <c r="E76" s="48" t="s">
        <v>897</v>
      </c>
      <c r="F76" s="18"/>
      <c r="G76" s="224">
        <v>469075.77</v>
      </c>
      <c r="H76" s="99">
        <f>H30*P76</f>
        <v>236567.24999999994</v>
      </c>
      <c r="I76" s="18"/>
      <c r="J76" s="18"/>
      <c r="K76" s="82" t="s">
        <v>960</v>
      </c>
      <c r="L76" s="458">
        <v>50</v>
      </c>
      <c r="M76" s="459">
        <v>0</v>
      </c>
      <c r="N76" s="459">
        <v>50</v>
      </c>
      <c r="O76" s="363">
        <v>10</v>
      </c>
      <c r="P76" s="460">
        <v>3</v>
      </c>
      <c r="Q76" s="460" t="s">
        <v>962</v>
      </c>
      <c r="R76" s="460" t="s">
        <v>962</v>
      </c>
      <c r="S76" s="260"/>
      <c r="T76" s="448"/>
      <c r="U76" s="448"/>
      <c r="V76" s="260"/>
      <c r="W76" s="260"/>
      <c r="X76" s="260"/>
      <c r="Y76" s="18"/>
      <c r="Z76" s="20"/>
    </row>
    <row r="77" spans="1:27" ht="38.25">
      <c r="B77" s="16"/>
      <c r="C77" s="12" t="s">
        <v>898</v>
      </c>
      <c r="D77" s="34"/>
      <c r="E77" s="48" t="s">
        <v>967</v>
      </c>
      <c r="F77" s="18"/>
      <c r="G77" s="224">
        <v>3026509.2596999998</v>
      </c>
      <c r="H77" s="99">
        <f>H31*P77</f>
        <v>1998233.0500000003</v>
      </c>
      <c r="I77" s="18"/>
      <c r="J77" s="18"/>
      <c r="K77" s="82" t="s">
        <v>960</v>
      </c>
      <c r="L77" s="458">
        <v>30</v>
      </c>
      <c r="M77" s="459">
        <v>0</v>
      </c>
      <c r="N77" s="459">
        <v>70</v>
      </c>
      <c r="O77" s="363" t="s">
        <v>962</v>
      </c>
      <c r="P77" s="460">
        <v>5</v>
      </c>
      <c r="Q77" s="460">
        <v>50</v>
      </c>
      <c r="R77" s="460" t="s">
        <v>962</v>
      </c>
      <c r="S77" s="260"/>
      <c r="T77" s="448"/>
      <c r="U77" s="448"/>
      <c r="V77" s="260"/>
      <c r="W77" s="260"/>
      <c r="X77" s="260"/>
      <c r="Y77" s="18"/>
      <c r="Z77" s="20"/>
    </row>
    <row r="78" spans="1:27" ht="38.25">
      <c r="A78" s="145" t="s">
        <v>644</v>
      </c>
      <c r="B78" s="16" t="s">
        <v>644</v>
      </c>
      <c r="C78" s="395" t="s">
        <v>955</v>
      </c>
      <c r="D78" s="34" t="s">
        <v>644</v>
      </c>
      <c r="E78" s="48" t="s">
        <v>901</v>
      </c>
      <c r="F78" s="18" t="s">
        <v>644</v>
      </c>
      <c r="G78" s="224" t="s">
        <v>957</v>
      </c>
      <c r="H78" s="99" t="s">
        <v>644</v>
      </c>
      <c r="I78" s="18" t="s">
        <v>644</v>
      </c>
      <c r="J78" s="18" t="s">
        <v>644</v>
      </c>
      <c r="K78" s="82" t="s">
        <v>963</v>
      </c>
      <c r="L78" s="451"/>
      <c r="M78" s="451"/>
      <c r="N78" s="451"/>
      <c r="O78" s="455"/>
      <c r="P78" s="456"/>
      <c r="Q78" s="457"/>
      <c r="R78" s="453"/>
      <c r="S78" s="260"/>
      <c r="T78" s="448"/>
      <c r="U78" s="448"/>
      <c r="V78" s="260"/>
      <c r="W78" s="260" t="s">
        <v>644</v>
      </c>
      <c r="X78" s="260" t="s">
        <v>644</v>
      </c>
      <c r="Y78" s="18" t="s">
        <v>644</v>
      </c>
      <c r="Z78" s="20" t="s">
        <v>644</v>
      </c>
      <c r="AA78" s="1" t="s">
        <v>644</v>
      </c>
    </row>
    <row r="79" spans="1:27" ht="51">
      <c r="A79" s="145" t="s">
        <v>644</v>
      </c>
      <c r="B79" s="16" t="s">
        <v>644</v>
      </c>
      <c r="C79" s="395" t="s">
        <v>968</v>
      </c>
      <c r="D79" s="34" t="s">
        <v>644</v>
      </c>
      <c r="E79" s="48" t="s">
        <v>903</v>
      </c>
      <c r="F79" s="18" t="s">
        <v>644</v>
      </c>
      <c r="G79" s="224">
        <v>1803167</v>
      </c>
      <c r="H79" s="99">
        <f>H33*P79</f>
        <v>0</v>
      </c>
      <c r="I79" s="18" t="s">
        <v>644</v>
      </c>
      <c r="J79" s="18" t="s">
        <v>644</v>
      </c>
      <c r="K79" s="82" t="s">
        <v>958</v>
      </c>
      <c r="L79" s="451"/>
      <c r="M79" s="451"/>
      <c r="N79" s="451"/>
      <c r="O79" s="455"/>
      <c r="P79" s="456"/>
      <c r="Q79" s="457"/>
      <c r="R79" s="453"/>
      <c r="S79" s="260"/>
      <c r="T79" s="448"/>
      <c r="U79" s="448"/>
      <c r="V79" s="260"/>
      <c r="W79" s="260" t="s">
        <v>644</v>
      </c>
      <c r="X79" s="260" t="s">
        <v>644</v>
      </c>
      <c r="Y79" s="18" t="s">
        <v>644</v>
      </c>
      <c r="Z79" s="20" t="s">
        <v>644</v>
      </c>
      <c r="AA79" s="1" t="s">
        <v>644</v>
      </c>
    </row>
    <row r="80" spans="1:27" ht="38.25">
      <c r="A80" s="145" t="s">
        <v>644</v>
      </c>
      <c r="B80" s="16" t="s">
        <v>644</v>
      </c>
      <c r="C80" s="395" t="s">
        <v>955</v>
      </c>
      <c r="D80" s="34" t="s">
        <v>644</v>
      </c>
      <c r="E80" s="48" t="s">
        <v>909</v>
      </c>
      <c r="F80" s="18" t="s">
        <v>644</v>
      </c>
      <c r="G80" s="224" t="s">
        <v>957</v>
      </c>
      <c r="H80" s="99" t="s">
        <v>644</v>
      </c>
      <c r="I80" s="18" t="s">
        <v>644</v>
      </c>
      <c r="J80" s="18" t="s">
        <v>644</v>
      </c>
      <c r="K80" s="82" t="s">
        <v>959</v>
      </c>
      <c r="L80" s="451"/>
      <c r="M80" s="451"/>
      <c r="N80" s="451"/>
      <c r="O80" s="455"/>
      <c r="P80" s="456"/>
      <c r="Q80" s="457"/>
      <c r="R80" s="453"/>
      <c r="S80" s="260"/>
      <c r="T80" s="448"/>
      <c r="U80" s="448"/>
      <c r="V80" s="260"/>
      <c r="W80" s="260" t="s">
        <v>644</v>
      </c>
      <c r="X80" s="260" t="s">
        <v>644</v>
      </c>
      <c r="Y80" s="18" t="s">
        <v>644</v>
      </c>
      <c r="Z80" s="20" t="s">
        <v>644</v>
      </c>
      <c r="AA80" s="1" t="s">
        <v>644</v>
      </c>
    </row>
    <row r="81" spans="1:27" ht="38.25">
      <c r="A81" s="145" t="s">
        <v>644</v>
      </c>
      <c r="B81" s="16" t="s">
        <v>644</v>
      </c>
      <c r="C81" s="395" t="s">
        <v>955</v>
      </c>
      <c r="D81" s="34" t="s">
        <v>644</v>
      </c>
      <c r="E81" s="48" t="s">
        <v>905</v>
      </c>
      <c r="F81" s="18" t="s">
        <v>644</v>
      </c>
      <c r="G81" s="224" t="s">
        <v>957</v>
      </c>
      <c r="H81" s="99" t="s">
        <v>644</v>
      </c>
      <c r="I81" s="18" t="s">
        <v>644</v>
      </c>
      <c r="J81" s="18" t="s">
        <v>644</v>
      </c>
      <c r="K81" s="82" t="s">
        <v>959</v>
      </c>
      <c r="L81" s="451"/>
      <c r="M81" s="451"/>
      <c r="N81" s="451"/>
      <c r="O81" s="455"/>
      <c r="P81" s="456"/>
      <c r="Q81" s="457"/>
      <c r="R81" s="453"/>
      <c r="S81" s="260"/>
      <c r="T81" s="448"/>
      <c r="U81" s="448"/>
      <c r="V81" s="260"/>
      <c r="W81" s="260" t="s">
        <v>644</v>
      </c>
      <c r="X81" s="260" t="s">
        <v>644</v>
      </c>
      <c r="Y81" s="18" t="s">
        <v>644</v>
      </c>
      <c r="Z81" s="20" t="s">
        <v>644</v>
      </c>
      <c r="AA81" s="1" t="s">
        <v>644</v>
      </c>
    </row>
    <row r="82" spans="1:27" ht="38.25">
      <c r="A82" s="145" t="s">
        <v>644</v>
      </c>
      <c r="B82" s="16" t="s">
        <v>644</v>
      </c>
      <c r="C82" s="395" t="s">
        <v>955</v>
      </c>
      <c r="D82" s="34" t="s">
        <v>644</v>
      </c>
      <c r="E82" s="48" t="s">
        <v>907</v>
      </c>
      <c r="F82" s="18" t="s">
        <v>644</v>
      </c>
      <c r="G82" s="224" t="s">
        <v>957</v>
      </c>
      <c r="H82" s="99" t="s">
        <v>644</v>
      </c>
      <c r="I82" s="18" t="s">
        <v>644</v>
      </c>
      <c r="J82" s="18" t="s">
        <v>644</v>
      </c>
      <c r="K82" s="82" t="s">
        <v>959</v>
      </c>
      <c r="L82" s="451"/>
      <c r="M82" s="451"/>
      <c r="N82" s="451"/>
      <c r="O82" s="455"/>
      <c r="P82" s="456"/>
      <c r="Q82" s="457"/>
      <c r="R82" s="453"/>
      <c r="S82" s="260"/>
      <c r="T82" s="448"/>
      <c r="U82" s="448"/>
      <c r="V82" s="260"/>
      <c r="W82" s="260" t="s">
        <v>644</v>
      </c>
      <c r="X82" s="260" t="s">
        <v>644</v>
      </c>
      <c r="Y82" s="18" t="s">
        <v>644</v>
      </c>
      <c r="Z82" s="20" t="s">
        <v>644</v>
      </c>
      <c r="AA82" s="1" t="s">
        <v>644</v>
      </c>
    </row>
    <row r="83" spans="1:27" ht="38.25">
      <c r="A83" s="145" t="s">
        <v>644</v>
      </c>
      <c r="B83" s="16" t="s">
        <v>644</v>
      </c>
      <c r="C83" s="395" t="s">
        <v>955</v>
      </c>
      <c r="D83" s="34" t="s">
        <v>644</v>
      </c>
      <c r="E83" s="48" t="s">
        <v>911</v>
      </c>
      <c r="F83" s="18" t="s">
        <v>644</v>
      </c>
      <c r="G83" s="224" t="s">
        <v>957</v>
      </c>
      <c r="H83" s="99" t="s">
        <v>644</v>
      </c>
      <c r="I83" s="18" t="s">
        <v>644</v>
      </c>
      <c r="J83" s="18" t="s">
        <v>644</v>
      </c>
      <c r="K83" s="82" t="s">
        <v>959</v>
      </c>
      <c r="L83" s="451"/>
      <c r="M83" s="451"/>
      <c r="N83" s="451"/>
      <c r="O83" s="455"/>
      <c r="P83" s="456"/>
      <c r="Q83" s="457"/>
      <c r="R83" s="453"/>
      <c r="S83" s="260"/>
      <c r="T83" s="448"/>
      <c r="U83" s="448"/>
      <c r="V83" s="260"/>
      <c r="W83" s="260" t="s">
        <v>644</v>
      </c>
      <c r="X83" s="260" t="s">
        <v>644</v>
      </c>
      <c r="Y83" s="18" t="s">
        <v>644</v>
      </c>
      <c r="Z83" s="20" t="s">
        <v>644</v>
      </c>
      <c r="AA83" s="1" t="s">
        <v>644</v>
      </c>
    </row>
    <row r="84" spans="1:27" ht="38.25">
      <c r="A84" s="145" t="s">
        <v>644</v>
      </c>
      <c r="B84" s="16" t="s">
        <v>644</v>
      </c>
      <c r="C84" s="395" t="s">
        <v>914</v>
      </c>
      <c r="D84" s="34" t="s">
        <v>644</v>
      </c>
      <c r="E84" s="48" t="s">
        <v>915</v>
      </c>
      <c r="F84" s="18" t="s">
        <v>644</v>
      </c>
      <c r="G84" s="224">
        <v>6893</v>
      </c>
      <c r="H84" s="99">
        <f>H39*P84</f>
        <v>0</v>
      </c>
      <c r="I84" s="18" t="s">
        <v>644</v>
      </c>
      <c r="J84" s="18" t="s">
        <v>644</v>
      </c>
      <c r="K84" s="82" t="s">
        <v>963</v>
      </c>
      <c r="L84" s="451"/>
      <c r="M84" s="451"/>
      <c r="N84" s="451"/>
      <c r="O84" s="455"/>
      <c r="P84" s="456"/>
      <c r="Q84" s="457"/>
      <c r="R84" s="453"/>
      <c r="S84" s="260"/>
      <c r="T84" s="448"/>
      <c r="U84" s="448"/>
      <c r="V84" s="260"/>
      <c r="W84" s="260" t="s">
        <v>644</v>
      </c>
      <c r="X84" s="260" t="s">
        <v>644</v>
      </c>
      <c r="Y84" s="18" t="s">
        <v>644</v>
      </c>
      <c r="Z84" s="20" t="s">
        <v>644</v>
      </c>
      <c r="AA84" s="1" t="s">
        <v>644</v>
      </c>
    </row>
    <row r="85" spans="1:27" ht="38.25">
      <c r="B85" s="16"/>
      <c r="C85" s="12" t="s">
        <v>912</v>
      </c>
      <c r="D85" s="34"/>
      <c r="E85" s="48" t="s">
        <v>913</v>
      </c>
      <c r="F85" s="18"/>
      <c r="G85" s="224">
        <v>0</v>
      </c>
      <c r="H85" s="99"/>
      <c r="I85" s="18"/>
      <c r="J85" s="18"/>
      <c r="K85" s="82" t="s">
        <v>960</v>
      </c>
      <c r="L85" s="458">
        <v>0</v>
      </c>
      <c r="M85" s="459">
        <v>0</v>
      </c>
      <c r="N85" s="459">
        <v>100</v>
      </c>
      <c r="O85" s="363">
        <v>48</v>
      </c>
      <c r="P85" s="460">
        <v>1</v>
      </c>
      <c r="Q85" s="460" t="s">
        <v>962</v>
      </c>
      <c r="R85" s="460" t="s">
        <v>962</v>
      </c>
      <c r="S85" s="260"/>
      <c r="T85" s="448"/>
      <c r="U85" s="448"/>
      <c r="V85" s="260"/>
      <c r="W85" s="260"/>
      <c r="X85" s="260"/>
      <c r="Y85" s="18"/>
      <c r="Z85" s="20"/>
    </row>
    <row r="86" spans="1:27" ht="25.5">
      <c r="B86" s="16"/>
      <c r="C86" s="12" t="s">
        <v>969</v>
      </c>
      <c r="D86" s="34"/>
      <c r="E86" s="48" t="s">
        <v>917</v>
      </c>
      <c r="F86" s="18"/>
      <c r="G86" s="224">
        <v>119494.74880000002</v>
      </c>
      <c r="H86" s="99">
        <f>H40*P86</f>
        <v>433620.13228571432</v>
      </c>
      <c r="I86" s="18"/>
      <c r="J86" s="18"/>
      <c r="K86" s="82" t="s">
        <v>970</v>
      </c>
      <c r="L86" s="458">
        <v>0</v>
      </c>
      <c r="M86" s="459">
        <v>0</v>
      </c>
      <c r="N86" s="459">
        <v>100</v>
      </c>
      <c r="O86" s="461">
        <v>39</v>
      </c>
      <c r="P86" s="460">
        <v>1</v>
      </c>
      <c r="Q86" s="460" t="s">
        <v>962</v>
      </c>
      <c r="R86" s="460" t="s">
        <v>962</v>
      </c>
      <c r="S86" s="260"/>
      <c r="T86" s="448"/>
      <c r="U86" s="448"/>
      <c r="V86" s="260"/>
      <c r="W86" s="260"/>
      <c r="X86" s="260"/>
      <c r="Y86" s="18"/>
      <c r="Z86" s="20"/>
    </row>
    <row r="87" spans="1:27" ht="38.25">
      <c r="B87" s="16"/>
      <c r="C87" s="12" t="s">
        <v>918</v>
      </c>
      <c r="D87" s="34"/>
      <c r="E87" s="48" t="s">
        <v>919</v>
      </c>
      <c r="F87" s="18"/>
      <c r="G87" s="224">
        <v>656657.91599999997</v>
      </c>
      <c r="H87" s="99">
        <f>H41*P87</f>
        <v>0</v>
      </c>
      <c r="I87" s="18"/>
      <c r="J87" s="18"/>
      <c r="K87" s="82" t="s">
        <v>960</v>
      </c>
      <c r="L87" s="458">
        <v>30</v>
      </c>
      <c r="M87" s="459">
        <v>0</v>
      </c>
      <c r="N87" s="459">
        <v>70</v>
      </c>
      <c r="O87" s="363">
        <v>20</v>
      </c>
      <c r="P87" s="460">
        <v>3</v>
      </c>
      <c r="Q87" s="460" t="s">
        <v>962</v>
      </c>
      <c r="R87" s="460" t="s">
        <v>962</v>
      </c>
      <c r="S87" s="260"/>
      <c r="T87" s="448"/>
      <c r="U87" s="448"/>
      <c r="V87" s="260"/>
      <c r="W87" s="260"/>
      <c r="X87" s="260"/>
      <c r="Y87" s="18"/>
      <c r="Z87" s="20"/>
    </row>
    <row r="88" spans="1:27" ht="38.25">
      <c r="A88" s="145" t="s">
        <v>644</v>
      </c>
      <c r="B88" s="16" t="s">
        <v>644</v>
      </c>
      <c r="C88" s="395" t="s">
        <v>920</v>
      </c>
      <c r="D88" s="34" t="s">
        <v>644</v>
      </c>
      <c r="E88" s="48" t="s">
        <v>921</v>
      </c>
      <c r="F88" s="18" t="s">
        <v>644</v>
      </c>
      <c r="G88" s="224">
        <v>1854</v>
      </c>
      <c r="H88" s="99">
        <f>H42*P88</f>
        <v>0</v>
      </c>
      <c r="I88" s="18" t="s">
        <v>644</v>
      </c>
      <c r="J88" s="18" t="s">
        <v>644</v>
      </c>
      <c r="K88" s="82" t="s">
        <v>963</v>
      </c>
      <c r="L88" s="451"/>
      <c r="M88" s="451"/>
      <c r="N88" s="451"/>
      <c r="O88" s="455"/>
      <c r="P88" s="456"/>
      <c r="Q88" s="457"/>
      <c r="R88" s="453"/>
      <c r="S88" s="260"/>
      <c r="T88" s="448"/>
      <c r="U88" s="448"/>
      <c r="V88" s="260"/>
      <c r="W88" s="260" t="s">
        <v>644</v>
      </c>
      <c r="X88" s="260" t="s">
        <v>644</v>
      </c>
      <c r="Y88" s="18" t="s">
        <v>644</v>
      </c>
      <c r="Z88" s="20" t="s">
        <v>644</v>
      </c>
      <c r="AA88" s="1" t="s">
        <v>644</v>
      </c>
    </row>
    <row r="89" spans="1:27" ht="38.25">
      <c r="A89" s="145" t="s">
        <v>644</v>
      </c>
      <c r="B89" s="16" t="s">
        <v>644</v>
      </c>
      <c r="C89" s="395" t="s">
        <v>926</v>
      </c>
      <c r="D89" s="34" t="s">
        <v>644</v>
      </c>
      <c r="E89" s="48" t="s">
        <v>927</v>
      </c>
      <c r="F89" s="18" t="s">
        <v>644</v>
      </c>
      <c r="G89" s="224" t="s">
        <v>957</v>
      </c>
      <c r="H89" s="99" t="s">
        <v>644</v>
      </c>
      <c r="I89" s="18" t="s">
        <v>644</v>
      </c>
      <c r="J89" s="18" t="s">
        <v>644</v>
      </c>
      <c r="K89" s="82" t="s">
        <v>959</v>
      </c>
      <c r="L89" s="451"/>
      <c r="M89" s="451"/>
      <c r="N89" s="451"/>
      <c r="O89" s="455"/>
      <c r="P89" s="456"/>
      <c r="Q89" s="457"/>
      <c r="R89" s="453"/>
      <c r="S89" s="260" t="s">
        <v>644</v>
      </c>
      <c r="T89" s="260"/>
      <c r="U89" s="260"/>
      <c r="V89" s="260" t="s">
        <v>644</v>
      </c>
      <c r="W89" s="260" t="s">
        <v>644</v>
      </c>
      <c r="X89" s="260" t="s">
        <v>644</v>
      </c>
      <c r="Y89" s="18" t="s">
        <v>644</v>
      </c>
      <c r="Z89" s="20" t="s">
        <v>644</v>
      </c>
      <c r="AA89" s="1" t="s">
        <v>644</v>
      </c>
    </row>
    <row r="90" spans="1:27" ht="51">
      <c r="A90" s="145" t="s">
        <v>644</v>
      </c>
      <c r="B90" s="16" t="s">
        <v>644</v>
      </c>
      <c r="C90" s="395" t="s">
        <v>922</v>
      </c>
      <c r="D90" s="34" t="s">
        <v>644</v>
      </c>
      <c r="E90" s="48" t="s">
        <v>971</v>
      </c>
      <c r="F90" s="18" t="s">
        <v>644</v>
      </c>
      <c r="G90" s="224" t="s">
        <v>957</v>
      </c>
      <c r="H90" s="99" t="s">
        <v>644</v>
      </c>
      <c r="I90" s="18" t="s">
        <v>644</v>
      </c>
      <c r="J90" s="18" t="s">
        <v>644</v>
      </c>
      <c r="K90" s="82" t="s">
        <v>958</v>
      </c>
      <c r="L90" s="451"/>
      <c r="M90" s="451"/>
      <c r="N90" s="451"/>
      <c r="O90" s="455"/>
      <c r="P90" s="456"/>
      <c r="Q90" s="457"/>
      <c r="R90" s="453"/>
      <c r="S90" s="260" t="s">
        <v>644</v>
      </c>
      <c r="T90" s="260"/>
      <c r="U90" s="260"/>
      <c r="V90" s="260" t="s">
        <v>644</v>
      </c>
      <c r="W90" s="260" t="s">
        <v>644</v>
      </c>
      <c r="X90" s="260" t="s">
        <v>644</v>
      </c>
      <c r="Y90" s="18" t="s">
        <v>644</v>
      </c>
      <c r="Z90" s="20" t="s">
        <v>644</v>
      </c>
      <c r="AA90" s="1" t="s">
        <v>644</v>
      </c>
    </row>
    <row r="91" spans="1:27">
      <c r="B91" s="23"/>
      <c r="C91" s="2"/>
      <c r="D91" s="2"/>
      <c r="E91" s="2"/>
      <c r="F91" s="2"/>
      <c r="G91" s="2"/>
      <c r="H91" s="2"/>
      <c r="I91" s="2"/>
      <c r="J91" s="2"/>
      <c r="K91" s="83"/>
      <c r="L91" s="2"/>
      <c r="M91" s="2"/>
      <c r="N91" s="2"/>
      <c r="O91" s="2"/>
      <c r="P91" s="2"/>
      <c r="Q91" s="2"/>
      <c r="R91" s="2"/>
      <c r="S91" s="2"/>
      <c r="T91" s="2"/>
      <c r="U91" s="2"/>
      <c r="V91" s="2"/>
      <c r="W91" s="2"/>
      <c r="X91" s="2"/>
      <c r="Y91" s="2"/>
      <c r="Z91" s="22"/>
    </row>
    <row r="92" spans="1:27" hidden="1">
      <c r="B92" s="25"/>
      <c r="C92" s="25"/>
      <c r="D92" s="25"/>
      <c r="E92" s="25"/>
      <c r="F92" s="25"/>
      <c r="G92" s="25"/>
      <c r="H92" s="25"/>
      <c r="I92" s="25"/>
      <c r="J92" s="25"/>
      <c r="K92" s="84"/>
      <c r="L92" s="25"/>
      <c r="M92" s="25"/>
      <c r="N92" s="25"/>
      <c r="O92" s="25"/>
      <c r="P92" s="25"/>
      <c r="Q92" s="25"/>
      <c r="R92" s="25"/>
      <c r="S92" s="25"/>
      <c r="T92" s="25"/>
      <c r="U92" s="25"/>
      <c r="V92" s="25"/>
      <c r="W92" s="25"/>
      <c r="X92" s="25"/>
      <c r="Y92" s="25"/>
      <c r="Z92" s="25"/>
    </row>
    <row r="93" spans="1:27" hidden="1">
      <c r="B93" s="25"/>
      <c r="C93" s="95" t="s">
        <v>972</v>
      </c>
      <c r="D93" s="95" t="s">
        <v>973</v>
      </c>
      <c r="E93" s="95" t="s">
        <v>974</v>
      </c>
      <c r="F93" s="95"/>
      <c r="G93" s="95"/>
      <c r="H93" s="95"/>
      <c r="I93" s="95"/>
      <c r="J93" s="95"/>
      <c r="K93" s="85" t="s">
        <v>975</v>
      </c>
      <c r="L93" s="95"/>
      <c r="M93" s="95" t="s">
        <v>976</v>
      </c>
      <c r="N93" s="95"/>
      <c r="O93" s="25"/>
      <c r="P93" s="25"/>
      <c r="Q93" s="25"/>
      <c r="R93" s="25"/>
      <c r="S93" s="25"/>
      <c r="T93" s="25"/>
      <c r="U93" s="25"/>
      <c r="V93" s="25"/>
      <c r="W93" s="25"/>
      <c r="X93" s="25"/>
      <c r="Y93" s="25"/>
      <c r="Z93" s="25"/>
    </row>
    <row r="94" spans="1:27" hidden="1">
      <c r="B94" s="25"/>
      <c r="C94" s="95" t="s">
        <v>333</v>
      </c>
      <c r="D94" s="95"/>
      <c r="E94" s="95"/>
      <c r="F94" s="95"/>
      <c r="G94" s="95"/>
      <c r="H94" s="95"/>
      <c r="I94" s="95"/>
      <c r="J94" s="95"/>
      <c r="K94" s="85"/>
      <c r="L94" s="95"/>
      <c r="M94" s="95"/>
      <c r="N94" s="95"/>
      <c r="O94" s="25"/>
      <c r="P94" s="25"/>
      <c r="Q94" s="25"/>
      <c r="R94" s="25"/>
      <c r="S94" s="25"/>
      <c r="T94" s="25"/>
      <c r="U94" s="25"/>
      <c r="V94" s="25"/>
      <c r="W94" s="25"/>
      <c r="X94" s="25"/>
      <c r="Y94" s="25"/>
      <c r="Z94" s="25"/>
    </row>
    <row r="95" spans="1:27" hidden="1">
      <c r="B95" s="25"/>
      <c r="C95" s="95" t="s">
        <v>977</v>
      </c>
      <c r="D95" s="95"/>
      <c r="E95" s="95"/>
      <c r="F95" s="95"/>
      <c r="G95" s="95"/>
      <c r="H95" s="95"/>
      <c r="I95" s="95"/>
      <c r="J95" s="95"/>
      <c r="K95" s="85"/>
      <c r="L95" s="95"/>
      <c r="M95" s="95"/>
      <c r="N95" s="95"/>
      <c r="O95" s="25"/>
      <c r="P95" s="25"/>
      <c r="Q95" s="25"/>
      <c r="R95" s="25"/>
      <c r="S95" s="25"/>
      <c r="T95" s="25"/>
      <c r="U95" s="25"/>
      <c r="V95" s="25"/>
      <c r="W95" s="25"/>
      <c r="X95" s="25"/>
      <c r="Y95" s="25"/>
      <c r="Z95" s="25"/>
    </row>
    <row r="96" spans="1:27" hidden="1">
      <c r="B96" s="25"/>
      <c r="C96" s="95" t="s">
        <v>955</v>
      </c>
      <c r="D96" s="95" t="s">
        <v>978</v>
      </c>
      <c r="E96" s="95" t="s">
        <v>979</v>
      </c>
      <c r="F96" s="95"/>
      <c r="G96" s="95"/>
      <c r="H96" s="95"/>
      <c r="I96" s="95"/>
      <c r="J96" s="95"/>
      <c r="K96" s="85" t="s">
        <v>980</v>
      </c>
      <c r="L96" s="95"/>
      <c r="M96" s="95" t="s">
        <v>981</v>
      </c>
      <c r="N96" s="95"/>
      <c r="O96" s="25"/>
      <c r="P96" s="25"/>
      <c r="Q96" s="25"/>
      <c r="R96" s="25"/>
      <c r="S96" s="25"/>
      <c r="T96" s="25"/>
      <c r="U96" s="25"/>
      <c r="V96" s="25"/>
      <c r="W96" s="25"/>
      <c r="X96" s="25"/>
      <c r="Y96" s="25"/>
      <c r="Z96" s="25"/>
    </row>
    <row r="97" spans="2:26" hidden="1">
      <c r="B97" s="25"/>
      <c r="C97" s="95" t="s">
        <v>982</v>
      </c>
      <c r="D97" s="95" t="s">
        <v>983</v>
      </c>
      <c r="E97" s="95"/>
      <c r="F97" s="95"/>
      <c r="G97" s="95"/>
      <c r="H97" s="95"/>
      <c r="I97" s="95"/>
      <c r="J97" s="95"/>
      <c r="K97" s="85" t="s">
        <v>984</v>
      </c>
      <c r="L97" s="95"/>
      <c r="M97" s="95" t="s">
        <v>985</v>
      </c>
      <c r="N97" s="95"/>
      <c r="O97" s="25"/>
      <c r="P97" s="25"/>
      <c r="Q97" s="25"/>
      <c r="R97" s="25"/>
      <c r="S97" s="25"/>
      <c r="T97" s="25"/>
      <c r="U97" s="25"/>
      <c r="V97" s="25"/>
      <c r="W97" s="25"/>
      <c r="X97" s="25"/>
      <c r="Y97" s="25"/>
      <c r="Z97" s="25"/>
    </row>
    <row r="98" spans="2:26" hidden="1">
      <c r="B98" s="25"/>
      <c r="C98" s="95" t="s">
        <v>986</v>
      </c>
      <c r="D98" s="95" t="s">
        <v>983</v>
      </c>
      <c r="E98" s="95"/>
      <c r="F98" s="95"/>
      <c r="G98" s="95"/>
      <c r="H98" s="95"/>
      <c r="I98" s="95"/>
      <c r="J98" s="95"/>
      <c r="K98" s="85"/>
      <c r="L98" s="95"/>
      <c r="M98" s="95"/>
      <c r="N98" s="95"/>
      <c r="O98" s="25"/>
      <c r="P98" s="25"/>
      <c r="Q98" s="25"/>
      <c r="R98" s="25"/>
      <c r="S98" s="25"/>
      <c r="T98" s="25"/>
      <c r="U98" s="25"/>
      <c r="V98" s="25"/>
      <c r="W98" s="25"/>
      <c r="X98" s="25"/>
      <c r="Y98" s="25"/>
      <c r="Z98" s="25"/>
    </row>
    <row r="99" spans="2:26" hidden="1">
      <c r="B99" s="25"/>
      <c r="C99" s="95" t="s">
        <v>987</v>
      </c>
      <c r="D99" s="95" t="s">
        <v>983</v>
      </c>
      <c r="E99" s="95"/>
      <c r="F99" s="95"/>
      <c r="G99" s="95"/>
      <c r="H99" s="95"/>
      <c r="I99" s="95"/>
      <c r="J99" s="95"/>
      <c r="K99" s="85"/>
      <c r="L99" s="95"/>
      <c r="M99" s="95"/>
      <c r="N99" s="95"/>
      <c r="O99" s="25"/>
      <c r="P99" s="25"/>
      <c r="Q99" s="25"/>
      <c r="R99" s="25"/>
      <c r="S99" s="25"/>
      <c r="T99" s="25"/>
      <c r="U99" s="25"/>
      <c r="V99" s="25"/>
      <c r="W99" s="25"/>
      <c r="X99" s="25"/>
      <c r="Y99" s="25"/>
      <c r="Z99" s="25"/>
    </row>
    <row r="100" spans="2:26" hidden="1">
      <c r="B100" s="25"/>
      <c r="C100" s="95" t="s">
        <v>861</v>
      </c>
      <c r="D100" s="95" t="s">
        <v>983</v>
      </c>
      <c r="E100" s="95"/>
      <c r="F100" s="95"/>
      <c r="G100" s="95"/>
      <c r="H100" s="95"/>
      <c r="I100" s="95"/>
      <c r="J100" s="95"/>
      <c r="K100" s="85" t="s">
        <v>988</v>
      </c>
      <c r="L100" s="95"/>
      <c r="M100" s="95" t="s">
        <v>989</v>
      </c>
      <c r="N100" s="95"/>
      <c r="O100" s="25"/>
      <c r="P100" s="25"/>
      <c r="Q100" s="25"/>
      <c r="R100" s="25"/>
      <c r="S100" s="25"/>
      <c r="T100" s="25"/>
      <c r="U100" s="25"/>
      <c r="V100" s="25"/>
      <c r="W100" s="25"/>
      <c r="X100" s="25"/>
      <c r="Y100" s="25"/>
      <c r="Z100" s="25"/>
    </row>
    <row r="101" spans="2:26" hidden="1">
      <c r="B101" s="25"/>
      <c r="C101" s="95" t="s">
        <v>866</v>
      </c>
      <c r="D101" s="95" t="s">
        <v>983</v>
      </c>
      <c r="E101" s="95"/>
      <c r="F101" s="95"/>
      <c r="G101" s="95"/>
      <c r="H101" s="95"/>
      <c r="I101" s="95"/>
      <c r="J101" s="95"/>
      <c r="K101" s="85" t="s">
        <v>990</v>
      </c>
      <c r="L101" s="95"/>
      <c r="M101" s="95" t="s">
        <v>991</v>
      </c>
      <c r="N101" s="95"/>
      <c r="O101" s="25"/>
      <c r="P101" s="25"/>
      <c r="Q101" s="25"/>
      <c r="R101" s="25"/>
      <c r="S101" s="25"/>
      <c r="T101" s="25"/>
      <c r="U101" s="25"/>
      <c r="V101" s="25"/>
      <c r="W101" s="25"/>
      <c r="X101" s="25"/>
      <c r="Y101" s="25"/>
      <c r="Z101" s="25"/>
    </row>
    <row r="102" spans="2:26" hidden="1">
      <c r="B102" s="25"/>
      <c r="C102" s="95" t="s">
        <v>864</v>
      </c>
      <c r="D102" s="95" t="s">
        <v>992</v>
      </c>
      <c r="E102" s="95" t="s">
        <v>979</v>
      </c>
      <c r="F102" s="95"/>
      <c r="G102" s="95"/>
      <c r="H102" s="95"/>
      <c r="I102" s="95"/>
      <c r="J102" s="95"/>
      <c r="K102" s="85" t="s">
        <v>993</v>
      </c>
      <c r="L102" s="95"/>
      <c r="M102" s="95" t="s">
        <v>994</v>
      </c>
      <c r="N102" s="95"/>
      <c r="O102" s="25"/>
      <c r="P102" s="25"/>
      <c r="Q102" s="25"/>
      <c r="R102" s="25"/>
      <c r="S102" s="25"/>
      <c r="T102" s="25"/>
      <c r="U102" s="25"/>
      <c r="V102" s="25"/>
      <c r="W102" s="25"/>
      <c r="X102" s="25"/>
      <c r="Y102" s="25"/>
      <c r="Z102" s="25"/>
    </row>
    <row r="103" spans="2:26" hidden="1">
      <c r="B103" s="25"/>
      <c r="C103" s="95" t="s">
        <v>995</v>
      </c>
      <c r="D103" s="95"/>
      <c r="E103" s="95"/>
      <c r="F103" s="95"/>
      <c r="G103" s="95"/>
      <c r="H103" s="95"/>
      <c r="I103" s="95"/>
      <c r="J103" s="95"/>
      <c r="K103" s="85"/>
      <c r="L103" s="95"/>
      <c r="M103" s="95"/>
      <c r="N103" s="95"/>
      <c r="O103" s="25"/>
      <c r="P103" s="25"/>
      <c r="Q103" s="25"/>
      <c r="R103" s="25"/>
      <c r="S103" s="25"/>
      <c r="T103" s="25"/>
      <c r="U103" s="25"/>
      <c r="V103" s="25"/>
      <c r="W103" s="25"/>
      <c r="X103" s="25"/>
      <c r="Y103" s="25"/>
      <c r="Z103" s="25"/>
    </row>
    <row r="104" spans="2:26" hidden="1">
      <c r="B104" s="25"/>
      <c r="C104" s="95" t="s">
        <v>996</v>
      </c>
      <c r="D104" s="95"/>
      <c r="E104" s="95"/>
      <c r="F104" s="95"/>
      <c r="G104" s="95"/>
      <c r="H104" s="95"/>
      <c r="I104" s="95"/>
      <c r="J104" s="95"/>
      <c r="K104" s="85"/>
      <c r="L104" s="95"/>
      <c r="M104" s="95"/>
      <c r="N104" s="95"/>
      <c r="O104" s="25"/>
      <c r="P104" s="25"/>
      <c r="Q104" s="25"/>
      <c r="R104" s="25"/>
      <c r="S104" s="25"/>
      <c r="T104" s="25"/>
      <c r="U104" s="25"/>
      <c r="V104" s="25"/>
      <c r="W104" s="25"/>
      <c r="X104" s="25"/>
      <c r="Y104" s="25"/>
      <c r="Z104" s="25"/>
    </row>
    <row r="105" spans="2:26" hidden="1">
      <c r="B105" s="25"/>
      <c r="C105" s="95" t="s">
        <v>997</v>
      </c>
      <c r="D105" s="95" t="s">
        <v>992</v>
      </c>
      <c r="E105" s="95" t="s">
        <v>979</v>
      </c>
      <c r="F105" s="95"/>
      <c r="G105" s="95"/>
      <c r="H105" s="95"/>
      <c r="I105" s="95"/>
      <c r="J105" s="95"/>
      <c r="K105" s="85" t="s">
        <v>998</v>
      </c>
      <c r="L105" s="95"/>
      <c r="M105" s="95" t="s">
        <v>999</v>
      </c>
      <c r="N105" s="95"/>
      <c r="O105" s="25"/>
      <c r="P105" s="25"/>
      <c r="Q105" s="25"/>
      <c r="R105" s="25"/>
      <c r="S105" s="25"/>
      <c r="T105" s="25"/>
      <c r="U105" s="25"/>
      <c r="V105" s="25"/>
      <c r="W105" s="25"/>
      <c r="X105" s="25"/>
      <c r="Y105" s="25"/>
      <c r="Z105" s="25"/>
    </row>
    <row r="106" spans="2:26" hidden="1">
      <c r="B106" s="25"/>
      <c r="C106" s="95" t="s">
        <v>1000</v>
      </c>
      <c r="D106" s="95"/>
      <c r="E106" s="95"/>
      <c r="F106" s="95"/>
      <c r="G106" s="95"/>
      <c r="H106" s="95"/>
      <c r="I106" s="95"/>
      <c r="J106" s="95"/>
      <c r="K106" s="85"/>
      <c r="L106" s="95"/>
      <c r="M106" s="95"/>
      <c r="N106" s="95"/>
      <c r="O106" s="25"/>
      <c r="P106" s="25"/>
      <c r="Q106" s="25"/>
      <c r="R106" s="25"/>
      <c r="S106" s="25"/>
      <c r="T106" s="25"/>
      <c r="U106" s="25"/>
      <c r="V106" s="25"/>
      <c r="W106" s="25"/>
      <c r="X106" s="25"/>
      <c r="Y106" s="25"/>
      <c r="Z106" s="25"/>
    </row>
    <row r="107" spans="2:26" hidden="1">
      <c r="B107" s="25"/>
      <c r="C107" s="95" t="s">
        <v>1001</v>
      </c>
      <c r="D107" s="95"/>
      <c r="E107" s="95"/>
      <c r="F107" s="95"/>
      <c r="G107" s="95"/>
      <c r="H107" s="95"/>
      <c r="I107" s="95"/>
      <c r="J107" s="95"/>
      <c r="K107" s="85"/>
      <c r="L107" s="95"/>
      <c r="M107" s="95"/>
      <c r="N107" s="95"/>
      <c r="O107" s="25"/>
      <c r="P107" s="25"/>
      <c r="Q107" s="25"/>
      <c r="R107" s="25"/>
      <c r="S107" s="25"/>
      <c r="T107" s="25"/>
      <c r="U107" s="25"/>
      <c r="V107" s="25"/>
      <c r="W107" s="25"/>
      <c r="X107" s="25"/>
      <c r="Y107" s="25"/>
      <c r="Z107" s="25"/>
    </row>
    <row r="108" spans="2:26" hidden="1">
      <c r="B108" s="25"/>
      <c r="C108" s="95" t="s">
        <v>868</v>
      </c>
      <c r="D108" s="95" t="s">
        <v>983</v>
      </c>
      <c r="E108" s="95"/>
      <c r="F108" s="95"/>
      <c r="G108" s="95"/>
      <c r="H108" s="95"/>
      <c r="I108" s="95"/>
      <c r="J108" s="95"/>
      <c r="K108" s="85"/>
      <c r="L108" s="95"/>
      <c r="M108" s="95"/>
      <c r="N108" s="95"/>
      <c r="O108" s="25"/>
      <c r="P108" s="25"/>
      <c r="Q108" s="25"/>
      <c r="R108" s="25"/>
      <c r="S108" s="25"/>
      <c r="T108" s="25"/>
      <c r="U108" s="25"/>
      <c r="V108" s="25"/>
      <c r="W108" s="25"/>
      <c r="X108" s="25"/>
      <c r="Y108" s="25"/>
      <c r="Z108" s="25"/>
    </row>
    <row r="109" spans="2:26" hidden="1">
      <c r="B109" s="25"/>
      <c r="C109" s="95" t="s">
        <v>1002</v>
      </c>
      <c r="D109" s="95"/>
      <c r="E109" s="95"/>
      <c r="F109" s="95"/>
      <c r="G109" s="95"/>
      <c r="H109" s="95"/>
      <c r="I109" s="95"/>
      <c r="J109" s="95"/>
      <c r="K109" s="85"/>
      <c r="L109" s="95"/>
      <c r="M109" s="95"/>
      <c r="N109" s="95"/>
      <c r="O109" s="25"/>
      <c r="P109" s="25"/>
      <c r="Q109" s="25"/>
      <c r="R109" s="25"/>
      <c r="S109" s="25"/>
      <c r="T109" s="25"/>
      <c r="U109" s="25"/>
      <c r="V109" s="25"/>
      <c r="W109" s="25"/>
      <c r="X109" s="25"/>
      <c r="Y109" s="25"/>
      <c r="Z109" s="25"/>
    </row>
    <row r="110" spans="2:26" ht="25.5" hidden="1">
      <c r="B110" s="25"/>
      <c r="C110" s="95" t="s">
        <v>1003</v>
      </c>
      <c r="D110" s="95" t="s">
        <v>992</v>
      </c>
      <c r="E110" s="95" t="s">
        <v>979</v>
      </c>
      <c r="F110" s="95"/>
      <c r="G110" s="95"/>
      <c r="H110" s="95"/>
      <c r="I110" s="95"/>
      <c r="J110" s="95"/>
      <c r="K110" s="85" t="s">
        <v>1004</v>
      </c>
      <c r="L110" s="95"/>
      <c r="M110" s="95" t="s">
        <v>1005</v>
      </c>
      <c r="N110" s="95"/>
      <c r="O110" s="25"/>
      <c r="P110" s="25"/>
      <c r="Q110" s="25"/>
      <c r="R110" s="25"/>
      <c r="S110" s="25"/>
      <c r="T110" s="25"/>
      <c r="U110" s="25"/>
      <c r="V110" s="25"/>
      <c r="W110" s="25"/>
      <c r="X110" s="25"/>
      <c r="Y110" s="25"/>
      <c r="Z110" s="25"/>
    </row>
    <row r="111" spans="2:26" hidden="1">
      <c r="B111" s="25"/>
      <c r="C111" s="95" t="s">
        <v>1006</v>
      </c>
      <c r="D111" s="95"/>
      <c r="E111" s="95"/>
      <c r="F111" s="95"/>
      <c r="G111" s="95"/>
      <c r="H111" s="95"/>
      <c r="I111" s="95"/>
      <c r="J111" s="95"/>
      <c r="K111" s="85"/>
      <c r="L111" s="95"/>
      <c r="M111" s="95"/>
      <c r="N111" s="95"/>
      <c r="O111" s="25"/>
      <c r="P111" s="25"/>
      <c r="Q111" s="25"/>
      <c r="R111" s="25"/>
      <c r="S111" s="25"/>
      <c r="T111" s="25"/>
      <c r="U111" s="25"/>
      <c r="V111" s="25"/>
      <c r="W111" s="25"/>
      <c r="X111" s="25"/>
      <c r="Y111" s="25"/>
      <c r="Z111" s="25"/>
    </row>
    <row r="112" spans="2:26" ht="25.5" hidden="1">
      <c r="B112" s="25"/>
      <c r="C112" s="95" t="s">
        <v>872</v>
      </c>
      <c r="D112" s="95" t="s">
        <v>983</v>
      </c>
      <c r="E112" s="95"/>
      <c r="F112" s="95"/>
      <c r="G112" s="95"/>
      <c r="H112" s="95"/>
      <c r="I112" s="95"/>
      <c r="J112" s="95"/>
      <c r="K112" s="85" t="s">
        <v>1007</v>
      </c>
      <c r="L112" s="95"/>
      <c r="M112" s="95" t="s">
        <v>1008</v>
      </c>
      <c r="N112" s="95"/>
      <c r="O112" s="25"/>
      <c r="P112" s="25"/>
      <c r="Q112" s="25"/>
      <c r="R112" s="25"/>
      <c r="S112" s="25"/>
      <c r="T112" s="25"/>
      <c r="U112" s="25"/>
      <c r="V112" s="25"/>
      <c r="W112" s="25"/>
      <c r="X112" s="25"/>
      <c r="Y112" s="25"/>
      <c r="Z112" s="25"/>
    </row>
    <row r="113" spans="2:26" hidden="1">
      <c r="B113" s="25"/>
      <c r="C113" s="95" t="s">
        <v>874</v>
      </c>
      <c r="D113" s="95" t="s">
        <v>992</v>
      </c>
      <c r="E113" s="95" t="s">
        <v>1009</v>
      </c>
      <c r="F113" s="95"/>
      <c r="G113" s="95"/>
      <c r="H113" s="95"/>
      <c r="I113" s="95"/>
      <c r="J113" s="95"/>
      <c r="K113" s="85" t="s">
        <v>856</v>
      </c>
      <c r="L113" s="95"/>
      <c r="M113" s="95" t="s">
        <v>1010</v>
      </c>
      <c r="N113" s="95"/>
      <c r="O113" s="25"/>
      <c r="P113" s="25"/>
      <c r="Q113" s="25"/>
      <c r="R113" s="25"/>
      <c r="S113" s="25"/>
      <c r="T113" s="25"/>
      <c r="U113" s="25"/>
      <c r="V113" s="25"/>
      <c r="W113" s="25"/>
      <c r="X113" s="25"/>
      <c r="Y113" s="25"/>
      <c r="Z113" s="25"/>
    </row>
    <row r="114" spans="2:26" hidden="1">
      <c r="B114" s="25"/>
      <c r="C114" s="95" t="s">
        <v>1011</v>
      </c>
      <c r="D114" s="95" t="s">
        <v>992</v>
      </c>
      <c r="E114" s="95" t="s">
        <v>1009</v>
      </c>
      <c r="F114" s="95"/>
      <c r="G114" s="95"/>
      <c r="H114" s="95"/>
      <c r="I114" s="95"/>
      <c r="J114" s="95"/>
      <c r="K114" s="85" t="s">
        <v>931</v>
      </c>
      <c r="L114" s="95"/>
      <c r="M114" s="95" t="s">
        <v>1012</v>
      </c>
      <c r="N114" s="95"/>
      <c r="O114" s="25"/>
      <c r="P114" s="25"/>
      <c r="Q114" s="25"/>
      <c r="R114" s="25"/>
      <c r="S114" s="25"/>
      <c r="T114" s="25"/>
      <c r="U114" s="25"/>
      <c r="V114" s="25"/>
      <c r="W114" s="25"/>
      <c r="X114" s="25"/>
      <c r="Y114" s="25"/>
      <c r="Z114" s="25"/>
    </row>
    <row r="115" spans="2:26" hidden="1">
      <c r="B115" s="25"/>
      <c r="C115" s="95" t="s">
        <v>1013</v>
      </c>
      <c r="D115" s="95"/>
      <c r="E115" s="95"/>
      <c r="F115" s="95"/>
      <c r="G115" s="95"/>
      <c r="H115" s="95"/>
      <c r="I115" s="95"/>
      <c r="J115" s="95"/>
      <c r="K115" s="85"/>
      <c r="L115" s="95"/>
      <c r="M115" s="95"/>
      <c r="N115" s="95"/>
      <c r="O115" s="25"/>
      <c r="P115" s="25"/>
      <c r="Q115" s="25"/>
      <c r="R115" s="25"/>
      <c r="S115" s="25"/>
      <c r="T115" s="25"/>
      <c r="U115" s="25"/>
      <c r="V115" s="25"/>
      <c r="W115" s="25"/>
      <c r="X115" s="25"/>
      <c r="Y115" s="25"/>
      <c r="Z115" s="25"/>
    </row>
    <row r="116" spans="2:26" hidden="1">
      <c r="B116" s="25"/>
      <c r="C116" s="95" t="s">
        <v>1014</v>
      </c>
      <c r="D116" s="95" t="s">
        <v>983</v>
      </c>
      <c r="E116" s="95"/>
      <c r="F116" s="95"/>
      <c r="G116" s="95"/>
      <c r="H116" s="95"/>
      <c r="I116" s="95"/>
      <c r="J116" s="95"/>
      <c r="K116" s="85"/>
      <c r="L116" s="95"/>
      <c r="M116" s="95"/>
      <c r="N116" s="95"/>
      <c r="O116" s="25"/>
      <c r="P116" s="25"/>
      <c r="Q116" s="25"/>
      <c r="R116" s="25"/>
      <c r="S116" s="25"/>
      <c r="T116" s="25"/>
      <c r="U116" s="25"/>
      <c r="V116" s="25"/>
      <c r="W116" s="25"/>
      <c r="X116" s="25"/>
      <c r="Y116" s="25"/>
      <c r="Z116" s="25"/>
    </row>
    <row r="117" spans="2:26" hidden="1">
      <c r="B117" s="25"/>
      <c r="C117" s="95" t="s">
        <v>1015</v>
      </c>
      <c r="D117" s="95" t="s">
        <v>983</v>
      </c>
      <c r="E117" s="95"/>
      <c r="F117" s="95"/>
      <c r="G117" s="95"/>
      <c r="H117" s="95"/>
      <c r="I117" s="95"/>
      <c r="J117" s="95"/>
      <c r="K117" s="85"/>
      <c r="L117" s="95"/>
      <c r="M117" s="95"/>
      <c r="N117" s="95"/>
      <c r="O117" s="25"/>
      <c r="P117" s="25"/>
      <c r="Q117" s="25"/>
      <c r="R117" s="25"/>
      <c r="S117" s="25"/>
      <c r="T117" s="25"/>
      <c r="U117" s="25"/>
      <c r="V117" s="25"/>
      <c r="W117" s="25"/>
      <c r="X117" s="25"/>
      <c r="Y117" s="25"/>
      <c r="Z117" s="25"/>
    </row>
    <row r="118" spans="2:26" hidden="1">
      <c r="B118" s="25"/>
      <c r="C118" s="95" t="s">
        <v>876</v>
      </c>
      <c r="D118" s="95" t="s">
        <v>983</v>
      </c>
      <c r="E118" s="95"/>
      <c r="F118" s="95"/>
      <c r="G118" s="95"/>
      <c r="H118" s="95"/>
      <c r="I118" s="95"/>
      <c r="J118" s="95"/>
      <c r="K118" s="85"/>
      <c r="L118" s="95"/>
      <c r="M118" s="95"/>
      <c r="N118" s="95"/>
      <c r="O118" s="25"/>
      <c r="P118" s="25"/>
      <c r="Q118" s="25"/>
      <c r="R118" s="25"/>
      <c r="S118" s="25"/>
      <c r="T118" s="25"/>
      <c r="U118" s="25"/>
      <c r="V118" s="25"/>
      <c r="W118" s="25"/>
      <c r="X118" s="25"/>
      <c r="Y118" s="25"/>
      <c r="Z118" s="25"/>
    </row>
    <row r="119" spans="2:26" hidden="1">
      <c r="B119" s="25"/>
      <c r="C119" s="95" t="s">
        <v>1016</v>
      </c>
      <c r="D119" s="95" t="s">
        <v>983</v>
      </c>
      <c r="E119" s="95"/>
      <c r="F119" s="95"/>
      <c r="G119" s="95"/>
      <c r="H119" s="95"/>
      <c r="I119" s="95"/>
      <c r="J119" s="95"/>
      <c r="K119" s="85"/>
      <c r="L119" s="95"/>
      <c r="M119" s="95"/>
      <c r="N119" s="95"/>
      <c r="O119" s="25"/>
      <c r="P119" s="25"/>
      <c r="Q119" s="25"/>
      <c r="R119" s="25"/>
      <c r="S119" s="25"/>
      <c r="T119" s="25"/>
      <c r="U119" s="25"/>
      <c r="V119" s="25"/>
      <c r="W119" s="25"/>
      <c r="X119" s="25"/>
      <c r="Y119" s="25"/>
      <c r="Z119" s="25"/>
    </row>
    <row r="120" spans="2:26" hidden="1">
      <c r="B120" s="25"/>
      <c r="C120" s="95" t="s">
        <v>1017</v>
      </c>
      <c r="D120" s="95" t="s">
        <v>983</v>
      </c>
      <c r="E120" s="95"/>
      <c r="F120" s="95"/>
      <c r="G120" s="95"/>
      <c r="H120" s="95"/>
      <c r="I120" s="95"/>
      <c r="J120" s="95"/>
      <c r="K120" s="85"/>
      <c r="L120" s="95"/>
      <c r="M120" s="95"/>
      <c r="N120" s="95"/>
      <c r="O120" s="25"/>
      <c r="P120" s="25"/>
      <c r="Q120" s="25"/>
      <c r="R120" s="25"/>
      <c r="S120" s="25"/>
      <c r="T120" s="25"/>
      <c r="U120" s="25"/>
      <c r="V120" s="25"/>
      <c r="W120" s="25"/>
      <c r="X120" s="25"/>
      <c r="Y120" s="25"/>
      <c r="Z120" s="25"/>
    </row>
    <row r="121" spans="2:26" ht="38.25" hidden="1">
      <c r="B121" s="25"/>
      <c r="C121" s="95" t="s">
        <v>878</v>
      </c>
      <c r="D121" s="95" t="s">
        <v>983</v>
      </c>
      <c r="E121" s="95"/>
      <c r="F121" s="95"/>
      <c r="G121" s="95"/>
      <c r="H121" s="95"/>
      <c r="I121" s="95"/>
      <c r="J121" s="95"/>
      <c r="K121" s="85" t="s">
        <v>1018</v>
      </c>
      <c r="L121" s="95"/>
      <c r="M121" s="95" t="s">
        <v>1019</v>
      </c>
      <c r="N121" s="95"/>
      <c r="O121" s="25"/>
      <c r="P121" s="25"/>
      <c r="Q121" s="25"/>
      <c r="R121" s="25"/>
      <c r="S121" s="25"/>
      <c r="T121" s="25"/>
      <c r="U121" s="25"/>
      <c r="V121" s="25"/>
      <c r="W121" s="25"/>
      <c r="X121" s="25"/>
      <c r="Y121" s="25"/>
      <c r="Z121" s="25"/>
    </row>
    <row r="122" spans="2:26" ht="25.5" hidden="1">
      <c r="B122" s="25"/>
      <c r="C122" s="95" t="s">
        <v>880</v>
      </c>
      <c r="D122" s="95" t="s">
        <v>983</v>
      </c>
      <c r="E122" s="95"/>
      <c r="F122" s="95"/>
      <c r="G122" s="95"/>
      <c r="H122" s="95"/>
      <c r="I122" s="95"/>
      <c r="J122" s="95"/>
      <c r="K122" s="85" t="s">
        <v>1020</v>
      </c>
      <c r="L122" s="95"/>
      <c r="M122" s="95" t="s">
        <v>1021</v>
      </c>
      <c r="N122" s="95"/>
      <c r="O122" s="25"/>
      <c r="P122" s="25"/>
      <c r="Q122" s="25"/>
      <c r="R122" s="25"/>
      <c r="S122" s="25"/>
      <c r="T122" s="25"/>
      <c r="U122" s="25"/>
      <c r="V122" s="25"/>
      <c r="W122" s="25"/>
      <c r="X122" s="25"/>
      <c r="Y122" s="25"/>
      <c r="Z122" s="25"/>
    </row>
    <row r="123" spans="2:26" hidden="1">
      <c r="B123" s="25"/>
      <c r="C123" s="95" t="s">
        <v>882</v>
      </c>
      <c r="D123" s="95" t="s">
        <v>983</v>
      </c>
      <c r="E123" s="95"/>
      <c r="F123" s="95"/>
      <c r="G123" s="95"/>
      <c r="H123" s="95"/>
      <c r="I123" s="95"/>
      <c r="J123" s="95"/>
      <c r="K123" s="85"/>
      <c r="L123" s="95"/>
      <c r="M123" s="95"/>
      <c r="N123" s="95"/>
      <c r="O123" s="25"/>
      <c r="P123" s="25"/>
      <c r="Q123" s="25"/>
      <c r="R123" s="25"/>
      <c r="S123" s="25"/>
      <c r="T123" s="25"/>
      <c r="U123" s="25"/>
      <c r="V123" s="25"/>
      <c r="W123" s="25"/>
      <c r="X123" s="25"/>
      <c r="Y123" s="25"/>
      <c r="Z123" s="25"/>
    </row>
    <row r="124" spans="2:26" hidden="1">
      <c r="B124" s="25"/>
      <c r="C124" s="95" t="s">
        <v>1022</v>
      </c>
      <c r="D124" s="95" t="s">
        <v>983</v>
      </c>
      <c r="E124" s="95"/>
      <c r="F124" s="95"/>
      <c r="G124" s="95"/>
      <c r="H124" s="95"/>
      <c r="I124" s="95"/>
      <c r="J124" s="95"/>
      <c r="K124" s="85"/>
      <c r="L124" s="95"/>
      <c r="M124" s="95"/>
      <c r="N124" s="95"/>
      <c r="O124" s="25"/>
      <c r="P124" s="25"/>
      <c r="Q124" s="25"/>
      <c r="R124" s="25"/>
      <c r="S124" s="25"/>
      <c r="T124" s="25"/>
      <c r="U124" s="25"/>
      <c r="V124" s="25"/>
      <c r="W124" s="25"/>
      <c r="X124" s="25"/>
      <c r="Y124" s="25"/>
      <c r="Z124" s="25"/>
    </row>
    <row r="125" spans="2:26" hidden="1">
      <c r="B125" s="25"/>
      <c r="C125" s="95" t="s">
        <v>888</v>
      </c>
      <c r="D125" s="95" t="s">
        <v>983</v>
      </c>
      <c r="E125" s="95"/>
      <c r="F125" s="95"/>
      <c r="G125" s="95"/>
      <c r="H125" s="95"/>
      <c r="I125" s="95"/>
      <c r="J125" s="95"/>
      <c r="K125" s="85"/>
      <c r="L125" s="95"/>
      <c r="M125" s="95"/>
      <c r="N125" s="95"/>
      <c r="O125" s="25"/>
      <c r="P125" s="25"/>
      <c r="Q125" s="25"/>
      <c r="R125" s="25"/>
      <c r="S125" s="25"/>
      <c r="T125" s="25"/>
      <c r="U125" s="25"/>
      <c r="V125" s="25"/>
      <c r="W125" s="25"/>
      <c r="X125" s="25"/>
      <c r="Y125" s="25"/>
      <c r="Z125" s="25"/>
    </row>
    <row r="126" spans="2:26" hidden="1">
      <c r="B126" s="25"/>
      <c r="C126" s="95" t="s">
        <v>884</v>
      </c>
      <c r="D126" s="95" t="s">
        <v>983</v>
      </c>
      <c r="E126" s="95"/>
      <c r="F126" s="95"/>
      <c r="G126" s="95"/>
      <c r="H126" s="95"/>
      <c r="I126" s="95"/>
      <c r="J126" s="95"/>
      <c r="K126" s="85"/>
      <c r="L126" s="95"/>
      <c r="M126" s="95"/>
      <c r="N126" s="95"/>
      <c r="O126" s="25"/>
      <c r="P126" s="25"/>
      <c r="Q126" s="25"/>
      <c r="R126" s="25"/>
      <c r="S126" s="25"/>
      <c r="T126" s="25"/>
      <c r="U126" s="25"/>
      <c r="V126" s="25"/>
      <c r="W126" s="25"/>
      <c r="X126" s="25"/>
      <c r="Y126" s="25"/>
      <c r="Z126" s="25"/>
    </row>
    <row r="127" spans="2:26" hidden="1">
      <c r="B127" s="25"/>
      <c r="C127" s="95" t="s">
        <v>890</v>
      </c>
      <c r="D127" s="95" t="s">
        <v>992</v>
      </c>
      <c r="E127" s="95" t="s">
        <v>1023</v>
      </c>
      <c r="F127" s="95"/>
      <c r="G127" s="95"/>
      <c r="H127" s="95"/>
      <c r="I127" s="95"/>
      <c r="J127" s="95"/>
      <c r="K127" s="85"/>
      <c r="L127" s="95"/>
      <c r="M127" s="95"/>
      <c r="N127" s="95"/>
      <c r="O127" s="25"/>
      <c r="P127" s="25"/>
      <c r="Q127" s="25"/>
      <c r="R127" s="25"/>
      <c r="S127" s="25"/>
      <c r="T127" s="25"/>
      <c r="U127" s="25"/>
      <c r="V127" s="25"/>
      <c r="W127" s="25"/>
      <c r="X127" s="25"/>
      <c r="Y127" s="25"/>
      <c r="Z127" s="25"/>
    </row>
    <row r="128" spans="2:26" hidden="1">
      <c r="B128" s="25"/>
      <c r="C128" s="95" t="s">
        <v>1024</v>
      </c>
      <c r="D128" s="95" t="s">
        <v>983</v>
      </c>
      <c r="E128" s="95"/>
      <c r="F128" s="95"/>
      <c r="G128" s="95"/>
      <c r="H128" s="95"/>
      <c r="I128" s="95"/>
      <c r="J128" s="95"/>
      <c r="K128" s="85"/>
      <c r="L128" s="95"/>
      <c r="M128" s="95"/>
      <c r="N128" s="95"/>
      <c r="O128" s="25"/>
      <c r="P128" s="25"/>
      <c r="Q128" s="25"/>
      <c r="R128" s="25"/>
      <c r="S128" s="25"/>
      <c r="T128" s="25"/>
      <c r="U128" s="25"/>
      <c r="V128" s="25"/>
      <c r="W128" s="25"/>
      <c r="X128" s="25"/>
      <c r="Y128" s="25"/>
      <c r="Z128" s="25"/>
    </row>
    <row r="129" spans="2:26" hidden="1">
      <c r="B129" s="25"/>
      <c r="C129" s="95" t="s">
        <v>1025</v>
      </c>
      <c r="D129" s="95" t="s">
        <v>983</v>
      </c>
      <c r="E129" s="95"/>
      <c r="F129" s="95"/>
      <c r="G129" s="95"/>
      <c r="H129" s="95"/>
      <c r="I129" s="95"/>
      <c r="J129" s="95"/>
      <c r="K129" s="85"/>
      <c r="L129" s="95"/>
      <c r="M129" s="95"/>
      <c r="N129" s="95"/>
      <c r="O129" s="25"/>
      <c r="P129" s="25"/>
      <c r="Q129" s="25"/>
      <c r="R129" s="25"/>
      <c r="S129" s="25"/>
      <c r="T129" s="25"/>
      <c r="U129" s="25"/>
      <c r="V129" s="25"/>
      <c r="W129" s="25"/>
      <c r="X129" s="25"/>
      <c r="Y129" s="25"/>
      <c r="Z129" s="25"/>
    </row>
    <row r="130" spans="2:26" hidden="1">
      <c r="B130" s="25"/>
      <c r="C130" s="95" t="s">
        <v>892</v>
      </c>
      <c r="D130" s="95" t="s">
        <v>992</v>
      </c>
      <c r="E130" s="95" t="s">
        <v>979</v>
      </c>
      <c r="F130" s="95"/>
      <c r="G130" s="95"/>
      <c r="H130" s="95"/>
      <c r="I130" s="95"/>
      <c r="J130" s="95"/>
      <c r="K130" s="85"/>
      <c r="L130" s="95"/>
      <c r="M130" s="95"/>
      <c r="N130" s="95"/>
      <c r="O130" s="25"/>
      <c r="P130" s="25"/>
      <c r="Q130" s="25"/>
      <c r="R130" s="25"/>
      <c r="S130" s="25"/>
      <c r="T130" s="25"/>
      <c r="U130" s="25"/>
      <c r="V130" s="25"/>
      <c r="W130" s="25"/>
      <c r="X130" s="25"/>
      <c r="Y130" s="25"/>
      <c r="Z130" s="25"/>
    </row>
    <row r="131" spans="2:26" hidden="1">
      <c r="B131" s="25"/>
      <c r="C131" s="95" t="s">
        <v>894</v>
      </c>
      <c r="D131" s="95" t="s">
        <v>983</v>
      </c>
      <c r="E131" s="95"/>
      <c r="F131" s="95"/>
      <c r="G131" s="95"/>
      <c r="H131" s="95"/>
      <c r="I131" s="95"/>
      <c r="J131" s="95"/>
      <c r="K131" s="85"/>
      <c r="L131" s="95"/>
      <c r="M131" s="95"/>
      <c r="N131" s="95"/>
      <c r="O131" s="25"/>
      <c r="P131" s="25"/>
      <c r="Q131" s="25"/>
      <c r="R131" s="25"/>
      <c r="S131" s="25"/>
      <c r="T131" s="25"/>
      <c r="U131" s="25"/>
      <c r="V131" s="25"/>
      <c r="W131" s="25"/>
      <c r="X131" s="25"/>
      <c r="Y131" s="25"/>
      <c r="Z131" s="25"/>
    </row>
    <row r="132" spans="2:26" hidden="1">
      <c r="B132" s="25"/>
      <c r="C132" s="95" t="s">
        <v>1026</v>
      </c>
      <c r="D132" s="95" t="s">
        <v>983</v>
      </c>
      <c r="E132" s="95"/>
      <c r="F132" s="95"/>
      <c r="G132" s="95"/>
      <c r="H132" s="95"/>
      <c r="I132" s="95"/>
      <c r="J132" s="95"/>
      <c r="K132" s="85"/>
      <c r="L132" s="95"/>
      <c r="M132" s="95"/>
      <c r="N132" s="95"/>
      <c r="O132" s="25"/>
      <c r="P132" s="25"/>
      <c r="Q132" s="25"/>
      <c r="R132" s="25"/>
      <c r="S132" s="25"/>
      <c r="T132" s="25"/>
      <c r="U132" s="25"/>
      <c r="V132" s="25"/>
      <c r="W132" s="25"/>
      <c r="X132" s="25"/>
      <c r="Y132" s="25"/>
      <c r="Z132" s="25"/>
    </row>
    <row r="133" spans="2:26" hidden="1">
      <c r="B133" s="25"/>
      <c r="C133" s="95" t="s">
        <v>898</v>
      </c>
      <c r="D133" s="95"/>
      <c r="E133" s="95"/>
      <c r="F133" s="95"/>
      <c r="G133" s="95"/>
      <c r="H133" s="95"/>
      <c r="I133" s="95"/>
      <c r="J133" s="95"/>
      <c r="K133" s="85"/>
      <c r="L133" s="95"/>
      <c r="M133" s="95"/>
      <c r="N133" s="95"/>
      <c r="O133" s="25"/>
      <c r="P133" s="25"/>
      <c r="Q133" s="25"/>
      <c r="R133" s="25"/>
      <c r="S133" s="25"/>
      <c r="T133" s="25"/>
      <c r="U133" s="25"/>
      <c r="V133" s="25"/>
      <c r="W133" s="25"/>
      <c r="X133" s="25"/>
      <c r="Y133" s="25"/>
      <c r="Z133" s="25"/>
    </row>
    <row r="134" spans="2:26" hidden="1">
      <c r="B134" s="25"/>
      <c r="C134" s="95" t="s">
        <v>1027</v>
      </c>
      <c r="D134" s="95" t="s">
        <v>992</v>
      </c>
      <c r="E134" s="95" t="s">
        <v>979</v>
      </c>
      <c r="F134" s="95"/>
      <c r="G134" s="95"/>
      <c r="H134" s="95"/>
      <c r="I134" s="95"/>
      <c r="J134" s="95"/>
      <c r="K134" s="85"/>
      <c r="L134" s="95"/>
      <c r="M134" s="95"/>
      <c r="N134" s="95"/>
      <c r="O134" s="25"/>
      <c r="P134" s="25"/>
      <c r="Q134" s="25"/>
      <c r="R134" s="25"/>
      <c r="S134" s="25"/>
      <c r="T134" s="25"/>
      <c r="U134" s="25"/>
      <c r="V134" s="25"/>
      <c r="W134" s="25"/>
      <c r="X134" s="25"/>
      <c r="Y134" s="25"/>
      <c r="Z134" s="25"/>
    </row>
    <row r="135" spans="2:26" hidden="1">
      <c r="B135" s="25"/>
      <c r="C135" s="95" t="s">
        <v>1028</v>
      </c>
      <c r="D135" s="95"/>
      <c r="E135" s="95"/>
      <c r="F135" s="95"/>
      <c r="G135" s="95"/>
      <c r="H135" s="95"/>
      <c r="I135" s="95"/>
      <c r="J135" s="95"/>
      <c r="K135" s="85"/>
      <c r="L135" s="95"/>
      <c r="M135" s="95"/>
      <c r="N135" s="95"/>
      <c r="O135" s="25"/>
      <c r="P135" s="25"/>
      <c r="Q135" s="25"/>
      <c r="R135" s="25"/>
      <c r="S135" s="25"/>
      <c r="T135" s="25"/>
      <c r="U135" s="25"/>
      <c r="V135" s="25"/>
      <c r="W135" s="25"/>
      <c r="X135" s="25"/>
      <c r="Y135" s="25"/>
      <c r="Z135" s="25"/>
    </row>
    <row r="136" spans="2:26" hidden="1">
      <c r="B136" s="25"/>
      <c r="C136" s="95" t="s">
        <v>900</v>
      </c>
      <c r="D136" s="95" t="s">
        <v>983</v>
      </c>
      <c r="E136" s="95"/>
      <c r="F136" s="95"/>
      <c r="G136" s="95"/>
      <c r="H136" s="95"/>
      <c r="I136" s="95"/>
      <c r="J136" s="95"/>
      <c r="K136" s="85"/>
      <c r="L136" s="95"/>
      <c r="M136" s="95"/>
      <c r="N136" s="95"/>
      <c r="O136" s="25"/>
      <c r="P136" s="25"/>
      <c r="Q136" s="25"/>
      <c r="R136" s="25"/>
      <c r="S136" s="25"/>
      <c r="T136" s="25"/>
      <c r="U136" s="25"/>
      <c r="V136" s="25"/>
      <c r="W136" s="25"/>
      <c r="X136" s="25"/>
      <c r="Y136" s="25"/>
      <c r="Z136" s="25"/>
    </row>
    <row r="137" spans="2:26" hidden="1">
      <c r="B137" s="25"/>
      <c r="C137" s="95" t="s">
        <v>902</v>
      </c>
      <c r="D137" s="95" t="s">
        <v>983</v>
      </c>
      <c r="E137" s="95"/>
      <c r="F137" s="95"/>
      <c r="G137" s="95"/>
      <c r="H137" s="95"/>
      <c r="I137" s="95"/>
      <c r="J137" s="95"/>
      <c r="K137" s="85"/>
      <c r="L137" s="95"/>
      <c r="M137" s="95"/>
      <c r="N137" s="95"/>
      <c r="O137" s="25"/>
      <c r="P137" s="25"/>
      <c r="Q137" s="25"/>
      <c r="R137" s="25"/>
      <c r="S137" s="25"/>
      <c r="T137" s="25"/>
      <c r="U137" s="25"/>
      <c r="V137" s="25"/>
      <c r="W137" s="25"/>
      <c r="X137" s="25"/>
      <c r="Y137" s="25"/>
      <c r="Z137" s="25"/>
    </row>
    <row r="138" spans="2:26" hidden="1">
      <c r="B138" s="25"/>
      <c r="C138" s="95" t="s">
        <v>1029</v>
      </c>
      <c r="D138" s="95" t="s">
        <v>983</v>
      </c>
      <c r="E138" s="95"/>
      <c r="F138" s="95"/>
      <c r="G138" s="95"/>
      <c r="H138" s="95"/>
      <c r="I138" s="95"/>
      <c r="J138" s="95"/>
      <c r="K138" s="85"/>
      <c r="L138" s="95"/>
      <c r="M138" s="95"/>
      <c r="N138" s="95"/>
      <c r="O138" s="25"/>
      <c r="P138" s="25"/>
      <c r="Q138" s="25"/>
      <c r="R138" s="25"/>
      <c r="S138" s="25"/>
      <c r="T138" s="25"/>
      <c r="U138" s="25"/>
      <c r="V138" s="25"/>
      <c r="W138" s="25"/>
      <c r="X138" s="25"/>
      <c r="Y138" s="25"/>
      <c r="Z138" s="25"/>
    </row>
    <row r="139" spans="2:26" hidden="1">
      <c r="B139" s="25"/>
      <c r="C139" s="95" t="s">
        <v>1030</v>
      </c>
      <c r="D139" s="95"/>
      <c r="E139" s="95"/>
      <c r="F139" s="95"/>
      <c r="G139" s="95"/>
      <c r="H139" s="95"/>
      <c r="I139" s="95"/>
      <c r="J139" s="95"/>
      <c r="K139" s="85"/>
      <c r="L139" s="95"/>
      <c r="M139" s="95"/>
      <c r="N139" s="95"/>
      <c r="O139" s="25"/>
      <c r="P139" s="25"/>
      <c r="Q139" s="25"/>
      <c r="R139" s="25"/>
      <c r="S139" s="25"/>
      <c r="T139" s="25"/>
      <c r="U139" s="25"/>
      <c r="V139" s="25"/>
      <c r="W139" s="25"/>
      <c r="X139" s="25"/>
      <c r="Y139" s="25"/>
      <c r="Z139" s="25"/>
    </row>
    <row r="140" spans="2:26" hidden="1">
      <c r="B140" s="25"/>
      <c r="C140" s="95" t="s">
        <v>1031</v>
      </c>
      <c r="D140" s="95" t="s">
        <v>983</v>
      </c>
      <c r="E140" s="95"/>
      <c r="F140" s="95"/>
      <c r="G140" s="95"/>
      <c r="H140" s="95"/>
      <c r="I140" s="95"/>
      <c r="J140" s="95"/>
      <c r="K140" s="85"/>
      <c r="L140" s="95"/>
      <c r="M140" s="95"/>
      <c r="N140" s="95"/>
      <c r="O140" s="25"/>
      <c r="P140" s="25"/>
      <c r="Q140" s="25"/>
      <c r="R140" s="25"/>
      <c r="S140" s="25"/>
      <c r="T140" s="25"/>
      <c r="U140" s="25"/>
      <c r="V140" s="25"/>
      <c r="W140" s="25"/>
      <c r="X140" s="25"/>
      <c r="Y140" s="25"/>
      <c r="Z140" s="25"/>
    </row>
    <row r="141" spans="2:26" hidden="1">
      <c r="B141" s="25"/>
      <c r="C141" s="95" t="s">
        <v>1032</v>
      </c>
      <c r="D141" s="95"/>
      <c r="E141" s="95"/>
      <c r="F141" s="95"/>
      <c r="G141" s="95"/>
      <c r="H141" s="95"/>
      <c r="I141" s="95"/>
      <c r="J141" s="95"/>
      <c r="K141" s="85"/>
      <c r="L141" s="95"/>
      <c r="M141" s="95"/>
      <c r="N141" s="95"/>
      <c r="O141" s="25"/>
      <c r="P141" s="25"/>
      <c r="Q141" s="25"/>
      <c r="R141" s="25"/>
      <c r="S141" s="25"/>
      <c r="T141" s="25"/>
      <c r="U141" s="25"/>
      <c r="V141" s="25"/>
      <c r="W141" s="25"/>
      <c r="X141" s="25"/>
      <c r="Y141" s="25"/>
      <c r="Z141" s="25"/>
    </row>
    <row r="142" spans="2:26" hidden="1">
      <c r="B142" s="25"/>
      <c r="C142" s="95" t="s">
        <v>1033</v>
      </c>
      <c r="D142" s="95" t="s">
        <v>983</v>
      </c>
      <c r="E142" s="95"/>
      <c r="F142" s="95"/>
      <c r="G142" s="95"/>
      <c r="H142" s="95"/>
      <c r="I142" s="95"/>
      <c r="J142" s="95"/>
      <c r="K142" s="85"/>
      <c r="L142" s="95"/>
      <c r="M142" s="95"/>
      <c r="N142" s="95"/>
      <c r="O142" s="25"/>
      <c r="P142" s="25"/>
      <c r="Q142" s="25"/>
      <c r="R142" s="25"/>
      <c r="S142" s="25"/>
      <c r="T142" s="25"/>
      <c r="U142" s="25"/>
      <c r="V142" s="25"/>
      <c r="W142" s="25"/>
      <c r="X142" s="25"/>
      <c r="Y142" s="25"/>
      <c r="Z142" s="25"/>
    </row>
    <row r="143" spans="2:26" hidden="1">
      <c r="B143" s="25"/>
      <c r="C143" s="95" t="s">
        <v>1034</v>
      </c>
      <c r="D143" s="95"/>
      <c r="E143" s="95"/>
      <c r="F143" s="95"/>
      <c r="G143" s="95"/>
      <c r="H143" s="95"/>
      <c r="I143" s="95"/>
      <c r="J143" s="95"/>
      <c r="K143" s="85"/>
      <c r="L143" s="95"/>
      <c r="M143" s="95"/>
      <c r="N143" s="95"/>
      <c r="O143" s="25"/>
      <c r="P143" s="25"/>
      <c r="Q143" s="25"/>
      <c r="R143" s="25"/>
      <c r="S143" s="25"/>
      <c r="T143" s="25"/>
      <c r="U143" s="25"/>
      <c r="V143" s="25"/>
      <c r="W143" s="25"/>
      <c r="X143" s="25"/>
      <c r="Y143" s="25"/>
      <c r="Z143" s="25"/>
    </row>
    <row r="144" spans="2:26" hidden="1">
      <c r="B144" s="25"/>
      <c r="C144" s="95" t="s">
        <v>910</v>
      </c>
      <c r="D144" s="95" t="s">
        <v>983</v>
      </c>
      <c r="E144" s="95"/>
      <c r="F144" s="95"/>
      <c r="G144" s="95"/>
      <c r="H144" s="95"/>
      <c r="I144" s="95"/>
      <c r="J144" s="95"/>
      <c r="K144" s="85"/>
      <c r="L144" s="95"/>
      <c r="M144" s="95" t="s">
        <v>1035</v>
      </c>
      <c r="N144" s="95"/>
      <c r="O144" s="25"/>
      <c r="P144" s="25"/>
      <c r="Q144" s="25"/>
      <c r="R144" s="25"/>
      <c r="S144" s="25"/>
      <c r="T144" s="25"/>
      <c r="U144" s="25"/>
      <c r="V144" s="25"/>
      <c r="W144" s="25"/>
      <c r="X144" s="25"/>
      <c r="Y144" s="25"/>
      <c r="Z144" s="25"/>
    </row>
    <row r="145" spans="2:26" hidden="1">
      <c r="B145" s="25"/>
      <c r="C145" s="95" t="s">
        <v>912</v>
      </c>
      <c r="D145" s="95"/>
      <c r="E145" s="95"/>
      <c r="F145" s="95"/>
      <c r="G145" s="95"/>
      <c r="H145" s="95"/>
      <c r="I145" s="95"/>
      <c r="J145" s="95"/>
      <c r="K145" s="85"/>
      <c r="L145" s="95"/>
      <c r="M145" s="95"/>
      <c r="N145" s="95"/>
      <c r="O145" s="25"/>
      <c r="P145" s="25"/>
      <c r="Q145" s="25"/>
      <c r="R145" s="25"/>
      <c r="S145" s="25"/>
      <c r="T145" s="25"/>
      <c r="U145" s="25"/>
      <c r="V145" s="25"/>
      <c r="W145" s="25"/>
      <c r="X145" s="25"/>
      <c r="Y145" s="25"/>
      <c r="Z145" s="25"/>
    </row>
    <row r="146" spans="2:26" hidden="1">
      <c r="B146" s="25"/>
      <c r="C146" s="95" t="s">
        <v>1036</v>
      </c>
      <c r="D146" s="95" t="s">
        <v>992</v>
      </c>
      <c r="E146" s="95" t="s">
        <v>979</v>
      </c>
      <c r="F146" s="95"/>
      <c r="G146" s="95"/>
      <c r="H146" s="95"/>
      <c r="I146" s="95"/>
      <c r="J146" s="95"/>
      <c r="K146" s="85"/>
      <c r="L146" s="95"/>
      <c r="M146" s="95"/>
      <c r="N146" s="95"/>
      <c r="O146" s="25"/>
      <c r="P146" s="25"/>
      <c r="Q146" s="25"/>
      <c r="R146" s="25"/>
      <c r="S146" s="25"/>
      <c r="T146" s="25"/>
      <c r="U146" s="25"/>
      <c r="V146" s="25"/>
      <c r="W146" s="25"/>
      <c r="X146" s="25"/>
      <c r="Y146" s="25"/>
      <c r="Z146" s="25"/>
    </row>
    <row r="147" spans="2:26" hidden="1">
      <c r="B147" s="25"/>
      <c r="C147" s="95" t="s">
        <v>1037</v>
      </c>
      <c r="D147" s="95"/>
      <c r="E147" s="95"/>
      <c r="F147" s="95"/>
      <c r="G147" s="95"/>
      <c r="H147" s="95"/>
      <c r="I147" s="95"/>
      <c r="J147" s="95"/>
      <c r="K147" s="85"/>
      <c r="L147" s="95"/>
      <c r="M147" s="95"/>
      <c r="N147" s="95"/>
      <c r="O147" s="25"/>
      <c r="P147" s="25"/>
      <c r="Q147" s="25"/>
      <c r="R147" s="25"/>
      <c r="S147" s="25"/>
      <c r="T147" s="25"/>
      <c r="U147" s="25"/>
      <c r="V147" s="25"/>
      <c r="W147" s="25"/>
      <c r="X147" s="25"/>
      <c r="Y147" s="25"/>
      <c r="Z147" s="25"/>
    </row>
    <row r="148" spans="2:26" hidden="1">
      <c r="B148" s="25"/>
      <c r="C148" s="95" t="s">
        <v>1038</v>
      </c>
      <c r="D148" s="95" t="s">
        <v>983</v>
      </c>
      <c r="E148" s="95"/>
      <c r="F148" s="95"/>
      <c r="G148" s="95"/>
      <c r="H148" s="95"/>
      <c r="I148" s="95"/>
      <c r="J148" s="95"/>
      <c r="K148" s="85"/>
      <c r="L148" s="95"/>
      <c r="M148" s="95"/>
      <c r="N148" s="95"/>
      <c r="O148" s="25"/>
      <c r="P148" s="25"/>
      <c r="Q148" s="25"/>
      <c r="R148" s="25"/>
      <c r="S148" s="25"/>
      <c r="T148" s="25"/>
      <c r="U148" s="25"/>
      <c r="V148" s="25"/>
      <c r="W148" s="25"/>
      <c r="X148" s="25"/>
      <c r="Y148" s="25"/>
      <c r="Z148" s="25"/>
    </row>
    <row r="149" spans="2:26" hidden="1">
      <c r="B149" s="25"/>
      <c r="C149" s="95" t="s">
        <v>914</v>
      </c>
      <c r="D149" s="95" t="s">
        <v>983</v>
      </c>
      <c r="E149" s="95"/>
      <c r="F149" s="95"/>
      <c r="G149" s="95"/>
      <c r="H149" s="95"/>
      <c r="I149" s="95"/>
      <c r="J149" s="95"/>
      <c r="K149" s="85"/>
      <c r="L149" s="95"/>
      <c r="M149" s="95"/>
      <c r="N149" s="95"/>
      <c r="O149" s="25"/>
      <c r="P149" s="25"/>
      <c r="Q149" s="25"/>
      <c r="R149" s="25"/>
      <c r="S149" s="25"/>
      <c r="T149" s="25"/>
      <c r="U149" s="25"/>
      <c r="V149" s="25"/>
      <c r="W149" s="25"/>
      <c r="X149" s="25"/>
      <c r="Y149" s="25"/>
      <c r="Z149" s="25"/>
    </row>
    <row r="150" spans="2:26" hidden="1">
      <c r="B150" s="25"/>
      <c r="C150" s="95" t="s">
        <v>916</v>
      </c>
      <c r="D150" s="95" t="s">
        <v>992</v>
      </c>
      <c r="E150" s="95" t="s">
        <v>979</v>
      </c>
      <c r="F150" s="95"/>
      <c r="G150" s="95"/>
      <c r="H150" s="95"/>
      <c r="I150" s="95"/>
      <c r="J150" s="95"/>
      <c r="K150" s="85"/>
      <c r="L150" s="95"/>
      <c r="M150" s="95"/>
      <c r="N150" s="95"/>
      <c r="O150" s="25"/>
      <c r="P150" s="25"/>
      <c r="Q150" s="25"/>
      <c r="R150" s="25"/>
      <c r="S150" s="25"/>
      <c r="T150" s="25"/>
      <c r="U150" s="25"/>
      <c r="V150" s="25"/>
      <c r="W150" s="25"/>
      <c r="X150" s="25"/>
      <c r="Y150" s="25"/>
      <c r="Z150" s="25"/>
    </row>
    <row r="151" spans="2:26" hidden="1">
      <c r="B151" s="25"/>
      <c r="C151" s="95" t="s">
        <v>918</v>
      </c>
      <c r="D151" s="95"/>
      <c r="E151" s="95"/>
      <c r="F151" s="95"/>
      <c r="G151" s="95"/>
      <c r="H151" s="95"/>
      <c r="I151" s="95"/>
      <c r="J151" s="95"/>
      <c r="K151" s="85"/>
      <c r="L151" s="95"/>
      <c r="M151" s="95"/>
      <c r="N151" s="95"/>
      <c r="O151" s="25"/>
      <c r="P151" s="25"/>
      <c r="Q151" s="25"/>
      <c r="R151" s="25"/>
      <c r="S151" s="25"/>
      <c r="T151" s="25"/>
      <c r="U151" s="25"/>
      <c r="V151" s="25"/>
      <c r="W151" s="25"/>
      <c r="X151" s="25"/>
      <c r="Y151" s="25"/>
      <c r="Z151" s="25"/>
    </row>
    <row r="152" spans="2:26" hidden="1">
      <c r="B152" s="25"/>
      <c r="C152" s="95" t="s">
        <v>1039</v>
      </c>
      <c r="D152" s="95" t="s">
        <v>992</v>
      </c>
      <c r="E152" s="95" t="s">
        <v>979</v>
      </c>
      <c r="F152" s="95"/>
      <c r="G152" s="95"/>
      <c r="H152" s="95"/>
      <c r="I152" s="95"/>
      <c r="J152" s="95"/>
      <c r="K152" s="85"/>
      <c r="L152" s="95"/>
      <c r="M152" s="95"/>
      <c r="N152" s="95"/>
      <c r="O152" s="25"/>
      <c r="P152" s="25"/>
      <c r="Q152" s="25"/>
      <c r="R152" s="25"/>
      <c r="S152" s="25"/>
      <c r="T152" s="25"/>
      <c r="U152" s="25"/>
      <c r="V152" s="25"/>
      <c r="W152" s="25"/>
      <c r="X152" s="25"/>
      <c r="Y152" s="25"/>
      <c r="Z152" s="25"/>
    </row>
    <row r="153" spans="2:26" hidden="1">
      <c r="B153" s="25"/>
      <c r="C153" s="95" t="s">
        <v>1040</v>
      </c>
      <c r="D153" s="95"/>
      <c r="E153" s="95"/>
      <c r="F153" s="95"/>
      <c r="G153" s="95"/>
      <c r="H153" s="95"/>
      <c r="I153" s="95"/>
      <c r="J153" s="95"/>
      <c r="K153" s="85"/>
      <c r="L153" s="95"/>
      <c r="M153" s="95"/>
      <c r="N153" s="95"/>
      <c r="O153" s="25"/>
      <c r="P153" s="25"/>
      <c r="Q153" s="25"/>
      <c r="R153" s="25"/>
      <c r="S153" s="25"/>
      <c r="T153" s="25"/>
      <c r="U153" s="25"/>
      <c r="V153" s="25"/>
      <c r="W153" s="25"/>
      <c r="X153" s="25"/>
      <c r="Y153" s="25"/>
      <c r="Z153" s="25"/>
    </row>
    <row r="154" spans="2:26" hidden="1">
      <c r="B154" s="25"/>
      <c r="C154" s="95" t="s">
        <v>1041</v>
      </c>
      <c r="D154" s="95" t="s">
        <v>983</v>
      </c>
      <c r="E154" s="95"/>
      <c r="F154" s="95"/>
      <c r="G154" s="95"/>
      <c r="H154" s="95"/>
      <c r="I154" s="95"/>
      <c r="J154" s="95"/>
      <c r="K154" s="85"/>
      <c r="L154" s="95"/>
      <c r="M154" s="95"/>
      <c r="N154" s="95"/>
      <c r="O154" s="25"/>
      <c r="P154" s="25"/>
      <c r="Q154" s="25"/>
      <c r="R154" s="25"/>
      <c r="S154" s="25"/>
      <c r="T154" s="25"/>
      <c r="U154" s="25"/>
      <c r="V154" s="25"/>
      <c r="W154" s="25"/>
      <c r="X154" s="25"/>
      <c r="Y154" s="25"/>
      <c r="Z154" s="25"/>
    </row>
    <row r="155" spans="2:26" hidden="1">
      <c r="B155" s="25"/>
      <c r="C155" s="95" t="s">
        <v>1042</v>
      </c>
      <c r="D155" s="95" t="s">
        <v>983</v>
      </c>
      <c r="E155" s="95"/>
      <c r="F155" s="95"/>
      <c r="G155" s="95"/>
      <c r="H155" s="95"/>
      <c r="I155" s="95"/>
      <c r="J155" s="95"/>
      <c r="K155" s="85"/>
      <c r="L155" s="95"/>
      <c r="M155" s="95"/>
      <c r="N155" s="95"/>
      <c r="O155" s="25"/>
      <c r="P155" s="25"/>
      <c r="Q155" s="25"/>
      <c r="R155" s="25"/>
      <c r="S155" s="25"/>
      <c r="T155" s="25"/>
      <c r="U155" s="25"/>
      <c r="V155" s="25"/>
      <c r="W155" s="25"/>
      <c r="X155" s="25"/>
      <c r="Y155" s="25"/>
      <c r="Z155" s="25"/>
    </row>
    <row r="156" spans="2:26" hidden="1">
      <c r="B156" s="25"/>
      <c r="C156" s="95" t="s">
        <v>1043</v>
      </c>
      <c r="D156" s="95"/>
      <c r="E156" s="95"/>
      <c r="F156" s="95"/>
      <c r="G156" s="95"/>
      <c r="H156" s="95"/>
      <c r="I156" s="95"/>
      <c r="J156" s="95"/>
      <c r="K156" s="85"/>
      <c r="L156" s="95"/>
      <c r="M156" s="95"/>
      <c r="N156" s="95"/>
      <c r="O156" s="25"/>
      <c r="P156" s="25"/>
      <c r="Q156" s="25"/>
      <c r="R156" s="25"/>
      <c r="S156" s="25"/>
      <c r="T156" s="25"/>
      <c r="U156" s="25"/>
      <c r="V156" s="25"/>
      <c r="W156" s="25"/>
      <c r="X156" s="25"/>
      <c r="Y156" s="25"/>
      <c r="Z156" s="25"/>
    </row>
    <row r="157" spans="2:26" hidden="1">
      <c r="B157" s="25"/>
      <c r="C157" s="95" t="s">
        <v>920</v>
      </c>
      <c r="D157" s="95" t="s">
        <v>983</v>
      </c>
      <c r="E157" s="95"/>
      <c r="F157" s="95"/>
      <c r="G157" s="95"/>
      <c r="H157" s="95"/>
      <c r="I157" s="95"/>
      <c r="J157" s="95"/>
      <c r="K157" s="85"/>
      <c r="L157" s="95"/>
      <c r="M157" s="95"/>
      <c r="N157" s="95"/>
      <c r="O157" s="25"/>
      <c r="P157" s="25"/>
      <c r="Q157" s="25"/>
      <c r="R157" s="25"/>
      <c r="S157" s="25"/>
      <c r="T157" s="25"/>
      <c r="U157" s="25"/>
      <c r="V157" s="25"/>
      <c r="W157" s="25"/>
      <c r="X157" s="25"/>
      <c r="Y157" s="25"/>
      <c r="Z157" s="25"/>
    </row>
    <row r="158" spans="2:26" hidden="1">
      <c r="B158" s="25"/>
      <c r="C158" s="95" t="s">
        <v>1044</v>
      </c>
      <c r="D158" s="95" t="s">
        <v>983</v>
      </c>
      <c r="E158" s="95"/>
      <c r="F158" s="95"/>
      <c r="G158" s="95"/>
      <c r="H158" s="95"/>
      <c r="I158" s="95"/>
      <c r="J158" s="95"/>
      <c r="K158" s="85"/>
      <c r="L158" s="95"/>
      <c r="M158" s="95"/>
      <c r="N158" s="95"/>
      <c r="O158" s="25"/>
      <c r="P158" s="25"/>
      <c r="Q158" s="25"/>
      <c r="R158" s="25"/>
      <c r="S158" s="25"/>
      <c r="T158" s="25"/>
      <c r="U158" s="25"/>
      <c r="V158" s="25"/>
      <c r="W158" s="25"/>
      <c r="X158" s="25"/>
      <c r="Y158" s="25"/>
      <c r="Z158" s="25"/>
    </row>
    <row r="159" spans="2:26" hidden="1">
      <c r="B159" s="25"/>
      <c r="C159" s="95" t="s">
        <v>922</v>
      </c>
      <c r="D159" s="95"/>
      <c r="E159" s="95"/>
      <c r="F159" s="95"/>
      <c r="G159" s="95"/>
      <c r="H159" s="95"/>
      <c r="I159" s="95"/>
      <c r="J159" s="95"/>
      <c r="K159" s="85"/>
      <c r="L159" s="95"/>
      <c r="M159" s="95"/>
      <c r="N159" s="95"/>
      <c r="O159" s="25"/>
      <c r="P159" s="25"/>
      <c r="Q159" s="25"/>
      <c r="R159" s="25"/>
      <c r="S159" s="25"/>
      <c r="T159" s="25"/>
      <c r="U159" s="25"/>
      <c r="V159" s="25"/>
      <c r="W159" s="25"/>
      <c r="X159" s="25"/>
      <c r="Y159" s="25"/>
      <c r="Z159" s="25"/>
    </row>
    <row r="160" spans="2:26" hidden="1">
      <c r="B160" s="25"/>
      <c r="C160" s="95" t="s">
        <v>924</v>
      </c>
      <c r="D160" s="95"/>
      <c r="E160" s="95"/>
      <c r="F160" s="95"/>
      <c r="G160" s="95"/>
      <c r="H160" s="95"/>
      <c r="I160" s="95"/>
      <c r="J160" s="95"/>
      <c r="K160" s="85"/>
      <c r="L160" s="95"/>
      <c r="M160" s="95"/>
      <c r="N160" s="95"/>
      <c r="O160" s="25"/>
      <c r="P160" s="25"/>
      <c r="Q160" s="25"/>
      <c r="R160" s="25"/>
      <c r="S160" s="25"/>
      <c r="T160" s="25"/>
      <c r="U160" s="25"/>
      <c r="V160" s="25"/>
      <c r="W160" s="25"/>
      <c r="X160" s="25"/>
      <c r="Y160" s="25"/>
      <c r="Z160" s="25"/>
    </row>
    <row r="161" spans="2:26" hidden="1">
      <c r="B161" s="25"/>
      <c r="C161" s="95" t="s">
        <v>1045</v>
      </c>
      <c r="D161" s="95" t="s">
        <v>983</v>
      </c>
      <c r="E161" s="95"/>
      <c r="F161" s="95"/>
      <c r="G161" s="95"/>
      <c r="H161" s="95"/>
      <c r="I161" s="95"/>
      <c r="J161" s="95"/>
      <c r="K161" s="85"/>
      <c r="L161" s="95"/>
      <c r="M161" s="95"/>
      <c r="N161" s="95"/>
      <c r="O161" s="25"/>
      <c r="P161" s="25"/>
      <c r="Q161" s="25"/>
      <c r="R161" s="25"/>
      <c r="S161" s="25"/>
      <c r="T161" s="25"/>
      <c r="U161" s="25"/>
      <c r="V161" s="25"/>
      <c r="W161" s="25"/>
      <c r="X161" s="25"/>
      <c r="Y161" s="25"/>
      <c r="Z161" s="25"/>
    </row>
    <row r="162" spans="2:26" hidden="1">
      <c r="B162" s="25"/>
      <c r="C162" s="95" t="s">
        <v>1046</v>
      </c>
      <c r="D162" s="95"/>
      <c r="E162" s="95"/>
      <c r="F162" s="95"/>
      <c r="G162" s="95"/>
      <c r="H162" s="95"/>
      <c r="I162" s="95"/>
      <c r="J162" s="95"/>
      <c r="K162" s="85"/>
      <c r="L162" s="95"/>
      <c r="M162" s="95"/>
      <c r="N162" s="95"/>
      <c r="O162" s="25"/>
      <c r="P162" s="25"/>
      <c r="Q162" s="25"/>
      <c r="R162" s="25"/>
      <c r="S162" s="25"/>
      <c r="T162" s="25"/>
      <c r="U162" s="25"/>
      <c r="V162" s="25"/>
      <c r="W162" s="25"/>
      <c r="X162" s="25"/>
      <c r="Y162" s="25"/>
      <c r="Z162" s="25"/>
    </row>
    <row r="163" spans="2:26" hidden="1">
      <c r="B163" s="25"/>
      <c r="C163" s="95" t="s">
        <v>1047</v>
      </c>
      <c r="D163" s="95" t="s">
        <v>983</v>
      </c>
      <c r="E163" s="95"/>
      <c r="F163" s="95"/>
      <c r="G163" s="95"/>
      <c r="H163" s="95"/>
      <c r="I163" s="95"/>
      <c r="J163" s="95"/>
      <c r="K163" s="85"/>
      <c r="L163" s="95"/>
      <c r="M163" s="95"/>
      <c r="N163" s="95"/>
      <c r="O163" s="25"/>
      <c r="P163" s="25"/>
      <c r="Q163" s="25"/>
      <c r="R163" s="25"/>
      <c r="S163" s="25"/>
      <c r="T163" s="25"/>
      <c r="U163" s="25"/>
      <c r="V163" s="25"/>
      <c r="W163" s="25"/>
      <c r="X163" s="25"/>
      <c r="Y163" s="25"/>
      <c r="Z163" s="25"/>
    </row>
    <row r="164" spans="2:26" hidden="1">
      <c r="B164" s="25"/>
      <c r="C164" s="95" t="s">
        <v>926</v>
      </c>
      <c r="D164" s="95" t="s">
        <v>983</v>
      </c>
      <c r="E164" s="95"/>
      <c r="F164" s="95"/>
      <c r="G164" s="95"/>
      <c r="H164" s="95"/>
      <c r="I164" s="95"/>
      <c r="J164" s="95"/>
      <c r="K164" s="85"/>
      <c r="L164" s="95"/>
      <c r="M164" s="95"/>
      <c r="N164" s="95"/>
      <c r="O164" s="25"/>
      <c r="P164" s="25"/>
      <c r="Q164" s="25"/>
      <c r="R164" s="25"/>
      <c r="S164" s="25"/>
      <c r="T164" s="25"/>
      <c r="U164" s="25"/>
      <c r="V164" s="25"/>
      <c r="W164" s="25"/>
      <c r="X164" s="25"/>
      <c r="Y164" s="25"/>
      <c r="Z164" s="25"/>
    </row>
    <row r="165" spans="2:26" hidden="1">
      <c r="B165" s="25"/>
      <c r="C165" s="95"/>
      <c r="D165" s="95"/>
      <c r="E165" s="95"/>
      <c r="F165" s="95"/>
      <c r="G165" s="95"/>
      <c r="H165" s="95"/>
      <c r="I165" s="95"/>
      <c r="J165" s="95"/>
      <c r="K165" s="85"/>
      <c r="L165" s="95"/>
      <c r="M165" s="95"/>
      <c r="N165" s="95"/>
      <c r="O165" s="25"/>
      <c r="P165" s="25"/>
      <c r="Q165" s="25"/>
      <c r="R165" s="25"/>
      <c r="S165" s="25"/>
      <c r="T165" s="25"/>
      <c r="U165" s="25"/>
      <c r="V165" s="25"/>
      <c r="W165" s="25"/>
      <c r="X165" s="25"/>
      <c r="Y165" s="25"/>
      <c r="Z165" s="25"/>
    </row>
    <row r="166" spans="2:26">
      <c r="B166" s="25"/>
      <c r="C166" s="95" t="s">
        <v>1048</v>
      </c>
      <c r="D166" s="95"/>
      <c r="E166" s="95"/>
      <c r="F166" s="95"/>
      <c r="G166" s="95"/>
      <c r="H166" s="95"/>
      <c r="I166" s="95"/>
      <c r="J166" s="95"/>
      <c r="K166" s="85"/>
      <c r="L166" s="95"/>
      <c r="M166" s="95"/>
      <c r="N166" s="95"/>
      <c r="O166" s="25"/>
      <c r="P166" s="25"/>
      <c r="Q166" s="25"/>
      <c r="R166" s="25"/>
      <c r="S166" s="25"/>
      <c r="T166" s="25"/>
      <c r="U166" s="25"/>
      <c r="V166" s="25"/>
      <c r="W166" s="25"/>
      <c r="X166" s="25"/>
      <c r="Y166" s="25"/>
      <c r="Z166" s="25"/>
    </row>
    <row r="167" spans="2:26">
      <c r="B167" s="25"/>
      <c r="C167" s="95"/>
      <c r="D167" s="95"/>
      <c r="E167" s="95"/>
      <c r="F167" s="95"/>
      <c r="G167" s="95"/>
      <c r="H167" s="95"/>
      <c r="I167" s="95"/>
      <c r="J167" s="95"/>
      <c r="K167" s="85"/>
      <c r="L167" s="95"/>
      <c r="M167" s="95"/>
      <c r="N167" s="95"/>
      <c r="O167" s="25"/>
      <c r="P167" s="25"/>
      <c r="Q167" s="25"/>
      <c r="R167" s="25"/>
      <c r="S167" s="25"/>
      <c r="T167" s="25"/>
      <c r="U167" s="25"/>
      <c r="V167" s="25"/>
      <c r="W167" s="25"/>
      <c r="X167" s="25"/>
      <c r="Y167" s="25"/>
      <c r="Z167" s="25"/>
    </row>
    <row r="168" spans="2:26" ht="18">
      <c r="C168" s="26" t="s">
        <v>705</v>
      </c>
    </row>
    <row r="170" spans="2:26">
      <c r="C170" s="1" t="s">
        <v>1049</v>
      </c>
    </row>
  </sheetData>
  <sortState xmlns:xlrd2="http://schemas.microsoft.com/office/spreadsheetml/2017/richdata2" ref="C106:N165">
    <sortCondition ref="C106"/>
  </sortState>
  <mergeCells count="24">
    <mergeCell ref="H4:T4"/>
    <mergeCell ref="K8:V8"/>
    <mergeCell ref="K11:V11"/>
    <mergeCell ref="Q59:Q60"/>
    <mergeCell ref="R59:R60"/>
    <mergeCell ref="L59:L60"/>
    <mergeCell ref="K59:K60"/>
    <mergeCell ref="M59:M60"/>
    <mergeCell ref="O59:O60"/>
    <mergeCell ref="P59:P60"/>
    <mergeCell ref="N59:N60"/>
    <mergeCell ref="M52:M53"/>
    <mergeCell ref="Y11:Y12"/>
    <mergeCell ref="X11:X12"/>
    <mergeCell ref="D49:E49"/>
    <mergeCell ref="K52:K53"/>
    <mergeCell ref="L52:L53"/>
    <mergeCell ref="C60:C61"/>
    <mergeCell ref="D60:D61"/>
    <mergeCell ref="E60:E61"/>
    <mergeCell ref="C53:C54"/>
    <mergeCell ref="D53:D54"/>
    <mergeCell ref="E53:E54"/>
    <mergeCell ref="C58:E58"/>
  </mergeCells>
  <conditionalFormatting sqref="C13:C47 I13:I47">
    <cfRule type="cellIs" dxfId="271" priority="124" operator="equal">
      <formula>"[select]"</formula>
    </cfRule>
    <cfRule type="cellIs" dxfId="270" priority="125" operator="equal">
      <formula>""</formula>
    </cfRule>
  </conditionalFormatting>
  <conditionalFormatting sqref="C55">
    <cfRule type="cellIs" dxfId="269" priority="122" operator="equal">
      <formula>"[select]"</formula>
    </cfRule>
    <cfRule type="cellIs" dxfId="268" priority="123" operator="equal">
      <formula>""</formula>
    </cfRule>
  </conditionalFormatting>
  <conditionalFormatting sqref="C62:C90">
    <cfRule type="cellIs" dxfId="267" priority="16" operator="equal">
      <formula>"[select]"</formula>
    </cfRule>
    <cfRule type="cellIs" dxfId="266" priority="17" operator="equal">
      <formula>""</formula>
    </cfRule>
  </conditionalFormatting>
  <conditionalFormatting sqref="G54:H54">
    <cfRule type="cellIs" dxfId="265" priority="46" operator="equal">
      <formula>"[select]"</formula>
    </cfRule>
    <cfRule type="cellIs" dxfId="264" priority="47" operator="equal">
      <formula>""</formula>
    </cfRule>
  </conditionalFormatting>
  <conditionalFormatting sqref="G61:H61">
    <cfRule type="cellIs" dxfId="263" priority="66" operator="equal">
      <formula>"[select]"</formula>
    </cfRule>
    <cfRule type="cellIs" dxfId="262" priority="67" operator="equal">
      <formula>""</formula>
    </cfRule>
  </conditionalFormatting>
  <conditionalFormatting sqref="K54:K55">
    <cfRule type="cellIs" dxfId="261" priority="5" operator="equal">
      <formula>"[select]"</formula>
    </cfRule>
    <cfRule type="cellIs" dxfId="260" priority="6" operator="equal">
      <formula>""</formula>
    </cfRule>
  </conditionalFormatting>
  <conditionalFormatting sqref="K61:K90">
    <cfRule type="cellIs" dxfId="259" priority="9" operator="equal">
      <formula>"[select]"</formula>
    </cfRule>
    <cfRule type="cellIs" dxfId="258" priority="10" operator="equal">
      <formula>""</formula>
    </cfRule>
  </conditionalFormatting>
  <conditionalFormatting sqref="L55">
    <cfRule type="cellIs" dxfId="257" priority="29" operator="equal">
      <formula>"N/A"</formula>
    </cfRule>
  </conditionalFormatting>
  <conditionalFormatting sqref="L54:M54">
    <cfRule type="cellIs" dxfId="256" priority="42" operator="equal">
      <formula>"[select]"</formula>
    </cfRule>
    <cfRule type="cellIs" dxfId="255" priority="43" operator="equal">
      <formula>""</formula>
    </cfRule>
  </conditionalFormatting>
  <conditionalFormatting sqref="L55:M55 L62:R62 L63:P63 L65:P72 L75:N75 P75 L78:N84 P78:P84 L88:N90 P88:P90">
    <cfRule type="cellIs" dxfId="254" priority="4" operator="lessThan">
      <formula>0</formula>
    </cfRule>
  </conditionalFormatting>
  <conditionalFormatting sqref="L61:R61">
    <cfRule type="cellIs" dxfId="253" priority="50" operator="equal">
      <formula>"[select]"</formula>
    </cfRule>
    <cfRule type="cellIs" dxfId="252" priority="51" operator="equal">
      <formula>""</formula>
    </cfRule>
  </conditionalFormatting>
  <conditionalFormatting sqref="L62:R62 L63:O63 L65:O72 L75:N75 L78:N84 L88:N90">
    <cfRule type="cellIs" dxfId="251" priority="1" operator="equal">
      <formula>"N/A"</formula>
    </cfRule>
  </conditionalFormatting>
  <conditionalFormatting sqref="X13:X47">
    <cfRule type="cellIs" dxfId="250" priority="143" operator="lessThan">
      <formula>100</formula>
    </cfRule>
    <cfRule type="aboveAverage" dxfId="249" priority="144" aboveAverage="0"/>
    <cfRule type="cellIs" dxfId="248" priority="145" operator="lessThan">
      <formula>100%</formula>
    </cfRule>
  </conditionalFormatting>
  <dataValidations count="5">
    <dataValidation allowBlank="1" showInputMessage="1" sqref="C55" xr:uid="{00000000-0002-0000-1800-000001000000}"/>
    <dataValidation type="list" allowBlank="1" showInputMessage="1" sqref="K55 K64 K73:K74 K76:K77 K85:K87" xr:uid="{00000000-0002-0000-1800-000004000000}">
      <formula1>OpenAreas</formula1>
    </dataValidation>
    <dataValidation type="list" allowBlank="1" showInputMessage="1" sqref="I13:I47" xr:uid="{00000000-0002-0000-1800-000002000000}">
      <formula1>"[Select],L,kL"</formula1>
    </dataValidation>
    <dataValidation type="list" allowBlank="1" showInputMessage="1" sqref="C13:C47" xr:uid="{00000000-0002-0000-1800-000003000000}">
      <formula1>VehicleClass</formula1>
    </dataValidation>
    <dataValidation type="list" allowBlank="1" showInputMessage="1" sqref="C64 C73:C74 C76:C77 C85:C87" xr:uid="{00000000-0002-0000-1800-000000000000}">
      <formula1>"[select],Ancillary (Other),Bus,Commercial,Concrete/Shotcrete Truck,Grader,Haul/Dump Truck,Light Vehicle,Road Train,Scraper (when not scraping),Service Truck"</formula1>
    </dataValidation>
  </dataValidation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8">
    <tabColor rgb="FF92D050"/>
  </sheetPr>
  <dimension ref="A2:Z53"/>
  <sheetViews>
    <sheetView zoomScale="85" zoomScaleNormal="85" workbookViewId="0">
      <pane xSplit="5" topLeftCell="F1" activePane="topRight" state="frozen"/>
      <selection pane="topRight" activeCell="E51" sqref="E51"/>
      <selection activeCell="D7" sqref="D7"/>
    </sheetView>
  </sheetViews>
  <sheetFormatPr defaultColWidth="9.140625" defaultRowHeight="15"/>
  <cols>
    <col min="1" max="1" width="2.7109375" style="145" customWidth="1"/>
    <col min="2" max="2" width="2.7109375" style="1" customWidth="1"/>
    <col min="3" max="4" width="25.7109375" style="1" customWidth="1"/>
    <col min="5" max="5" width="37.7109375" style="1" customWidth="1"/>
    <col min="6" max="6" width="13.28515625" style="1" customWidth="1"/>
    <col min="7" max="7" width="18.42578125" style="1" customWidth="1"/>
    <col min="8" max="8" width="5.28515625" style="1" customWidth="1"/>
    <col min="9" max="10" width="15.7109375" style="1" customWidth="1"/>
    <col min="11" max="11" width="1.7109375" style="1" hidden="1" customWidth="1"/>
    <col min="12" max="13" width="13.28515625" style="1" customWidth="1"/>
    <col min="14" max="14" width="15.7109375" style="1" customWidth="1"/>
    <col min="15" max="16" width="13.28515625" style="1" customWidth="1"/>
    <col min="17" max="17" width="18.28515625" style="1" customWidth="1"/>
    <col min="18" max="18" width="13.28515625" style="1" customWidth="1"/>
    <col min="19" max="19" width="18.28515625" style="1" customWidth="1"/>
    <col min="20" max="23" width="13.28515625" style="1" customWidth="1"/>
    <col min="24" max="24" width="2.7109375" style="1" customWidth="1"/>
    <col min="25" max="25" width="13.28515625" style="1" customWidth="1"/>
    <col min="26" max="27" width="2.7109375" style="1" customWidth="1"/>
    <col min="28" max="16384" width="9.140625" style="1"/>
  </cols>
  <sheetData>
    <row r="2" spans="2:26">
      <c r="B2" s="13"/>
      <c r="C2" s="14"/>
      <c r="D2" s="14"/>
      <c r="E2" s="14"/>
      <c r="F2" s="14"/>
      <c r="G2" s="14"/>
      <c r="H2" s="14"/>
      <c r="I2" s="14"/>
      <c r="J2" s="14"/>
      <c r="K2" s="14"/>
      <c r="L2" s="14"/>
      <c r="M2" s="14"/>
      <c r="N2" s="14"/>
      <c r="O2" s="14"/>
      <c r="P2" s="14"/>
      <c r="Q2" s="14"/>
      <c r="R2" s="14"/>
      <c r="S2" s="14"/>
      <c r="T2" s="14"/>
      <c r="U2" s="14"/>
      <c r="V2" s="14"/>
      <c r="W2" s="14"/>
      <c r="X2" s="14"/>
      <c r="Y2" s="14"/>
      <c r="Z2" s="15"/>
    </row>
    <row r="3" spans="2:26" ht="23.25">
      <c r="B3" s="16"/>
      <c r="C3" s="17" t="s">
        <v>9</v>
      </c>
      <c r="D3" s="18"/>
      <c r="E3" s="18"/>
      <c r="F3" s="18"/>
      <c r="G3" s="19" t="s">
        <v>1050</v>
      </c>
      <c r="H3" s="18"/>
      <c r="I3" s="18"/>
      <c r="J3" s="18"/>
      <c r="K3" s="18"/>
      <c r="L3" s="18"/>
      <c r="M3" s="18"/>
      <c r="N3" s="18"/>
      <c r="O3" s="18"/>
      <c r="P3" s="18"/>
      <c r="Q3" s="18"/>
      <c r="R3" s="18"/>
      <c r="S3" s="18"/>
      <c r="T3" s="18"/>
      <c r="U3" s="18"/>
      <c r="V3" s="18"/>
      <c r="W3" s="18"/>
      <c r="X3" s="18"/>
      <c r="Y3" s="18"/>
      <c r="Z3" s="20"/>
    </row>
    <row r="4" spans="2:26" ht="23.25">
      <c r="B4" s="16"/>
      <c r="C4" s="17" t="s">
        <v>11</v>
      </c>
      <c r="D4" s="18"/>
      <c r="E4" s="18"/>
      <c r="F4" s="18"/>
      <c r="G4" s="19" t="s">
        <v>942</v>
      </c>
      <c r="H4" s="18"/>
      <c r="I4" s="18"/>
      <c r="J4" s="18"/>
      <c r="K4" s="18"/>
      <c r="L4" s="18"/>
      <c r="M4" s="18"/>
      <c r="N4" s="18"/>
      <c r="O4" s="18"/>
      <c r="P4" s="18"/>
      <c r="Q4" s="18"/>
      <c r="R4" s="18"/>
      <c r="S4" s="18"/>
      <c r="T4" s="18"/>
      <c r="U4" s="18"/>
      <c r="V4" s="18"/>
      <c r="W4" s="18"/>
      <c r="X4" s="18"/>
      <c r="Y4" s="18"/>
      <c r="Z4" s="20"/>
    </row>
    <row r="5" spans="2:26">
      <c r="B5" s="16"/>
      <c r="C5" s="18"/>
      <c r="D5" s="18"/>
      <c r="E5" s="18"/>
      <c r="F5" s="18"/>
      <c r="G5" s="18"/>
      <c r="H5" s="18"/>
      <c r="I5" s="19"/>
      <c r="J5" s="19"/>
      <c r="K5" s="18"/>
      <c r="L5" s="18"/>
      <c r="M5" s="18"/>
      <c r="N5" s="18"/>
      <c r="O5" s="18"/>
      <c r="P5" s="18"/>
      <c r="Q5" s="18"/>
      <c r="R5" s="18"/>
      <c r="S5" s="18"/>
      <c r="T5" s="18"/>
      <c r="U5" s="18"/>
      <c r="V5" s="18"/>
      <c r="W5" s="18"/>
      <c r="X5" s="18"/>
      <c r="Y5" s="18"/>
      <c r="Z5" s="20"/>
    </row>
    <row r="6" spans="2:26" ht="47.25" customHeight="1">
      <c r="B6" s="16"/>
      <c r="C6" s="21" t="s">
        <v>1051</v>
      </c>
      <c r="D6" s="18"/>
      <c r="E6" s="18"/>
      <c r="F6" s="18"/>
      <c r="G6" s="697" t="s">
        <v>1052</v>
      </c>
      <c r="H6" s="697"/>
      <c r="I6" s="697"/>
      <c r="J6" s="697"/>
      <c r="K6" s="697"/>
      <c r="L6" s="697"/>
      <c r="M6" s="697"/>
      <c r="N6" s="697"/>
      <c r="O6" s="697"/>
      <c r="P6" s="697"/>
      <c r="Q6" s="697"/>
      <c r="R6" s="697"/>
      <c r="S6" s="697"/>
      <c r="T6" s="18"/>
      <c r="U6" s="18"/>
      <c r="V6" s="18"/>
      <c r="W6" s="18"/>
      <c r="X6" s="18"/>
      <c r="Y6" s="18"/>
      <c r="Z6" s="20"/>
    </row>
    <row r="7" spans="2:26">
      <c r="B7" s="16"/>
      <c r="C7" s="18"/>
      <c r="D7" s="18"/>
      <c r="E7" s="18"/>
      <c r="F7" s="18"/>
      <c r="G7" s="18"/>
      <c r="H7" s="18"/>
      <c r="I7" s="18"/>
      <c r="J7" s="18"/>
      <c r="K7" s="18"/>
      <c r="L7" s="18"/>
      <c r="M7" s="18"/>
      <c r="N7" s="18"/>
      <c r="O7" s="18"/>
      <c r="P7" s="18"/>
      <c r="Q7" s="18"/>
      <c r="R7" s="18"/>
      <c r="S7" s="18"/>
      <c r="T7" s="18"/>
      <c r="U7" s="18"/>
      <c r="V7" s="18"/>
      <c r="W7" s="18"/>
      <c r="X7" s="18"/>
      <c r="Y7" s="18"/>
      <c r="Z7" s="20"/>
    </row>
    <row r="8" spans="2:26">
      <c r="B8" s="16"/>
      <c r="C8" s="18"/>
      <c r="D8" s="18"/>
      <c r="E8" s="18"/>
      <c r="F8" s="18"/>
      <c r="G8" s="18"/>
      <c r="H8" s="18"/>
      <c r="I8" s="18"/>
      <c r="J8" s="52" t="s">
        <v>660</v>
      </c>
      <c r="K8" s="18"/>
      <c r="L8" s="698" t="s">
        <v>1053</v>
      </c>
      <c r="M8" s="699"/>
      <c r="N8" s="699"/>
      <c r="O8" s="699"/>
      <c r="P8" s="699"/>
      <c r="Q8" s="699"/>
      <c r="R8" s="699"/>
      <c r="S8" s="699"/>
      <c r="T8" s="699"/>
      <c r="U8" s="699"/>
      <c r="V8" s="699"/>
      <c r="W8" s="700"/>
      <c r="X8" s="18"/>
      <c r="Y8" s="18"/>
      <c r="Z8" s="20"/>
    </row>
    <row r="9" spans="2:26" ht="18">
      <c r="B9" s="16"/>
      <c r="C9" s="35" t="s">
        <v>1054</v>
      </c>
      <c r="D9" s="18"/>
      <c r="E9" s="18"/>
      <c r="F9" s="18"/>
      <c r="G9" s="18"/>
      <c r="H9" s="18"/>
      <c r="I9" s="18"/>
      <c r="J9" s="18"/>
      <c r="K9" s="18"/>
      <c r="L9" s="18"/>
      <c r="M9" s="18"/>
      <c r="N9" s="18"/>
      <c r="O9" s="18"/>
      <c r="P9" s="18"/>
      <c r="Q9" s="18"/>
      <c r="R9" s="18"/>
      <c r="S9" s="18"/>
      <c r="T9" s="18"/>
      <c r="U9" s="18"/>
      <c r="V9" s="18"/>
      <c r="W9" s="18"/>
      <c r="X9" s="18"/>
      <c r="Y9" s="18"/>
      <c r="Z9" s="20"/>
    </row>
    <row r="10" spans="2:26">
      <c r="B10" s="16"/>
      <c r="C10" s="18"/>
      <c r="D10" s="18"/>
      <c r="E10" s="18"/>
      <c r="F10" s="18"/>
      <c r="G10" s="18"/>
      <c r="H10" s="18"/>
      <c r="I10" s="18"/>
      <c r="J10" s="18"/>
      <c r="K10" s="18"/>
      <c r="L10" s="685" t="s">
        <v>1055</v>
      </c>
      <c r="M10" s="686"/>
      <c r="N10" s="686"/>
      <c r="O10" s="686"/>
      <c r="P10" s="686"/>
      <c r="Q10" s="686"/>
      <c r="R10" s="686"/>
      <c r="S10" s="686"/>
      <c r="T10" s="686"/>
      <c r="U10" s="686"/>
      <c r="V10" s="686"/>
      <c r="W10" s="702"/>
      <c r="X10" s="18"/>
      <c r="Y10" s="694" t="s">
        <v>856</v>
      </c>
      <c r="Z10" s="20"/>
    </row>
    <row r="11" spans="2:26">
      <c r="B11" s="16"/>
      <c r="C11" s="55" t="s">
        <v>858</v>
      </c>
      <c r="D11" s="55" t="s">
        <v>935</v>
      </c>
      <c r="E11" s="55" t="s">
        <v>1056</v>
      </c>
      <c r="F11" s="114" t="s">
        <v>447</v>
      </c>
      <c r="G11" s="114" t="s">
        <v>461</v>
      </c>
      <c r="H11" s="18"/>
      <c r="I11" s="55" t="s">
        <v>717</v>
      </c>
      <c r="J11" s="55" t="s">
        <v>718</v>
      </c>
      <c r="K11" s="18"/>
      <c r="L11" s="114" t="s">
        <v>562</v>
      </c>
      <c r="M11" s="137" t="s">
        <v>563</v>
      </c>
      <c r="N11" s="137" t="s">
        <v>564</v>
      </c>
      <c r="O11" s="137" t="s">
        <v>565</v>
      </c>
      <c r="P11" s="137" t="s">
        <v>566</v>
      </c>
      <c r="Q11" s="137" t="s">
        <v>567</v>
      </c>
      <c r="R11" s="137" t="s">
        <v>568</v>
      </c>
      <c r="S11" s="137" t="s">
        <v>569</v>
      </c>
      <c r="T11" s="137" t="s">
        <v>570</v>
      </c>
      <c r="U11" s="137" t="s">
        <v>571</v>
      </c>
      <c r="V11" s="479" t="s">
        <v>572</v>
      </c>
      <c r="W11" s="381" t="s">
        <v>573</v>
      </c>
      <c r="X11" s="18"/>
      <c r="Y11" s="694" t="s">
        <v>856</v>
      </c>
      <c r="Z11" s="20"/>
    </row>
    <row r="12" spans="2:26">
      <c r="B12" s="16"/>
      <c r="C12" s="12" t="s">
        <v>898</v>
      </c>
      <c r="D12" s="34" t="s">
        <v>1057</v>
      </c>
      <c r="E12" s="226" t="s">
        <v>1058</v>
      </c>
      <c r="F12" s="12" t="s">
        <v>702</v>
      </c>
      <c r="G12" s="12" t="s">
        <v>674</v>
      </c>
      <c r="H12" s="18"/>
      <c r="I12" s="183">
        <v>5599.1</v>
      </c>
      <c r="J12" s="67">
        <f t="shared" ref="J12:J16" si="0">SUM(L12:W12)</f>
        <v>4964.8</v>
      </c>
      <c r="K12" s="18"/>
      <c r="L12" s="475">
        <v>391.3</v>
      </c>
      <c r="M12" s="476">
        <v>430.9</v>
      </c>
      <c r="N12" s="476">
        <v>501.4</v>
      </c>
      <c r="O12" s="476">
        <v>630.5</v>
      </c>
      <c r="P12" s="476">
        <v>457.3</v>
      </c>
      <c r="Q12" s="484">
        <v>389.2</v>
      </c>
      <c r="R12" s="476">
        <v>518.9</v>
      </c>
      <c r="S12" s="476">
        <v>364.5</v>
      </c>
      <c r="T12" s="476">
        <v>346.3</v>
      </c>
      <c r="U12" s="476">
        <v>420.2</v>
      </c>
      <c r="V12" s="476">
        <v>175.6</v>
      </c>
      <c r="W12" s="469">
        <v>338.7</v>
      </c>
      <c r="X12" s="18"/>
      <c r="Y12" s="200">
        <v>80</v>
      </c>
      <c r="Z12" s="20"/>
    </row>
    <row r="13" spans="2:26">
      <c r="B13" s="16"/>
      <c r="C13" s="12" t="s">
        <v>1059</v>
      </c>
      <c r="D13" s="34" t="s">
        <v>1060</v>
      </c>
      <c r="E13" s="48" t="s">
        <v>1061</v>
      </c>
      <c r="F13" s="12" t="s">
        <v>702</v>
      </c>
      <c r="G13" s="12" t="s">
        <v>674</v>
      </c>
      <c r="H13" s="18"/>
      <c r="I13" s="183">
        <v>8.6999999999999993</v>
      </c>
      <c r="J13" s="67">
        <f t="shared" si="0"/>
        <v>167.3</v>
      </c>
      <c r="K13" s="18"/>
      <c r="L13" s="471" t="s">
        <v>644</v>
      </c>
      <c r="M13" s="477" t="s">
        <v>644</v>
      </c>
      <c r="N13" s="478" t="s">
        <v>644</v>
      </c>
      <c r="O13" s="478" t="s">
        <v>644</v>
      </c>
      <c r="P13" s="478" t="s">
        <v>644</v>
      </c>
      <c r="Q13" s="476">
        <v>39.200000000000003</v>
      </c>
      <c r="R13" s="485"/>
      <c r="S13" s="476">
        <v>73.3</v>
      </c>
      <c r="T13" s="476">
        <v>54.8</v>
      </c>
      <c r="U13" s="489" t="s">
        <v>644</v>
      </c>
      <c r="V13" s="490" t="s">
        <v>644</v>
      </c>
      <c r="W13" s="471"/>
      <c r="X13" s="18"/>
      <c r="Y13" s="200">
        <v>20</v>
      </c>
      <c r="Z13" s="20"/>
    </row>
    <row r="14" spans="2:26">
      <c r="B14" s="16"/>
      <c r="C14" s="12" t="s">
        <v>955</v>
      </c>
      <c r="D14" s="34" t="s">
        <v>1057</v>
      </c>
      <c r="E14" s="48" t="s">
        <v>1062</v>
      </c>
      <c r="F14" s="12" t="s">
        <v>702</v>
      </c>
      <c r="G14" s="12" t="s">
        <v>674</v>
      </c>
      <c r="H14" s="18"/>
      <c r="I14" s="183">
        <v>1921.3000000000002</v>
      </c>
      <c r="J14" s="67">
        <f t="shared" si="0"/>
        <v>0</v>
      </c>
      <c r="K14" s="18"/>
      <c r="L14" s="471" t="s">
        <v>644</v>
      </c>
      <c r="M14" s="473" t="s">
        <v>644</v>
      </c>
      <c r="N14" s="396"/>
      <c r="O14" s="481"/>
      <c r="P14" s="478"/>
      <c r="Q14" s="478"/>
      <c r="R14" s="486" t="s">
        <v>644</v>
      </c>
      <c r="S14" s="478"/>
      <c r="T14" s="478"/>
      <c r="U14" s="471"/>
      <c r="V14" s="478"/>
      <c r="W14" s="471"/>
      <c r="X14" s="18"/>
      <c r="Y14" s="200">
        <v>100</v>
      </c>
      <c r="Z14" s="20"/>
    </row>
    <row r="15" spans="2:26">
      <c r="B15" s="16"/>
      <c r="C15" s="12" t="s">
        <v>864</v>
      </c>
      <c r="D15" s="34" t="s">
        <v>1057</v>
      </c>
      <c r="E15" s="48"/>
      <c r="F15" s="12" t="s">
        <v>333</v>
      </c>
      <c r="G15" s="12" t="s">
        <v>333</v>
      </c>
      <c r="H15" s="18"/>
      <c r="I15" s="183"/>
      <c r="J15" s="67">
        <f>SUM(L15:W15)</f>
        <v>937.5</v>
      </c>
      <c r="K15" s="18"/>
      <c r="L15" s="469">
        <v>74</v>
      </c>
      <c r="M15" s="474">
        <v>53</v>
      </c>
      <c r="N15" s="472">
        <v>39</v>
      </c>
      <c r="O15" s="470">
        <v>117.5</v>
      </c>
      <c r="P15" s="476">
        <v>76.8</v>
      </c>
      <c r="Q15" s="476">
        <v>129.69999999999999</v>
      </c>
      <c r="R15" s="476">
        <v>93.5</v>
      </c>
      <c r="S15" s="476">
        <v>50</v>
      </c>
      <c r="T15" s="476">
        <v>96.1</v>
      </c>
      <c r="U15" s="469">
        <v>111.9</v>
      </c>
      <c r="V15" s="491">
        <v>49.9</v>
      </c>
      <c r="W15" s="480">
        <v>46.1</v>
      </c>
      <c r="X15" s="18"/>
      <c r="Y15" s="200">
        <v>100</v>
      </c>
      <c r="Z15" s="20"/>
    </row>
    <row r="16" spans="2:26">
      <c r="B16" s="16"/>
      <c r="C16" s="12" t="s">
        <v>333</v>
      </c>
      <c r="D16" s="34"/>
      <c r="E16" s="48"/>
      <c r="F16" s="12" t="s">
        <v>333</v>
      </c>
      <c r="G16" s="12" t="s">
        <v>333</v>
      </c>
      <c r="H16" s="18"/>
      <c r="I16" s="183"/>
      <c r="J16" s="67">
        <f t="shared" si="0"/>
        <v>0</v>
      </c>
      <c r="K16" s="18"/>
      <c r="L16" s="59"/>
      <c r="M16" s="59"/>
      <c r="N16" s="58"/>
      <c r="O16" s="482"/>
      <c r="P16" s="480"/>
      <c r="Q16" s="483"/>
      <c r="R16" s="487"/>
      <c r="S16" s="480"/>
      <c r="T16" s="488"/>
      <c r="U16" s="480"/>
      <c r="V16" s="491"/>
      <c r="W16" s="480"/>
      <c r="X16" s="18"/>
      <c r="Y16" s="200">
        <v>100</v>
      </c>
      <c r="Z16" s="20"/>
    </row>
    <row r="17" spans="2:26">
      <c r="B17" s="16"/>
      <c r="C17" s="18"/>
      <c r="D17" s="18"/>
      <c r="E17" s="18"/>
      <c r="F17" s="18"/>
      <c r="G17" s="18"/>
      <c r="H17" s="18"/>
      <c r="I17" s="18"/>
      <c r="J17" s="18"/>
      <c r="K17" s="18"/>
      <c r="L17" s="18"/>
      <c r="M17" s="18"/>
      <c r="N17" s="18"/>
      <c r="O17" s="18"/>
      <c r="P17" s="18"/>
      <c r="Q17" s="18"/>
      <c r="R17" s="18"/>
      <c r="S17" s="18"/>
      <c r="T17" s="18"/>
      <c r="U17" s="18"/>
      <c r="V17" s="18"/>
      <c r="W17" s="18"/>
      <c r="X17" s="18"/>
      <c r="Y17" s="18"/>
      <c r="Z17" s="20"/>
    </row>
    <row r="18" spans="2:26" ht="18">
      <c r="B18" s="16"/>
      <c r="C18" s="35" t="s">
        <v>941</v>
      </c>
      <c r="D18" s="19" t="s">
        <v>942</v>
      </c>
      <c r="E18" s="18"/>
      <c r="F18" s="18"/>
      <c r="G18" s="18"/>
      <c r="H18" s="18"/>
      <c r="I18" s="19"/>
      <c r="J18" s="19"/>
      <c r="K18" s="18"/>
      <c r="L18" s="18"/>
      <c r="M18" s="18"/>
      <c r="N18" s="18"/>
      <c r="O18" s="18"/>
      <c r="P18" s="18"/>
      <c r="Q18" s="18"/>
      <c r="R18" s="18"/>
      <c r="S18" s="18"/>
      <c r="T18" s="18"/>
      <c r="U18" s="18"/>
      <c r="V18" s="18"/>
      <c r="W18" s="18"/>
      <c r="X18" s="18"/>
      <c r="Y18" s="18"/>
      <c r="Z18" s="20"/>
    </row>
    <row r="19" spans="2:26" ht="18">
      <c r="B19" s="16"/>
      <c r="C19" s="35"/>
      <c r="D19" s="18"/>
      <c r="E19" s="18"/>
      <c r="F19" s="18"/>
      <c r="G19" s="18"/>
      <c r="H19" s="18"/>
      <c r="I19" s="18"/>
      <c r="J19" s="18"/>
      <c r="K19" s="18"/>
      <c r="L19" s="694" t="s">
        <v>931</v>
      </c>
      <c r="M19" s="694" t="s">
        <v>932</v>
      </c>
      <c r="N19" s="694" t="s">
        <v>944</v>
      </c>
      <c r="O19" s="694" t="s">
        <v>945</v>
      </c>
      <c r="P19" s="694" t="s">
        <v>1063</v>
      </c>
      <c r="Q19" s="694" t="s">
        <v>946</v>
      </c>
      <c r="R19" s="694" t="s">
        <v>933</v>
      </c>
      <c r="S19" s="660" t="s">
        <v>948</v>
      </c>
      <c r="T19" s="18"/>
      <c r="U19" s="18"/>
      <c r="V19" s="18"/>
      <c r="W19" s="18"/>
      <c r="X19" s="18"/>
      <c r="Y19" s="18"/>
      <c r="Z19" s="20"/>
    </row>
    <row r="20" spans="2:26">
      <c r="B20" s="16"/>
      <c r="C20" s="658" t="s">
        <v>934</v>
      </c>
      <c r="D20" s="658" t="s">
        <v>935</v>
      </c>
      <c r="E20" s="658" t="s">
        <v>1056</v>
      </c>
      <c r="F20" s="18"/>
      <c r="G20" s="18"/>
      <c r="H20" s="18"/>
      <c r="I20" s="137" t="s">
        <v>950</v>
      </c>
      <c r="J20" s="137" t="s">
        <v>951</v>
      </c>
      <c r="K20" s="18"/>
      <c r="L20" s="694"/>
      <c r="M20" s="694"/>
      <c r="N20" s="694"/>
      <c r="O20" s="694"/>
      <c r="P20" s="694"/>
      <c r="Q20" s="694"/>
      <c r="R20" s="694"/>
      <c r="S20" s="661"/>
      <c r="T20" s="18"/>
      <c r="U20" s="18"/>
      <c r="V20" s="18"/>
      <c r="W20" s="18"/>
      <c r="X20" s="18"/>
      <c r="Y20" s="18"/>
      <c r="Z20" s="20"/>
    </row>
    <row r="21" spans="2:26">
      <c r="B21" s="16"/>
      <c r="C21" s="659"/>
      <c r="D21" s="659"/>
      <c r="E21" s="659"/>
      <c r="F21" s="18"/>
      <c r="G21" s="18"/>
      <c r="H21" s="18"/>
      <c r="I21" s="55" t="s">
        <v>952</v>
      </c>
      <c r="J21" s="12" t="s">
        <v>952</v>
      </c>
      <c r="K21" s="18"/>
      <c r="L21" s="12" t="s">
        <v>469</v>
      </c>
      <c r="M21" s="12" t="s">
        <v>452</v>
      </c>
      <c r="N21" s="12" t="s">
        <v>452</v>
      </c>
      <c r="O21" s="12" t="s">
        <v>452</v>
      </c>
      <c r="P21" s="12" t="s">
        <v>452</v>
      </c>
      <c r="Q21" s="12" t="s">
        <v>593</v>
      </c>
      <c r="R21" s="12" t="s">
        <v>953</v>
      </c>
      <c r="S21" s="12" t="s">
        <v>954</v>
      </c>
      <c r="T21" s="18"/>
      <c r="U21" s="18"/>
      <c r="V21" s="18"/>
      <c r="W21" s="18"/>
      <c r="X21" s="18"/>
      <c r="Y21" s="18"/>
      <c r="Z21" s="20"/>
    </row>
    <row r="22" spans="2:26" ht="25.5" customHeight="1">
      <c r="B22" s="16"/>
      <c r="C22" s="12" t="s">
        <v>898</v>
      </c>
      <c r="D22" s="225" t="s">
        <v>1057</v>
      </c>
      <c r="E22" s="226" t="s">
        <v>1058</v>
      </c>
      <c r="F22" s="18"/>
      <c r="G22" s="18"/>
      <c r="H22" s="18"/>
      <c r="I22" s="183">
        <v>27995.5</v>
      </c>
      <c r="J22" s="99">
        <f>J12*R22</f>
        <v>24824</v>
      </c>
      <c r="K22" s="18"/>
      <c r="L22" s="82" t="s">
        <v>1064</v>
      </c>
      <c r="M22" s="227">
        <v>0</v>
      </c>
      <c r="N22" s="227">
        <v>0</v>
      </c>
      <c r="O22" s="227">
        <v>60</v>
      </c>
      <c r="P22" s="228">
        <f>100-M22-N22-O22</f>
        <v>40</v>
      </c>
      <c r="Q22" s="199" t="str">
        <f>IF($C22="[select]","Select Vehicle Class",IF($C22="light vehicle","NA",IF($C22="grader","NA","Please enter")))</f>
        <v>NA</v>
      </c>
      <c r="R22" s="10">
        <v>5</v>
      </c>
      <c r="S22" s="37">
        <v>50</v>
      </c>
      <c r="T22" s="18"/>
      <c r="U22" s="18"/>
      <c r="V22" s="18"/>
      <c r="W22" s="18"/>
      <c r="X22" s="18"/>
      <c r="Y22" s="18"/>
      <c r="Z22" s="20"/>
    </row>
    <row r="23" spans="2:26">
      <c r="B23" s="16"/>
      <c r="C23" s="12" t="s">
        <v>864</v>
      </c>
      <c r="D23" s="34"/>
      <c r="E23" s="48"/>
      <c r="F23" s="18"/>
      <c r="G23" s="18"/>
      <c r="H23" s="18"/>
      <c r="I23" s="183"/>
      <c r="J23" s="99"/>
      <c r="K23" s="18"/>
      <c r="L23" s="12" t="s">
        <v>333</v>
      </c>
      <c r="M23" s="227">
        <v>0</v>
      </c>
      <c r="N23" s="227">
        <v>0</v>
      </c>
      <c r="O23" s="227">
        <v>0</v>
      </c>
      <c r="P23" s="228">
        <f>100-M23-N23-O23</f>
        <v>100</v>
      </c>
      <c r="Q23" s="199" t="str">
        <f t="shared" ref="Q23:Q24" si="1">IF($C23="[select]","Select Vehicle Class",IF($C23="light vehicle","NA",IF($C23="grader","NA","Please enter")))</f>
        <v>Please enter</v>
      </c>
      <c r="R23" s="10"/>
      <c r="S23" s="37" t="str">
        <f>IF($C23="[select]","Select Vehicle Class",IF($C23="light vehicle","Please enter",IF($C23="grader","Please enter","NA")))</f>
        <v>NA</v>
      </c>
      <c r="T23" s="18"/>
      <c r="U23" s="18"/>
      <c r="V23" s="18"/>
      <c r="W23" s="18"/>
      <c r="X23" s="18"/>
      <c r="Y23" s="18"/>
      <c r="Z23" s="20"/>
    </row>
    <row r="24" spans="2:26">
      <c r="B24" s="16"/>
      <c r="C24" s="12" t="s">
        <v>333</v>
      </c>
      <c r="D24" s="34"/>
      <c r="E24" s="48"/>
      <c r="F24" s="18"/>
      <c r="G24" s="18"/>
      <c r="H24" s="18"/>
      <c r="I24" s="183"/>
      <c r="J24" s="99"/>
      <c r="K24" s="18"/>
      <c r="L24" s="12" t="s">
        <v>333</v>
      </c>
      <c r="M24" s="227">
        <v>0</v>
      </c>
      <c r="N24" s="227">
        <v>0</v>
      </c>
      <c r="O24" s="227">
        <v>0</v>
      </c>
      <c r="P24" s="228">
        <f>100-M24-N24-O24</f>
        <v>100</v>
      </c>
      <c r="Q24" s="199" t="str">
        <f t="shared" si="1"/>
        <v>Select Vehicle Class</v>
      </c>
      <c r="R24" s="10"/>
      <c r="S24" s="37" t="str">
        <f>IF($C24="[select]","Select Vehicle Class",IF($C24="light vehicle","Please enter",IF($C24="grader","Please enter","NA")))</f>
        <v>Select Vehicle Class</v>
      </c>
      <c r="T24" s="18"/>
      <c r="U24" s="18"/>
      <c r="V24" s="18"/>
      <c r="W24" s="18"/>
      <c r="X24" s="18"/>
      <c r="Y24" s="18"/>
      <c r="Z24" s="20"/>
    </row>
    <row r="25" spans="2:26">
      <c r="B25" s="23"/>
      <c r="C25" s="2"/>
      <c r="D25" s="2"/>
      <c r="E25" s="2"/>
      <c r="F25" s="2"/>
      <c r="G25" s="2"/>
      <c r="H25" s="2"/>
      <c r="I25" s="2"/>
      <c r="J25" s="2"/>
      <c r="K25" s="2"/>
      <c r="L25" s="2"/>
      <c r="M25" s="2"/>
      <c r="N25" s="2"/>
      <c r="O25" s="2"/>
      <c r="P25" s="2"/>
      <c r="Q25" s="2"/>
      <c r="R25" s="2"/>
      <c r="S25" s="2"/>
      <c r="T25" s="2"/>
      <c r="U25" s="2"/>
      <c r="V25" s="2"/>
      <c r="W25" s="2"/>
      <c r="X25" s="2"/>
      <c r="Y25" s="2"/>
      <c r="Z25" s="22"/>
    </row>
    <row r="26" spans="2:26" hidden="1">
      <c r="B26" s="25"/>
      <c r="C26" s="95" t="s">
        <v>972</v>
      </c>
      <c r="D26" s="95" t="s">
        <v>973</v>
      </c>
      <c r="E26" s="95" t="s">
        <v>974</v>
      </c>
      <c r="F26" s="25"/>
      <c r="G26" s="25"/>
      <c r="H26" s="95"/>
      <c r="I26" s="95"/>
      <c r="J26" s="95"/>
      <c r="K26" s="95"/>
      <c r="L26" s="95" t="s">
        <v>975</v>
      </c>
      <c r="M26" s="95"/>
      <c r="N26" s="95" t="s">
        <v>976</v>
      </c>
      <c r="O26" s="95"/>
      <c r="P26" s="25"/>
      <c r="Q26" s="25"/>
      <c r="R26" s="25"/>
      <c r="S26" s="25"/>
      <c r="T26" s="25"/>
      <c r="U26" s="25"/>
      <c r="V26" s="25"/>
      <c r="W26" s="25"/>
      <c r="X26" s="25"/>
      <c r="Y26" s="25"/>
      <c r="Z26" s="25"/>
    </row>
    <row r="27" spans="2:26" hidden="1">
      <c r="B27" s="25"/>
      <c r="C27" s="95" t="s">
        <v>333</v>
      </c>
      <c r="D27" s="95"/>
      <c r="E27" s="95"/>
      <c r="F27" s="25"/>
      <c r="G27" s="25"/>
      <c r="H27" s="95"/>
      <c r="I27" s="95"/>
      <c r="J27" s="95"/>
      <c r="K27" s="95"/>
      <c r="L27" s="95"/>
      <c r="M27" s="95"/>
      <c r="N27" s="95"/>
      <c r="O27" s="95"/>
      <c r="P27" s="25"/>
      <c r="Q27" s="25"/>
      <c r="R27" s="25"/>
      <c r="S27" s="25"/>
      <c r="T27" s="25"/>
      <c r="U27" s="25"/>
      <c r="V27" s="25"/>
      <c r="W27" s="25"/>
      <c r="X27" s="25"/>
      <c r="Y27" s="25"/>
      <c r="Z27" s="25"/>
    </row>
    <row r="28" spans="2:26" hidden="1">
      <c r="B28" s="25"/>
      <c r="C28" s="95" t="s">
        <v>977</v>
      </c>
      <c r="D28" s="95" t="s">
        <v>983</v>
      </c>
      <c r="E28" s="95"/>
      <c r="F28" s="25"/>
      <c r="G28" s="25"/>
      <c r="H28" s="95"/>
      <c r="I28" s="95"/>
      <c r="J28" s="95"/>
      <c r="K28" s="95"/>
      <c r="L28" s="95"/>
      <c r="M28" s="95"/>
      <c r="N28" s="95"/>
      <c r="O28" s="95"/>
      <c r="P28" s="25"/>
      <c r="Q28" s="25"/>
      <c r="R28" s="25"/>
      <c r="S28" s="25"/>
      <c r="T28" s="25"/>
      <c r="U28" s="25"/>
      <c r="V28" s="25"/>
      <c r="W28" s="25"/>
      <c r="X28" s="25"/>
      <c r="Y28" s="25"/>
      <c r="Z28" s="25"/>
    </row>
    <row r="29" spans="2:26" hidden="1">
      <c r="B29" s="25"/>
      <c r="C29" s="95" t="s">
        <v>955</v>
      </c>
      <c r="D29" s="95" t="s">
        <v>978</v>
      </c>
      <c r="E29" s="95" t="s">
        <v>979</v>
      </c>
      <c r="F29" s="25"/>
      <c r="G29" s="25"/>
      <c r="H29" s="95"/>
      <c r="I29" s="95"/>
      <c r="J29" s="95"/>
      <c r="K29" s="95"/>
      <c r="L29" s="95" t="s">
        <v>980</v>
      </c>
      <c r="M29" s="95"/>
      <c r="N29" s="95" t="s">
        <v>981</v>
      </c>
      <c r="O29" s="95"/>
      <c r="P29" s="25"/>
      <c r="Q29" s="25"/>
      <c r="R29" s="25"/>
      <c r="S29" s="25"/>
      <c r="T29" s="25"/>
      <c r="U29" s="25"/>
      <c r="V29" s="25"/>
      <c r="W29" s="25"/>
      <c r="X29" s="25"/>
      <c r="Y29" s="25"/>
      <c r="Z29" s="25"/>
    </row>
    <row r="30" spans="2:26" hidden="1">
      <c r="B30" s="25"/>
      <c r="C30" s="95" t="s">
        <v>982</v>
      </c>
      <c r="D30" s="95" t="s">
        <v>983</v>
      </c>
      <c r="E30" s="95"/>
      <c r="F30" s="25"/>
      <c r="G30" s="25"/>
      <c r="H30" s="95"/>
      <c r="I30" s="95"/>
      <c r="J30" s="95"/>
      <c r="K30" s="95"/>
      <c r="L30" s="95" t="s">
        <v>984</v>
      </c>
      <c r="M30" s="95"/>
      <c r="N30" s="95" t="s">
        <v>985</v>
      </c>
      <c r="O30" s="95"/>
      <c r="P30" s="25"/>
      <c r="Q30" s="25"/>
      <c r="R30" s="25"/>
      <c r="S30" s="25"/>
      <c r="T30" s="25"/>
      <c r="U30" s="25"/>
      <c r="V30" s="25"/>
      <c r="W30" s="25"/>
      <c r="X30" s="25"/>
      <c r="Y30" s="25"/>
      <c r="Z30" s="25"/>
    </row>
    <row r="31" spans="2:26" hidden="1">
      <c r="B31" s="25"/>
      <c r="C31" s="95" t="s">
        <v>861</v>
      </c>
      <c r="D31" s="95" t="s">
        <v>983</v>
      </c>
      <c r="E31" s="95"/>
      <c r="F31" s="25"/>
      <c r="G31" s="25"/>
      <c r="H31" s="95"/>
      <c r="I31" s="95"/>
      <c r="J31" s="95"/>
      <c r="K31" s="95"/>
      <c r="L31" s="95" t="s">
        <v>988</v>
      </c>
      <c r="M31" s="95"/>
      <c r="N31" s="95" t="s">
        <v>989</v>
      </c>
      <c r="O31" s="95"/>
      <c r="P31" s="25"/>
      <c r="Q31" s="25"/>
      <c r="R31" s="25"/>
      <c r="S31" s="25"/>
      <c r="T31" s="25"/>
      <c r="U31" s="25"/>
      <c r="V31" s="25"/>
      <c r="W31" s="25"/>
      <c r="X31" s="25"/>
      <c r="Y31" s="25"/>
      <c r="Z31" s="25"/>
    </row>
    <row r="32" spans="2:26" hidden="1">
      <c r="B32" s="25"/>
      <c r="C32" s="95" t="s">
        <v>864</v>
      </c>
      <c r="D32" s="95" t="s">
        <v>992</v>
      </c>
      <c r="E32" s="95" t="s">
        <v>979</v>
      </c>
      <c r="F32" s="25"/>
      <c r="G32" s="25"/>
      <c r="H32" s="95"/>
      <c r="I32" s="95"/>
      <c r="J32" s="95"/>
      <c r="K32" s="95"/>
      <c r="L32" s="95" t="s">
        <v>993</v>
      </c>
      <c r="M32" s="95"/>
      <c r="N32" s="95" t="s">
        <v>994</v>
      </c>
      <c r="O32" s="95"/>
      <c r="P32" s="25"/>
      <c r="Q32" s="25"/>
      <c r="R32" s="25"/>
      <c r="S32" s="25"/>
      <c r="T32" s="25"/>
      <c r="U32" s="25"/>
      <c r="V32" s="25"/>
      <c r="W32" s="25"/>
      <c r="X32" s="25"/>
      <c r="Y32" s="25"/>
      <c r="Z32" s="25"/>
    </row>
    <row r="33" spans="2:26" hidden="1">
      <c r="B33" s="25"/>
      <c r="C33" s="95" t="s">
        <v>995</v>
      </c>
      <c r="D33" s="95"/>
      <c r="E33" s="95"/>
      <c r="F33" s="25"/>
      <c r="G33" s="25"/>
      <c r="H33" s="95"/>
      <c r="I33" s="95"/>
      <c r="J33" s="95"/>
      <c r="K33" s="95"/>
      <c r="L33" s="95"/>
      <c r="M33" s="95"/>
      <c r="N33" s="95"/>
      <c r="O33" s="95"/>
      <c r="P33" s="25"/>
      <c r="Q33" s="25"/>
      <c r="R33" s="25"/>
      <c r="S33" s="25"/>
      <c r="T33" s="25"/>
      <c r="U33" s="25"/>
      <c r="V33" s="25"/>
      <c r="W33" s="25"/>
      <c r="X33" s="25"/>
      <c r="Y33" s="25"/>
      <c r="Z33" s="25"/>
    </row>
    <row r="34" spans="2:26" hidden="1">
      <c r="B34" s="25"/>
      <c r="C34" s="95" t="s">
        <v>997</v>
      </c>
      <c r="D34" s="95" t="s">
        <v>992</v>
      </c>
      <c r="E34" s="95" t="s">
        <v>979</v>
      </c>
      <c r="F34" s="25"/>
      <c r="G34" s="25"/>
      <c r="H34" s="95"/>
      <c r="I34" s="95"/>
      <c r="J34" s="95"/>
      <c r="K34" s="95"/>
      <c r="L34" s="95" t="s">
        <v>998</v>
      </c>
      <c r="M34" s="95"/>
      <c r="N34" s="95" t="s">
        <v>999</v>
      </c>
      <c r="O34" s="95"/>
      <c r="P34" s="25"/>
      <c r="Q34" s="25"/>
      <c r="R34" s="25"/>
      <c r="S34" s="25"/>
      <c r="T34" s="25"/>
      <c r="U34" s="25"/>
      <c r="V34" s="25"/>
      <c r="W34" s="25"/>
      <c r="X34" s="25"/>
      <c r="Y34" s="25"/>
      <c r="Z34" s="25"/>
    </row>
    <row r="35" spans="2:26" hidden="1">
      <c r="B35" s="25"/>
      <c r="C35" s="95" t="s">
        <v>1000</v>
      </c>
      <c r="D35" s="95"/>
      <c r="E35" s="95"/>
      <c r="F35" s="25"/>
      <c r="G35" s="25"/>
      <c r="H35" s="95"/>
      <c r="I35" s="95"/>
      <c r="J35" s="95"/>
      <c r="K35" s="95"/>
      <c r="L35" s="95"/>
      <c r="M35" s="95"/>
      <c r="N35" s="95"/>
      <c r="O35" s="95"/>
      <c r="P35" s="25"/>
      <c r="Q35" s="25"/>
      <c r="R35" s="25"/>
      <c r="S35" s="25"/>
      <c r="T35" s="25"/>
      <c r="U35" s="25"/>
      <c r="V35" s="25"/>
      <c r="W35" s="25"/>
      <c r="X35" s="25"/>
      <c r="Y35" s="25"/>
      <c r="Z35" s="25"/>
    </row>
    <row r="36" spans="2:26" hidden="1">
      <c r="B36" s="25"/>
      <c r="C36" s="95" t="s">
        <v>1001</v>
      </c>
      <c r="D36" s="95"/>
      <c r="E36" s="95"/>
      <c r="F36" s="25"/>
      <c r="G36" s="25"/>
      <c r="H36" s="95"/>
      <c r="I36" s="95"/>
      <c r="J36" s="95"/>
      <c r="K36" s="95"/>
      <c r="L36" s="95"/>
      <c r="M36" s="95"/>
      <c r="N36" s="95"/>
      <c r="O36" s="95"/>
      <c r="P36" s="25"/>
      <c r="Q36" s="25"/>
      <c r="R36" s="25"/>
      <c r="S36" s="25"/>
      <c r="T36" s="25"/>
      <c r="U36" s="25"/>
      <c r="V36" s="25"/>
      <c r="W36" s="25"/>
      <c r="X36" s="25"/>
      <c r="Y36" s="25"/>
      <c r="Z36" s="25"/>
    </row>
    <row r="37" spans="2:26" hidden="1">
      <c r="B37" s="25"/>
      <c r="C37" s="95" t="s">
        <v>872</v>
      </c>
      <c r="D37" s="95" t="s">
        <v>983</v>
      </c>
      <c r="E37" s="95"/>
      <c r="F37" s="25"/>
      <c r="G37" s="25"/>
      <c r="H37" s="95"/>
      <c r="I37" s="95"/>
      <c r="J37" s="95"/>
      <c r="K37" s="95"/>
      <c r="L37" s="95" t="s">
        <v>1007</v>
      </c>
      <c r="M37" s="95"/>
      <c r="N37" s="95" t="s">
        <v>1008</v>
      </c>
      <c r="O37" s="95"/>
      <c r="P37" s="25"/>
      <c r="Q37" s="25"/>
      <c r="R37" s="25"/>
      <c r="S37" s="25"/>
      <c r="T37" s="25"/>
      <c r="U37" s="25"/>
      <c r="V37" s="25"/>
      <c r="W37" s="25"/>
      <c r="X37" s="25"/>
      <c r="Y37" s="25"/>
      <c r="Z37" s="25"/>
    </row>
    <row r="38" spans="2:26" hidden="1">
      <c r="B38" s="25"/>
      <c r="C38" s="95" t="s">
        <v>878</v>
      </c>
      <c r="D38" s="95" t="s">
        <v>983</v>
      </c>
      <c r="E38" s="95"/>
      <c r="F38" s="25"/>
      <c r="G38" s="25"/>
      <c r="H38" s="95"/>
      <c r="I38" s="95"/>
      <c r="J38" s="95"/>
      <c r="K38" s="95"/>
      <c r="L38" s="95" t="s">
        <v>1018</v>
      </c>
      <c r="M38" s="95"/>
      <c r="N38" s="95" t="s">
        <v>1019</v>
      </c>
      <c r="O38" s="95"/>
      <c r="P38" s="25"/>
      <c r="Q38" s="25"/>
      <c r="R38" s="25"/>
      <c r="S38" s="25"/>
      <c r="T38" s="25"/>
      <c r="U38" s="25"/>
      <c r="V38" s="25"/>
      <c r="W38" s="25"/>
      <c r="X38" s="25"/>
      <c r="Y38" s="25"/>
      <c r="Z38" s="25"/>
    </row>
    <row r="39" spans="2:26" hidden="1">
      <c r="B39" s="25"/>
      <c r="C39" s="95" t="s">
        <v>884</v>
      </c>
      <c r="D39" s="95" t="s">
        <v>983</v>
      </c>
      <c r="E39" s="95"/>
      <c r="F39" s="25"/>
      <c r="G39" s="25"/>
      <c r="H39" s="95"/>
      <c r="I39" s="95"/>
      <c r="J39" s="95"/>
      <c r="K39" s="95"/>
      <c r="L39" s="95"/>
      <c r="M39" s="95"/>
      <c r="N39" s="95"/>
      <c r="O39" s="95"/>
      <c r="P39" s="25"/>
      <c r="Q39" s="25"/>
      <c r="R39" s="25"/>
      <c r="S39" s="25"/>
      <c r="T39" s="25"/>
      <c r="U39" s="25"/>
      <c r="V39" s="25"/>
      <c r="W39" s="25"/>
      <c r="X39" s="25"/>
      <c r="Y39" s="25"/>
      <c r="Z39" s="25"/>
    </row>
    <row r="40" spans="2:26" hidden="1">
      <c r="B40" s="25"/>
      <c r="C40" s="95" t="s">
        <v>890</v>
      </c>
      <c r="D40" s="95" t="s">
        <v>992</v>
      </c>
      <c r="E40" s="95" t="s">
        <v>1023</v>
      </c>
      <c r="F40" s="25"/>
      <c r="G40" s="25"/>
      <c r="H40" s="95"/>
      <c r="I40" s="95"/>
      <c r="J40" s="95"/>
      <c r="K40" s="95"/>
      <c r="L40" s="95"/>
      <c r="M40" s="95"/>
      <c r="N40" s="95"/>
      <c r="O40" s="95"/>
      <c r="P40" s="25"/>
      <c r="Q40" s="25"/>
      <c r="R40" s="25"/>
      <c r="S40" s="25"/>
      <c r="T40" s="25"/>
      <c r="U40" s="25"/>
      <c r="V40" s="25"/>
      <c r="W40" s="25"/>
      <c r="X40" s="25"/>
      <c r="Y40" s="25"/>
      <c r="Z40" s="25"/>
    </row>
    <row r="41" spans="2:26" hidden="1">
      <c r="B41" s="25"/>
      <c r="C41" s="95" t="s">
        <v>1065</v>
      </c>
      <c r="D41" s="95" t="s">
        <v>983</v>
      </c>
      <c r="E41" s="95"/>
      <c r="F41" s="25"/>
      <c r="G41" s="25"/>
      <c r="H41" s="95"/>
      <c r="I41" s="95"/>
      <c r="J41" s="95"/>
      <c r="K41" s="95"/>
      <c r="L41" s="95"/>
      <c r="M41" s="95"/>
      <c r="N41" s="95"/>
      <c r="O41" s="95"/>
      <c r="P41" s="25"/>
      <c r="Q41" s="25"/>
      <c r="R41" s="25"/>
      <c r="S41" s="25"/>
      <c r="T41" s="25"/>
      <c r="U41" s="25"/>
      <c r="V41" s="25"/>
      <c r="W41" s="25"/>
      <c r="X41" s="25"/>
      <c r="Y41" s="25"/>
      <c r="Z41" s="25"/>
    </row>
    <row r="42" spans="2:26" hidden="1">
      <c r="B42" s="25"/>
      <c r="C42" s="95" t="s">
        <v>894</v>
      </c>
      <c r="D42" s="95" t="s">
        <v>983</v>
      </c>
      <c r="E42" s="95"/>
      <c r="F42" s="25"/>
      <c r="G42" s="25"/>
      <c r="H42" s="95"/>
      <c r="I42" s="95"/>
      <c r="J42" s="95"/>
      <c r="K42" s="95"/>
      <c r="L42" s="95"/>
      <c r="M42" s="95"/>
      <c r="N42" s="95"/>
      <c r="O42" s="95"/>
      <c r="P42" s="25"/>
      <c r="Q42" s="25"/>
      <c r="R42" s="25"/>
      <c r="S42" s="25"/>
      <c r="T42" s="25"/>
      <c r="U42" s="25"/>
      <c r="V42" s="25"/>
      <c r="W42" s="25"/>
      <c r="X42" s="25"/>
      <c r="Y42" s="25"/>
      <c r="Z42" s="25"/>
    </row>
    <row r="43" spans="2:26" hidden="1">
      <c r="B43" s="25"/>
      <c r="C43" s="95" t="s">
        <v>1026</v>
      </c>
      <c r="D43" s="95" t="s">
        <v>983</v>
      </c>
      <c r="E43" s="95"/>
      <c r="F43" s="25"/>
      <c r="G43" s="25"/>
      <c r="H43" s="95"/>
      <c r="I43" s="95"/>
      <c r="J43" s="95"/>
      <c r="K43" s="95"/>
      <c r="L43" s="95"/>
      <c r="M43" s="95"/>
      <c r="N43" s="95"/>
      <c r="O43" s="95"/>
      <c r="P43" s="25"/>
      <c r="Q43" s="25"/>
      <c r="R43" s="25"/>
      <c r="S43" s="25"/>
      <c r="T43" s="25"/>
      <c r="U43" s="25"/>
      <c r="V43" s="25"/>
      <c r="W43" s="25"/>
      <c r="X43" s="25"/>
      <c r="Y43" s="25"/>
      <c r="Z43" s="25"/>
    </row>
    <row r="44" spans="2:26" hidden="1">
      <c r="B44" s="25"/>
      <c r="C44" s="95" t="s">
        <v>1027</v>
      </c>
      <c r="D44" s="95" t="s">
        <v>992</v>
      </c>
      <c r="E44" s="95" t="s">
        <v>979</v>
      </c>
      <c r="F44" s="25"/>
      <c r="G44" s="25"/>
      <c r="H44" s="95"/>
      <c r="I44" s="95"/>
      <c r="J44" s="95"/>
      <c r="K44" s="95"/>
      <c r="L44" s="95"/>
      <c r="M44" s="95"/>
      <c r="N44" s="95"/>
      <c r="O44" s="95"/>
      <c r="P44" s="25"/>
      <c r="Q44" s="25"/>
      <c r="R44" s="25"/>
      <c r="S44" s="25"/>
      <c r="T44" s="25"/>
      <c r="U44" s="25"/>
      <c r="V44" s="25"/>
      <c r="W44" s="25"/>
      <c r="X44" s="25"/>
      <c r="Y44" s="25"/>
      <c r="Z44" s="25"/>
    </row>
    <row r="45" spans="2:26" hidden="1">
      <c r="B45" s="25"/>
      <c r="C45" s="95" t="s">
        <v>1028</v>
      </c>
      <c r="D45" s="95"/>
      <c r="E45" s="95"/>
      <c r="F45" s="25"/>
      <c r="G45" s="25"/>
      <c r="H45" s="95"/>
      <c r="I45" s="95"/>
      <c r="J45" s="95"/>
      <c r="K45" s="95"/>
      <c r="L45" s="95"/>
      <c r="M45" s="95"/>
      <c r="N45" s="95"/>
      <c r="O45" s="95"/>
      <c r="P45" s="25"/>
      <c r="Q45" s="25"/>
      <c r="R45" s="25"/>
      <c r="S45" s="25"/>
      <c r="T45" s="25"/>
      <c r="U45" s="25"/>
      <c r="V45" s="25"/>
      <c r="W45" s="25"/>
      <c r="X45" s="25"/>
      <c r="Y45" s="25"/>
      <c r="Z45" s="25"/>
    </row>
    <row r="46" spans="2:26" hidden="1">
      <c r="B46" s="25"/>
      <c r="C46" s="95" t="s">
        <v>920</v>
      </c>
      <c r="D46" s="95" t="s">
        <v>983</v>
      </c>
      <c r="E46" s="95"/>
      <c r="F46" s="25"/>
      <c r="G46" s="25"/>
      <c r="H46" s="95"/>
      <c r="I46" s="95"/>
      <c r="J46" s="95"/>
      <c r="K46" s="95"/>
      <c r="L46" s="95"/>
      <c r="M46" s="95"/>
      <c r="N46" s="95"/>
      <c r="O46" s="95"/>
      <c r="P46" s="25"/>
      <c r="Q46" s="25"/>
      <c r="R46" s="25"/>
      <c r="S46" s="25"/>
      <c r="T46" s="25"/>
      <c r="U46" s="25"/>
      <c r="V46" s="25"/>
      <c r="W46" s="25"/>
      <c r="X46" s="25"/>
      <c r="Y46" s="25"/>
      <c r="Z46" s="25"/>
    </row>
    <row r="47" spans="2:26" hidden="1">
      <c r="B47" s="25"/>
      <c r="C47" s="95" t="s">
        <v>1044</v>
      </c>
      <c r="D47" s="95" t="s">
        <v>983</v>
      </c>
      <c r="E47" s="95"/>
      <c r="F47" s="25"/>
      <c r="G47" s="25"/>
      <c r="H47" s="95"/>
      <c r="I47" s="95"/>
      <c r="J47" s="95"/>
      <c r="K47" s="95"/>
      <c r="L47" s="95"/>
      <c r="M47" s="95"/>
      <c r="N47" s="95"/>
      <c r="O47" s="95"/>
      <c r="P47" s="25"/>
      <c r="Q47" s="25"/>
      <c r="R47" s="25"/>
      <c r="S47" s="25"/>
      <c r="T47" s="25"/>
      <c r="U47" s="25"/>
      <c r="V47" s="25"/>
      <c r="W47" s="25"/>
      <c r="X47" s="25"/>
      <c r="Y47" s="25"/>
      <c r="Z47" s="25"/>
    </row>
    <row r="48" spans="2:26">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2:26">
      <c r="B49" s="25"/>
      <c r="C49" s="95" t="s">
        <v>1066</v>
      </c>
      <c r="D49" s="95"/>
      <c r="E49" s="95"/>
      <c r="F49" s="95"/>
      <c r="G49" s="95"/>
      <c r="H49" s="95"/>
      <c r="I49" s="95"/>
      <c r="J49" s="95"/>
      <c r="K49" s="95"/>
      <c r="L49" s="95"/>
      <c r="M49" s="95"/>
      <c r="N49" s="95"/>
      <c r="O49" s="95"/>
      <c r="P49" s="95"/>
      <c r="Q49" s="95"/>
      <c r="R49" s="95"/>
      <c r="S49" s="95"/>
      <c r="T49" s="95"/>
      <c r="U49" s="95"/>
      <c r="V49" s="95"/>
      <c r="W49" s="95"/>
      <c r="X49" s="95"/>
      <c r="Y49" s="95"/>
      <c r="Z49" s="95"/>
    </row>
    <row r="50" spans="2:26">
      <c r="B50" s="25"/>
      <c r="C50" s="95"/>
      <c r="D50" s="95"/>
      <c r="E50" s="95"/>
      <c r="F50" s="95"/>
      <c r="G50" s="95"/>
      <c r="H50" s="95"/>
      <c r="I50" s="95"/>
      <c r="J50" s="95"/>
      <c r="K50" s="95"/>
      <c r="L50" s="95"/>
      <c r="M50" s="95"/>
      <c r="N50" s="95"/>
      <c r="O50" s="95"/>
      <c r="P50" s="95"/>
      <c r="Q50" s="95"/>
      <c r="R50" s="95"/>
      <c r="S50" s="95"/>
      <c r="T50" s="95"/>
      <c r="U50" s="95"/>
      <c r="V50" s="95"/>
      <c r="W50" s="95"/>
      <c r="X50" s="95"/>
      <c r="Y50" s="95"/>
      <c r="Z50" s="95"/>
    </row>
    <row r="51" spans="2:26" ht="18">
      <c r="C51" s="26" t="s">
        <v>705</v>
      </c>
    </row>
    <row r="53" spans="2:26">
      <c r="C53" s="1" t="s">
        <v>1067</v>
      </c>
    </row>
  </sheetData>
  <mergeCells count="15">
    <mergeCell ref="G6:S6"/>
    <mergeCell ref="Y10:Y11"/>
    <mergeCell ref="C20:C21"/>
    <mergeCell ref="D20:D21"/>
    <mergeCell ref="E20:E21"/>
    <mergeCell ref="L8:W8"/>
    <mergeCell ref="L10:W10"/>
    <mergeCell ref="Q19:Q20"/>
    <mergeCell ref="S19:S20"/>
    <mergeCell ref="L19:L20"/>
    <mergeCell ref="M19:M20"/>
    <mergeCell ref="N19:N20"/>
    <mergeCell ref="O19:O20"/>
    <mergeCell ref="P19:P20"/>
    <mergeCell ref="R19:R20"/>
  </mergeCells>
  <conditionalFormatting sqref="C12:C16 F12:G16">
    <cfRule type="cellIs" dxfId="247" priority="54" operator="equal">
      <formula>"[select]"</formula>
    </cfRule>
    <cfRule type="cellIs" dxfId="246" priority="55" operator="equal">
      <formula>""</formula>
    </cfRule>
  </conditionalFormatting>
  <conditionalFormatting sqref="C22:C24">
    <cfRule type="cellIs" dxfId="245" priority="6" operator="equal">
      <formula>"[select]"</formula>
    </cfRule>
    <cfRule type="cellIs" dxfId="244" priority="7" operator="equal">
      <formula>""</formula>
    </cfRule>
  </conditionalFormatting>
  <conditionalFormatting sqref="I21:J21">
    <cfRule type="cellIs" dxfId="243" priority="27" operator="equal">
      <formula>"[select]"</formula>
    </cfRule>
    <cfRule type="cellIs" dxfId="242" priority="28" operator="equal">
      <formula>""</formula>
    </cfRule>
  </conditionalFormatting>
  <conditionalFormatting sqref="L21:L24">
    <cfRule type="cellIs" dxfId="241" priority="4" operator="equal">
      <formula>"[select]"</formula>
    </cfRule>
    <cfRule type="cellIs" dxfId="240" priority="5" operator="equal">
      <formula>""</formula>
    </cfRule>
  </conditionalFormatting>
  <conditionalFormatting sqref="M21:S21">
    <cfRule type="cellIs" dxfId="239" priority="11" operator="equal">
      <formula>"[select]"</formula>
    </cfRule>
    <cfRule type="cellIs" dxfId="238" priority="12" operator="equal">
      <formula>""</formula>
    </cfRule>
  </conditionalFormatting>
  <conditionalFormatting sqref="P22:P24">
    <cfRule type="cellIs" dxfId="237" priority="44" operator="lessThan">
      <formula>0</formula>
    </cfRule>
    <cfRule type="cellIs" dxfId="236" priority="45" operator="greaterThan">
      <formula>100</formula>
    </cfRule>
  </conditionalFormatting>
  <conditionalFormatting sqref="Y12:Y16">
    <cfRule type="cellIs" dxfId="235" priority="150" operator="lessThan">
      <formula>100</formula>
    </cfRule>
    <cfRule type="aboveAverage" dxfId="234" priority="151" aboveAverage="0"/>
    <cfRule type="cellIs" dxfId="233" priority="152" operator="lessThan">
      <formula>100%</formula>
    </cfRule>
  </conditionalFormatting>
  <dataValidations count="5">
    <dataValidation type="list" allowBlank="1" showInputMessage="1" sqref="L22:L24" xr:uid="{00000000-0002-0000-1900-000000000000}">
      <formula1>OpenAreas</formula1>
    </dataValidation>
    <dataValidation type="list" allowBlank="1" showInputMessage="1" sqref="C22:C24" xr:uid="{00000000-0002-0000-1900-000001000000}">
      <formula1>"[select],Ancillary (Other),Bus,Light Vehicle"</formula1>
    </dataValidation>
    <dataValidation type="list" allowBlank="1" showInputMessage="1" sqref="F12:F16" xr:uid="{00000000-0002-0000-1900-000003000000}">
      <formula1>"[select],ULP,PULP,low aromatic ULP/Opal,LPG,Butane,Biodiesel,Avgas 100,Avgas LL"</formula1>
    </dataValidation>
    <dataValidation type="list" allowBlank="1" showInputMessage="1" sqref="C12:C16" xr:uid="{00000000-0002-0000-1900-000005000000}">
      <formula1>$C$27:$C$47</formula1>
    </dataValidation>
    <dataValidation type="list" allowBlank="1" showInputMessage="1" sqref="G12:G16" xr:uid="{7C3002ED-2531-4DA5-BAE3-ADF5BEAE42FF}">
      <formula1>"[select],L,kL,m³,kg,Tonne"</formula1>
    </dataValidation>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0">
    <tabColor rgb="FF92D050"/>
  </sheetPr>
  <dimension ref="A2:Y63"/>
  <sheetViews>
    <sheetView zoomScale="85" zoomScaleNormal="85" workbookViewId="0">
      <selection activeCell="G7" sqref="G7"/>
    </sheetView>
  </sheetViews>
  <sheetFormatPr defaultColWidth="9.140625" defaultRowHeight="15"/>
  <cols>
    <col min="1" max="1" width="2.7109375" style="145" customWidth="1"/>
    <col min="2" max="2" width="2.7109375" style="1" customWidth="1"/>
    <col min="3" max="3" width="18.85546875" style="1" customWidth="1"/>
    <col min="4" max="4" width="21.42578125" style="1" customWidth="1"/>
    <col min="5" max="5" width="25.7109375" style="1" customWidth="1"/>
    <col min="6" max="7" width="10.7109375" style="1" customWidth="1"/>
    <col min="8" max="8" width="14.5703125" style="1" customWidth="1"/>
    <col min="9" max="11" width="15.7109375" style="1" customWidth="1"/>
    <col min="12" max="24" width="13.28515625" style="1" customWidth="1"/>
    <col min="25" max="26" width="2.7109375" style="1" customWidth="1"/>
    <col min="27" max="16384" width="9.140625" style="1"/>
  </cols>
  <sheetData>
    <row r="2" spans="1:25">
      <c r="B2" s="13"/>
      <c r="C2" s="14"/>
      <c r="D2" s="14"/>
      <c r="E2" s="14"/>
      <c r="F2" s="14"/>
      <c r="G2" s="14"/>
      <c r="H2" s="14"/>
      <c r="I2" s="14"/>
      <c r="J2" s="14"/>
      <c r="K2" s="14"/>
      <c r="L2" s="14"/>
      <c r="M2" s="14"/>
      <c r="N2" s="14"/>
      <c r="O2" s="14"/>
      <c r="P2" s="14"/>
      <c r="Q2" s="14"/>
      <c r="R2" s="14"/>
      <c r="S2" s="14"/>
      <c r="T2" s="14"/>
      <c r="U2" s="14"/>
      <c r="V2" s="14"/>
      <c r="W2" s="14"/>
      <c r="X2" s="14"/>
      <c r="Y2" s="15"/>
    </row>
    <row r="3" spans="1:25" ht="23.25">
      <c r="B3" s="16"/>
      <c r="C3" s="17" t="s">
        <v>9</v>
      </c>
      <c r="D3" s="18"/>
      <c r="E3" s="19"/>
      <c r="F3" s="18"/>
      <c r="G3" s="19" t="s">
        <v>1068</v>
      </c>
      <c r="H3" s="19"/>
      <c r="I3" s="18"/>
      <c r="J3" s="18"/>
      <c r="K3" s="18"/>
      <c r="L3" s="18"/>
      <c r="M3" s="18"/>
      <c r="N3" s="18"/>
      <c r="O3" s="18"/>
      <c r="P3" s="18"/>
      <c r="Q3" s="18"/>
      <c r="R3" s="18"/>
      <c r="S3" s="18"/>
      <c r="T3" s="18"/>
      <c r="U3" s="18"/>
      <c r="V3" s="18"/>
      <c r="W3" s="18"/>
      <c r="X3" s="18"/>
      <c r="Y3" s="20"/>
    </row>
    <row r="4" spans="1:25" ht="23.25">
      <c r="B4" s="16"/>
      <c r="C4" s="17" t="s">
        <v>11</v>
      </c>
      <c r="D4" s="18"/>
      <c r="E4" s="19"/>
      <c r="F4" s="18"/>
      <c r="G4" s="19" t="s">
        <v>1069</v>
      </c>
      <c r="H4" s="19"/>
      <c r="I4" s="18"/>
      <c r="J4" s="18"/>
      <c r="K4" s="18"/>
      <c r="L4" s="18"/>
      <c r="M4" s="18"/>
      <c r="N4" s="18"/>
      <c r="O4" s="18"/>
      <c r="P4" s="18"/>
      <c r="Q4" s="18"/>
      <c r="R4" s="18"/>
      <c r="S4" s="18"/>
      <c r="T4" s="18"/>
      <c r="U4" s="18"/>
      <c r="V4" s="18"/>
      <c r="W4" s="18"/>
      <c r="X4" s="18"/>
      <c r="Y4" s="20"/>
    </row>
    <row r="5" spans="1:25">
      <c r="B5" s="16"/>
      <c r="C5" s="18"/>
      <c r="D5" s="18"/>
      <c r="E5" s="19"/>
      <c r="F5" s="18"/>
      <c r="G5" s="18"/>
      <c r="H5" s="18"/>
      <c r="I5" s="18"/>
      <c r="J5" s="18"/>
      <c r="K5" s="18"/>
      <c r="L5" s="18"/>
      <c r="M5" s="18"/>
      <c r="N5" s="18"/>
      <c r="O5" s="18"/>
      <c r="P5" s="18"/>
      <c r="Q5" s="18"/>
      <c r="R5" s="18"/>
      <c r="S5" s="18"/>
      <c r="T5" s="18"/>
      <c r="U5" s="18"/>
      <c r="V5" s="18"/>
      <c r="W5" s="18"/>
      <c r="X5" s="18"/>
      <c r="Y5" s="20"/>
    </row>
    <row r="6" spans="1:25" ht="40.5" customHeight="1">
      <c r="B6" s="16"/>
      <c r="C6" s="21" t="s">
        <v>1070</v>
      </c>
      <c r="D6" s="18"/>
      <c r="E6" s="19"/>
      <c r="F6" s="18"/>
      <c r="G6" s="697" t="s">
        <v>1071</v>
      </c>
      <c r="H6" s="697"/>
      <c r="I6" s="697"/>
      <c r="J6" s="697"/>
      <c r="K6" s="697"/>
      <c r="L6" s="697"/>
      <c r="M6" s="697"/>
      <c r="N6" s="697"/>
      <c r="O6" s="697"/>
      <c r="P6" s="697"/>
      <c r="Q6" s="697"/>
      <c r="R6" s="697"/>
      <c r="S6" s="697"/>
      <c r="T6" s="18"/>
      <c r="U6" s="18"/>
      <c r="V6" s="18"/>
      <c r="W6" s="18"/>
      <c r="X6" s="18"/>
      <c r="Y6" s="20"/>
    </row>
    <row r="7" spans="1:25">
      <c r="B7" s="16"/>
      <c r="C7" s="18"/>
      <c r="D7" s="18"/>
      <c r="E7" s="19"/>
      <c r="F7" s="18"/>
      <c r="G7" s="18"/>
      <c r="H7" s="18"/>
      <c r="I7" s="18"/>
      <c r="J7" s="18"/>
      <c r="K7" s="18"/>
      <c r="L7" s="18"/>
      <c r="M7" s="18"/>
      <c r="N7" s="18"/>
      <c r="O7" s="18"/>
      <c r="P7" s="18"/>
      <c r="Q7" s="18"/>
      <c r="R7" s="18"/>
      <c r="S7" s="18"/>
      <c r="T7" s="18"/>
      <c r="U7" s="18"/>
      <c r="V7" s="18"/>
      <c r="W7" s="18"/>
      <c r="X7" s="18"/>
      <c r="Y7" s="20"/>
    </row>
    <row r="8" spans="1:25" ht="20.25">
      <c r="B8" s="16"/>
      <c r="C8" s="53" t="s">
        <v>1072</v>
      </c>
      <c r="D8" s="18"/>
      <c r="E8" s="19"/>
      <c r="F8" s="18"/>
      <c r="G8" s="18"/>
      <c r="H8" s="18"/>
      <c r="I8" s="18"/>
      <c r="J8" s="18"/>
      <c r="K8" s="18"/>
      <c r="L8" s="18"/>
      <c r="M8" s="18"/>
      <c r="N8" s="18"/>
      <c r="O8" s="18"/>
      <c r="P8" s="18"/>
      <c r="Q8" s="18"/>
      <c r="R8" s="18"/>
      <c r="S8" s="18"/>
      <c r="T8" s="18"/>
      <c r="U8" s="18"/>
      <c r="V8" s="18"/>
      <c r="W8" s="18"/>
      <c r="X8" s="18"/>
      <c r="Y8" s="20"/>
    </row>
    <row r="9" spans="1:25">
      <c r="B9" s="16"/>
      <c r="C9" s="18"/>
      <c r="D9" s="18"/>
      <c r="E9" s="19"/>
      <c r="F9" s="18"/>
      <c r="G9" s="18"/>
      <c r="H9" s="18"/>
      <c r="I9" s="18"/>
      <c r="J9" s="18"/>
      <c r="K9" s="18"/>
      <c r="L9" s="18"/>
      <c r="M9" s="18"/>
      <c r="N9" s="18"/>
      <c r="O9" s="18"/>
      <c r="P9" s="18"/>
      <c r="Q9" s="18"/>
      <c r="R9" s="18"/>
      <c r="S9" s="18"/>
      <c r="T9" s="18"/>
      <c r="U9" s="18"/>
      <c r="V9" s="18"/>
      <c r="W9" s="18"/>
      <c r="X9" s="18"/>
      <c r="Y9" s="20"/>
    </row>
    <row r="10" spans="1:25" ht="18">
      <c r="B10" s="16"/>
      <c r="C10" s="35" t="s">
        <v>1073</v>
      </c>
      <c r="D10" s="18"/>
      <c r="E10" s="18"/>
      <c r="F10" s="18"/>
      <c r="G10" s="18"/>
      <c r="H10" s="18"/>
      <c r="I10" s="18"/>
      <c r="J10" s="18"/>
      <c r="K10" s="52" t="s">
        <v>660</v>
      </c>
      <c r="L10" s="18"/>
      <c r="M10" s="698" t="s">
        <v>1074</v>
      </c>
      <c r="N10" s="698"/>
      <c r="O10" s="698"/>
      <c r="P10" s="698"/>
      <c r="Q10" s="698"/>
      <c r="R10" s="698"/>
      <c r="S10" s="698"/>
      <c r="T10" s="698"/>
      <c r="U10" s="698"/>
      <c r="V10" s="698"/>
      <c r="W10" s="698"/>
      <c r="X10" s="698"/>
      <c r="Y10" s="20"/>
    </row>
    <row r="11" spans="1:25">
      <c r="B11" s="16"/>
      <c r="C11" s="18"/>
      <c r="D11" s="18"/>
      <c r="E11" s="18"/>
      <c r="F11" s="18"/>
      <c r="G11" s="18"/>
      <c r="H11" s="18"/>
      <c r="I11" s="18"/>
      <c r="J11" s="18"/>
      <c r="K11" s="18"/>
      <c r="L11" s="18"/>
      <c r="M11" s="18"/>
      <c r="N11" s="18"/>
      <c r="O11" s="18"/>
      <c r="P11" s="18"/>
      <c r="Q11" s="18"/>
      <c r="R11" s="18"/>
      <c r="S11" s="18"/>
      <c r="T11" s="18"/>
      <c r="U11" s="18"/>
      <c r="V11" s="18"/>
      <c r="W11" s="18"/>
      <c r="X11" s="18"/>
      <c r="Y11" s="20"/>
    </row>
    <row r="12" spans="1:25">
      <c r="B12" s="16"/>
      <c r="C12" s="658" t="s">
        <v>1075</v>
      </c>
      <c r="D12" s="649" t="s">
        <v>1076</v>
      </c>
      <c r="E12" s="649"/>
      <c r="F12" s="658" t="s">
        <v>1077</v>
      </c>
      <c r="G12" s="660" t="s">
        <v>1078</v>
      </c>
      <c r="H12" s="660" t="s">
        <v>1079</v>
      </c>
      <c r="I12" s="660" t="s">
        <v>1080</v>
      </c>
      <c r="J12" s="660" t="s">
        <v>1081</v>
      </c>
      <c r="K12" s="660" t="s">
        <v>1082</v>
      </c>
      <c r="L12" s="660" t="s">
        <v>461</v>
      </c>
      <c r="M12" s="649" t="s">
        <v>1083</v>
      </c>
      <c r="N12" s="649"/>
      <c r="O12" s="649"/>
      <c r="P12" s="649"/>
      <c r="Q12" s="649"/>
      <c r="R12" s="649"/>
      <c r="S12" s="649"/>
      <c r="T12" s="649"/>
      <c r="U12" s="649"/>
      <c r="V12" s="649"/>
      <c r="W12" s="649"/>
      <c r="X12" s="649"/>
      <c r="Y12" s="20"/>
    </row>
    <row r="13" spans="1:25">
      <c r="B13" s="16"/>
      <c r="C13" s="658"/>
      <c r="D13" s="52" t="s">
        <v>1084</v>
      </c>
      <c r="E13" s="52" t="s">
        <v>1085</v>
      </c>
      <c r="F13" s="658"/>
      <c r="G13" s="660"/>
      <c r="H13" s="660"/>
      <c r="I13" s="660"/>
      <c r="J13" s="660"/>
      <c r="K13" s="660"/>
      <c r="L13" s="660"/>
      <c r="M13" s="114" t="s">
        <v>562</v>
      </c>
      <c r="N13" s="114" t="s">
        <v>563</v>
      </c>
      <c r="O13" s="114" t="s">
        <v>564</v>
      </c>
      <c r="P13" s="114" t="s">
        <v>565</v>
      </c>
      <c r="Q13" s="114" t="s">
        <v>566</v>
      </c>
      <c r="R13" s="114" t="s">
        <v>567</v>
      </c>
      <c r="S13" s="114" t="s">
        <v>568</v>
      </c>
      <c r="T13" s="114" t="s">
        <v>569</v>
      </c>
      <c r="U13" s="114" t="s">
        <v>570</v>
      </c>
      <c r="V13" s="114" t="s">
        <v>571</v>
      </c>
      <c r="W13" s="114" t="s">
        <v>572</v>
      </c>
      <c r="X13" s="114" t="s">
        <v>573</v>
      </c>
      <c r="Y13" s="20"/>
    </row>
    <row r="14" spans="1:25">
      <c r="B14" s="16"/>
      <c r="C14" s="3" t="s">
        <v>1086</v>
      </c>
      <c r="D14" s="3" t="s">
        <v>1087</v>
      </c>
      <c r="E14" s="3" t="s">
        <v>1088</v>
      </c>
      <c r="F14" s="234" t="s">
        <v>1089</v>
      </c>
      <c r="G14" s="235">
        <v>1</v>
      </c>
      <c r="H14" s="12" t="s">
        <v>500</v>
      </c>
      <c r="I14" s="12" t="s">
        <v>1090</v>
      </c>
      <c r="J14" s="181">
        <v>7098.5759999999991</v>
      </c>
      <c r="K14" s="60">
        <f t="shared" ref="K14" si="0">SUM(M14:X14)</f>
        <v>6595.4459999999999</v>
      </c>
      <c r="L14" s="12" t="s">
        <v>1091</v>
      </c>
      <c r="M14" s="441">
        <v>609.47199999999998</v>
      </c>
      <c r="N14" s="441">
        <v>547.351</v>
      </c>
      <c r="O14" s="441">
        <v>566.13</v>
      </c>
      <c r="P14" s="441">
        <v>645.774</v>
      </c>
      <c r="Q14" s="441">
        <v>837.43700000000001</v>
      </c>
      <c r="R14" s="441">
        <v>524.64400000000001</v>
      </c>
      <c r="S14" s="441">
        <v>434.84899999999999</v>
      </c>
      <c r="T14" s="441">
        <v>386.9</v>
      </c>
      <c r="U14" s="441">
        <v>475.38</v>
      </c>
      <c r="V14" s="441">
        <v>561.48500000000001</v>
      </c>
      <c r="W14" s="441">
        <v>446.089</v>
      </c>
      <c r="X14" s="441">
        <v>559.93499999999995</v>
      </c>
      <c r="Y14" s="20"/>
    </row>
    <row r="15" spans="1:25">
      <c r="B15" s="16"/>
      <c r="C15" s="18"/>
      <c r="D15" s="18"/>
      <c r="E15" s="18"/>
      <c r="F15" s="18"/>
      <c r="G15" s="18"/>
      <c r="H15" s="18"/>
      <c r="I15" s="18"/>
      <c r="J15" s="18"/>
      <c r="K15" s="18"/>
      <c r="L15" s="18"/>
      <c r="M15" s="18"/>
      <c r="N15" s="18"/>
      <c r="O15" s="18"/>
      <c r="P15" s="18"/>
      <c r="Q15" s="18"/>
      <c r="R15" s="18"/>
      <c r="S15" s="18"/>
      <c r="T15" s="18"/>
      <c r="U15" s="18"/>
      <c r="V15" s="18"/>
      <c r="W15" s="18"/>
      <c r="X15" s="18"/>
      <c r="Y15" s="20"/>
    </row>
    <row r="16" spans="1:25" s="438" customFormat="1" ht="15" customHeight="1">
      <c r="A16" s="145"/>
      <c r="B16" s="16"/>
      <c r="C16" s="658" t="s">
        <v>1075</v>
      </c>
      <c r="D16" s="649" t="s">
        <v>1076</v>
      </c>
      <c r="E16" s="651"/>
      <c r="F16" s="658" t="s">
        <v>1077</v>
      </c>
      <c r="G16" s="660" t="s">
        <v>1078</v>
      </c>
      <c r="H16" s="660" t="s">
        <v>1079</v>
      </c>
      <c r="I16" s="660" t="s">
        <v>1080</v>
      </c>
      <c r="J16" s="660" t="s">
        <v>1081</v>
      </c>
      <c r="K16" s="660" t="s">
        <v>1082</v>
      </c>
      <c r="L16" s="660" t="s">
        <v>461</v>
      </c>
      <c r="M16" s="649" t="s">
        <v>1083</v>
      </c>
      <c r="N16" s="650"/>
      <c r="O16" s="650"/>
      <c r="P16" s="650"/>
      <c r="Q16" s="650"/>
      <c r="R16" s="650"/>
      <c r="S16" s="650"/>
      <c r="T16" s="650"/>
      <c r="U16" s="650"/>
      <c r="V16" s="650"/>
      <c r="W16" s="650"/>
      <c r="X16" s="651"/>
      <c r="Y16" s="20"/>
    </row>
    <row r="17" spans="1:25" s="438" customFormat="1">
      <c r="A17" s="145"/>
      <c r="B17" s="16"/>
      <c r="C17" s="659"/>
      <c r="D17" s="52" t="s">
        <v>1084</v>
      </c>
      <c r="E17" s="52" t="s">
        <v>1085</v>
      </c>
      <c r="F17" s="659"/>
      <c r="G17" s="661"/>
      <c r="H17" s="661"/>
      <c r="I17" s="661"/>
      <c r="J17" s="661"/>
      <c r="K17" s="661"/>
      <c r="L17" s="661"/>
      <c r="M17" s="114" t="s">
        <v>562</v>
      </c>
      <c r="N17" s="114" t="s">
        <v>563</v>
      </c>
      <c r="O17" s="114" t="s">
        <v>564</v>
      </c>
      <c r="P17" s="114" t="s">
        <v>565</v>
      </c>
      <c r="Q17" s="114" t="s">
        <v>566</v>
      </c>
      <c r="R17" s="114" t="s">
        <v>567</v>
      </c>
      <c r="S17" s="114" t="s">
        <v>568</v>
      </c>
      <c r="T17" s="114" t="s">
        <v>569</v>
      </c>
      <c r="U17" s="114" t="s">
        <v>570</v>
      </c>
      <c r="V17" s="114" t="s">
        <v>571</v>
      </c>
      <c r="W17" s="114" t="s">
        <v>572</v>
      </c>
      <c r="X17" s="114" t="s">
        <v>573</v>
      </c>
      <c r="Y17" s="20"/>
    </row>
    <row r="18" spans="1:25" s="438" customFormat="1">
      <c r="A18" s="145"/>
      <c r="B18" s="16"/>
      <c r="C18" s="3"/>
      <c r="D18" s="3"/>
      <c r="E18" s="3"/>
      <c r="F18" s="440"/>
      <c r="G18" s="439"/>
      <c r="H18" s="12" t="s">
        <v>333</v>
      </c>
      <c r="I18" s="12" t="s">
        <v>333</v>
      </c>
      <c r="J18" s="181" t="s">
        <v>578</v>
      </c>
      <c r="K18" s="60">
        <f>SUM(M18:X18)</f>
        <v>0</v>
      </c>
      <c r="L18" s="12" t="s">
        <v>333</v>
      </c>
      <c r="M18" s="58"/>
      <c r="N18" s="58"/>
      <c r="O18" s="58"/>
      <c r="P18" s="58"/>
      <c r="Q18" s="58"/>
      <c r="R18" s="58"/>
      <c r="S18" s="58"/>
      <c r="T18" s="58"/>
      <c r="U18" s="58"/>
      <c r="V18" s="58"/>
      <c r="W18" s="58"/>
      <c r="X18" s="58"/>
      <c r="Y18" s="20"/>
    </row>
    <row r="19" spans="1:25" s="438" customFormat="1">
      <c r="A19" s="145"/>
      <c r="B19" s="16"/>
      <c r="C19" s="18"/>
      <c r="D19" s="4"/>
      <c r="E19" s="3"/>
      <c r="F19" s="440"/>
      <c r="G19" s="439"/>
      <c r="H19" s="12" t="s">
        <v>333</v>
      </c>
      <c r="I19" s="12" t="s">
        <v>333</v>
      </c>
      <c r="J19" s="181"/>
      <c r="K19" s="60">
        <f>SUM(M19:X19)</f>
        <v>0</v>
      </c>
      <c r="L19" s="12" t="s">
        <v>333</v>
      </c>
      <c r="M19" s="58"/>
      <c r="N19" s="58"/>
      <c r="O19" s="58"/>
      <c r="P19" s="58"/>
      <c r="Q19" s="58"/>
      <c r="R19" s="58"/>
      <c r="S19" s="58"/>
      <c r="T19" s="58"/>
      <c r="U19" s="58"/>
      <c r="V19" s="58"/>
      <c r="W19" s="58"/>
      <c r="X19" s="58"/>
      <c r="Y19" s="20"/>
    </row>
    <row r="20" spans="1:25" s="438" customFormat="1">
      <c r="A20" s="145"/>
      <c r="B20" s="16"/>
      <c r="C20" s="18"/>
      <c r="D20" s="4"/>
      <c r="E20" s="3"/>
      <c r="F20" s="440"/>
      <c r="G20" s="439"/>
      <c r="H20" s="12" t="s">
        <v>333</v>
      </c>
      <c r="I20" s="12" t="s">
        <v>333</v>
      </c>
      <c r="J20" s="181"/>
      <c r="K20" s="60">
        <f>SUM(M20:X20)</f>
        <v>0</v>
      </c>
      <c r="L20" s="12" t="s">
        <v>333</v>
      </c>
      <c r="M20" s="58"/>
      <c r="N20" s="58"/>
      <c r="O20" s="58"/>
      <c r="P20" s="58"/>
      <c r="Q20" s="58"/>
      <c r="R20" s="58"/>
      <c r="S20" s="58"/>
      <c r="T20" s="58"/>
      <c r="U20" s="58"/>
      <c r="V20" s="58"/>
      <c r="W20" s="58"/>
      <c r="X20" s="58"/>
      <c r="Y20" s="20"/>
    </row>
    <row r="21" spans="1:25" s="438" customFormat="1">
      <c r="A21" s="145"/>
      <c r="B21" s="16"/>
      <c r="C21" s="18"/>
      <c r="D21" s="18"/>
      <c r="E21" s="18"/>
      <c r="F21" s="18"/>
      <c r="G21" s="18"/>
      <c r="H21" s="18"/>
      <c r="I21" s="18"/>
      <c r="J21" s="18"/>
      <c r="K21" s="18"/>
      <c r="L21" s="18"/>
      <c r="M21" s="18"/>
      <c r="N21" s="18"/>
      <c r="O21" s="18"/>
      <c r="P21" s="18"/>
      <c r="Q21" s="18"/>
      <c r="R21" s="18"/>
      <c r="S21" s="18"/>
      <c r="T21" s="18"/>
      <c r="U21" s="18"/>
      <c r="V21" s="18"/>
      <c r="W21" s="18"/>
      <c r="X21" s="18"/>
      <c r="Y21" s="20"/>
    </row>
    <row r="22" spans="1:25" s="438" customFormat="1">
      <c r="A22" s="145"/>
      <c r="B22" s="16"/>
      <c r="C22" s="18"/>
      <c r="D22" s="18"/>
      <c r="E22" s="18"/>
      <c r="F22" s="18"/>
      <c r="G22" s="18"/>
      <c r="H22" s="93" t="s">
        <v>1092</v>
      </c>
      <c r="I22" s="91"/>
      <c r="J22" s="181"/>
      <c r="K22" s="60">
        <f>SUM(M22:X22)</f>
        <v>0</v>
      </c>
      <c r="L22" s="12" t="s">
        <v>333</v>
      </c>
      <c r="M22" s="58">
        <f t="shared" ref="M22:X22" si="1">SUM(M18:M20)</f>
        <v>0</v>
      </c>
      <c r="N22" s="58">
        <f t="shared" si="1"/>
        <v>0</v>
      </c>
      <c r="O22" s="58">
        <f t="shared" si="1"/>
        <v>0</v>
      </c>
      <c r="P22" s="58">
        <f t="shared" si="1"/>
        <v>0</v>
      </c>
      <c r="Q22" s="58">
        <f t="shared" si="1"/>
        <v>0</v>
      </c>
      <c r="R22" s="58">
        <f t="shared" si="1"/>
        <v>0</v>
      </c>
      <c r="S22" s="58">
        <f t="shared" si="1"/>
        <v>0</v>
      </c>
      <c r="T22" s="58">
        <f t="shared" si="1"/>
        <v>0</v>
      </c>
      <c r="U22" s="58">
        <f t="shared" si="1"/>
        <v>0</v>
      </c>
      <c r="V22" s="58">
        <f t="shared" si="1"/>
        <v>0</v>
      </c>
      <c r="W22" s="58">
        <f t="shared" si="1"/>
        <v>0</v>
      </c>
      <c r="X22" s="58">
        <f t="shared" si="1"/>
        <v>0</v>
      </c>
      <c r="Y22" s="20"/>
    </row>
    <row r="23" spans="1:25">
      <c r="B23" s="16"/>
      <c r="C23" s="18"/>
      <c r="D23" s="18"/>
      <c r="E23" s="18"/>
      <c r="F23" s="18"/>
      <c r="G23" s="18"/>
      <c r="H23" s="18"/>
      <c r="I23" s="18"/>
      <c r="J23" s="18"/>
      <c r="K23" s="18"/>
      <c r="L23" s="18"/>
      <c r="M23" s="18"/>
      <c r="N23" s="18"/>
      <c r="O23" s="18"/>
      <c r="P23" s="18"/>
      <c r="Q23" s="18"/>
      <c r="R23" s="18"/>
      <c r="S23" s="18"/>
      <c r="T23" s="18"/>
      <c r="U23" s="18"/>
      <c r="V23" s="18"/>
      <c r="W23" s="18"/>
      <c r="X23" s="18"/>
      <c r="Y23" s="20"/>
    </row>
    <row r="24" spans="1:25" ht="20.25">
      <c r="B24" s="16"/>
      <c r="C24" s="53" t="s">
        <v>1093</v>
      </c>
      <c r="D24" s="18"/>
      <c r="E24" s="18"/>
      <c r="F24" s="18"/>
      <c r="G24" s="18"/>
      <c r="H24" s="18"/>
      <c r="I24" s="18"/>
      <c r="J24" s="18"/>
      <c r="K24" s="18"/>
      <c r="L24" s="18"/>
      <c r="M24" s="18"/>
      <c r="N24" s="18"/>
      <c r="O24" s="18"/>
      <c r="P24" s="18"/>
      <c r="Q24" s="18"/>
      <c r="R24" s="18"/>
      <c r="S24" s="18"/>
      <c r="T24" s="18"/>
      <c r="U24" s="18"/>
      <c r="V24" s="18"/>
      <c r="W24" s="18"/>
      <c r="X24" s="18"/>
      <c r="Y24" s="20"/>
    </row>
    <row r="25" spans="1:25">
      <c r="B25" s="16"/>
      <c r="C25" s="18"/>
      <c r="D25" s="18"/>
      <c r="E25" s="18"/>
      <c r="F25" s="18"/>
      <c r="G25" s="18"/>
      <c r="H25" s="18"/>
      <c r="I25" s="18"/>
      <c r="J25" s="18"/>
      <c r="K25" s="18"/>
      <c r="L25" s="18"/>
      <c r="M25" s="18"/>
      <c r="N25" s="18"/>
      <c r="O25" s="18"/>
      <c r="P25" s="18"/>
      <c r="Q25" s="18"/>
      <c r="R25" s="18"/>
      <c r="S25" s="18"/>
      <c r="T25" s="18"/>
      <c r="U25" s="18"/>
      <c r="V25" s="18"/>
      <c r="W25" s="18"/>
      <c r="X25" s="18"/>
      <c r="Y25" s="20"/>
    </row>
    <row r="26" spans="1:25">
      <c r="B26" s="16"/>
      <c r="C26" s="703" t="s">
        <v>1094</v>
      </c>
      <c r="D26" s="704"/>
      <c r="E26" s="703" t="s">
        <v>975</v>
      </c>
      <c r="F26" s="707"/>
      <c r="G26" s="707"/>
      <c r="H26" s="704"/>
      <c r="I26" s="694" t="s">
        <v>1095</v>
      </c>
      <c r="J26" s="660" t="s">
        <v>1081</v>
      </c>
      <c r="K26" s="660" t="s">
        <v>1082</v>
      </c>
      <c r="L26" s="660" t="s">
        <v>461</v>
      </c>
      <c r="M26" s="649" t="s">
        <v>1083</v>
      </c>
      <c r="N26" s="650"/>
      <c r="O26" s="650"/>
      <c r="P26" s="650"/>
      <c r="Q26" s="650"/>
      <c r="R26" s="650"/>
      <c r="S26" s="650"/>
      <c r="T26" s="650"/>
      <c r="U26" s="650"/>
      <c r="V26" s="650"/>
      <c r="W26" s="650"/>
      <c r="X26" s="651"/>
      <c r="Y26" s="20"/>
    </row>
    <row r="27" spans="1:25">
      <c r="B27" s="16"/>
      <c r="C27" s="705"/>
      <c r="D27" s="706"/>
      <c r="E27" s="705"/>
      <c r="F27" s="708"/>
      <c r="G27" s="708"/>
      <c r="H27" s="706"/>
      <c r="I27" s="694"/>
      <c r="J27" s="661"/>
      <c r="K27" s="661"/>
      <c r="L27" s="661"/>
      <c r="M27" s="114" t="s">
        <v>562</v>
      </c>
      <c r="N27" s="114" t="s">
        <v>563</v>
      </c>
      <c r="O27" s="114" t="s">
        <v>564</v>
      </c>
      <c r="P27" s="114" t="s">
        <v>565</v>
      </c>
      <c r="Q27" s="114" t="s">
        <v>566</v>
      </c>
      <c r="R27" s="114" t="s">
        <v>567</v>
      </c>
      <c r="S27" s="114" t="s">
        <v>568</v>
      </c>
      <c r="T27" s="114" t="s">
        <v>569</v>
      </c>
      <c r="U27" s="114" t="s">
        <v>570</v>
      </c>
      <c r="V27" s="114" t="s">
        <v>571</v>
      </c>
      <c r="W27" s="114" t="s">
        <v>572</v>
      </c>
      <c r="X27" s="114" t="s">
        <v>573</v>
      </c>
      <c r="Y27" s="20"/>
    </row>
    <row r="28" spans="1:25">
      <c r="B28" s="16"/>
      <c r="C28" s="3" t="s">
        <v>1086</v>
      </c>
      <c r="D28" s="47"/>
      <c r="E28" s="31" t="s">
        <v>1096</v>
      </c>
      <c r="F28" s="42"/>
      <c r="G28" s="42"/>
      <c r="H28" s="42"/>
      <c r="I28" s="12" t="s">
        <v>1097</v>
      </c>
      <c r="J28" s="181">
        <v>877569</v>
      </c>
      <c r="K28" s="68">
        <f>SUM(M28:X28)</f>
        <v>829659.50097644492</v>
      </c>
      <c r="L28" s="12" t="s">
        <v>1098</v>
      </c>
      <c r="M28" s="442">
        <v>81858.576005804032</v>
      </c>
      <c r="N28" s="442">
        <v>74693.064137635243</v>
      </c>
      <c r="O28" s="442">
        <v>73856.589425076061</v>
      </c>
      <c r="P28" s="442">
        <v>91433.683437640007</v>
      </c>
      <c r="Q28" s="442">
        <v>107105.7805606851</v>
      </c>
      <c r="R28" s="442">
        <v>72448.439571359457</v>
      </c>
      <c r="S28" s="442">
        <v>43610.749993657293</v>
      </c>
      <c r="T28" s="442">
        <v>49290.152042995054</v>
      </c>
      <c r="U28" s="442">
        <v>63955.43482630873</v>
      </c>
      <c r="V28" s="442">
        <v>54800.583564437344</v>
      </c>
      <c r="W28" s="442">
        <v>57765.375931267998</v>
      </c>
      <c r="X28" s="442">
        <v>58841.071479578532</v>
      </c>
      <c r="Y28" s="20"/>
    </row>
    <row r="29" spans="1:25">
      <c r="B29" s="16"/>
      <c r="C29" s="18"/>
      <c r="D29" s="18"/>
      <c r="E29" s="93" t="s">
        <v>1099</v>
      </c>
      <c r="F29" s="91"/>
      <c r="G29" s="91"/>
      <c r="H29" s="92"/>
      <c r="I29" s="18"/>
      <c r="J29" s="181">
        <v>179</v>
      </c>
      <c r="K29" s="60">
        <f>SUM(M29:X29)</f>
        <v>199</v>
      </c>
      <c r="L29" s="12" t="s">
        <v>1100</v>
      </c>
      <c r="M29" s="442">
        <v>16</v>
      </c>
      <c r="N29" s="442">
        <v>15</v>
      </c>
      <c r="O29" s="442">
        <v>18</v>
      </c>
      <c r="P29" s="442">
        <v>18</v>
      </c>
      <c r="Q29" s="442">
        <v>16</v>
      </c>
      <c r="R29" s="442">
        <v>21</v>
      </c>
      <c r="S29" s="442">
        <v>17</v>
      </c>
      <c r="T29" s="442">
        <v>13</v>
      </c>
      <c r="U29" s="442">
        <v>17</v>
      </c>
      <c r="V29" s="442">
        <v>17</v>
      </c>
      <c r="W29" s="442">
        <v>18</v>
      </c>
      <c r="X29" s="442">
        <v>13</v>
      </c>
      <c r="Y29" s="20"/>
    </row>
    <row r="30" spans="1:25">
      <c r="B30" s="16"/>
      <c r="C30" s="18"/>
      <c r="D30" s="18"/>
      <c r="E30" s="93" t="s">
        <v>1101</v>
      </c>
      <c r="F30" s="91"/>
      <c r="G30" s="91"/>
      <c r="H30" s="92"/>
      <c r="I30" s="18"/>
      <c r="J30" s="181">
        <v>103451</v>
      </c>
      <c r="K30" s="60">
        <f>SUM(M30:X30)</f>
        <v>98273</v>
      </c>
      <c r="L30" s="12" t="s">
        <v>1100</v>
      </c>
      <c r="M30" s="442">
        <v>10213</v>
      </c>
      <c r="N30" s="442">
        <v>8508</v>
      </c>
      <c r="O30" s="442">
        <v>7663</v>
      </c>
      <c r="P30" s="442">
        <v>10367</v>
      </c>
      <c r="Q30" s="442">
        <v>10913</v>
      </c>
      <c r="R30" s="442">
        <v>7947</v>
      </c>
      <c r="S30" s="442">
        <v>5954</v>
      </c>
      <c r="T30" s="442">
        <v>6022</v>
      </c>
      <c r="U30" s="442">
        <v>7051</v>
      </c>
      <c r="V30" s="442">
        <v>7383</v>
      </c>
      <c r="W30" s="442">
        <v>8265</v>
      </c>
      <c r="X30" s="442">
        <v>7987</v>
      </c>
      <c r="Y30" s="20"/>
    </row>
    <row r="31" spans="1:25">
      <c r="B31" s="16"/>
      <c r="C31" s="18"/>
      <c r="D31" s="18"/>
      <c r="E31" s="93" t="s">
        <v>1102</v>
      </c>
      <c r="F31" s="91"/>
      <c r="G31" s="91"/>
      <c r="H31" s="92"/>
      <c r="I31" s="18"/>
      <c r="J31" s="222">
        <v>100</v>
      </c>
      <c r="K31" s="44"/>
      <c r="L31" s="12" t="s">
        <v>452</v>
      </c>
      <c r="M31" s="18"/>
      <c r="N31" s="18"/>
      <c r="O31" s="18"/>
      <c r="P31" s="18"/>
      <c r="Q31" s="18"/>
      <c r="R31" s="18"/>
      <c r="S31" s="18"/>
      <c r="T31" s="18"/>
      <c r="U31" s="18"/>
      <c r="V31" s="18"/>
      <c r="W31" s="18"/>
      <c r="X31" s="18"/>
      <c r="Y31" s="20"/>
    </row>
    <row r="32" spans="1:25">
      <c r="B32" s="16"/>
      <c r="C32" s="18"/>
      <c r="D32" s="18"/>
      <c r="E32" s="93" t="s">
        <v>1103</v>
      </c>
      <c r="F32" s="91"/>
      <c r="G32" s="91"/>
      <c r="H32" s="92"/>
      <c r="I32" s="18"/>
      <c r="J32" s="12" t="s">
        <v>983</v>
      </c>
      <c r="K32" s="12" t="s">
        <v>333</v>
      </c>
      <c r="L32" s="12" t="s">
        <v>1104</v>
      </c>
      <c r="M32" s="18"/>
      <c r="N32" s="18"/>
      <c r="O32" s="18"/>
      <c r="P32" s="18"/>
      <c r="Q32" s="18"/>
      <c r="R32" s="18"/>
      <c r="S32" s="18"/>
      <c r="T32" s="18"/>
      <c r="U32" s="18"/>
      <c r="V32" s="18"/>
      <c r="W32" s="18"/>
      <c r="X32" s="18"/>
      <c r="Y32" s="20"/>
    </row>
    <row r="33" spans="2:25">
      <c r="B33" s="16"/>
      <c r="C33" s="18"/>
      <c r="D33" s="18"/>
      <c r="E33" s="93" t="s">
        <v>1105</v>
      </c>
      <c r="F33" s="91"/>
      <c r="G33" s="91"/>
      <c r="H33" s="92"/>
      <c r="I33" s="18"/>
      <c r="J33" s="12" t="s">
        <v>500</v>
      </c>
      <c r="K33" s="12" t="s">
        <v>333</v>
      </c>
      <c r="L33" s="12" t="s">
        <v>1104</v>
      </c>
      <c r="M33" s="18"/>
      <c r="N33" s="18"/>
      <c r="O33" s="18"/>
      <c r="P33" s="18"/>
      <c r="Q33" s="18"/>
      <c r="R33" s="18"/>
      <c r="S33" s="18"/>
      <c r="T33" s="18"/>
      <c r="U33" s="18"/>
      <c r="V33" s="18"/>
      <c r="W33" s="18"/>
      <c r="X33" s="18"/>
      <c r="Y33" s="20"/>
    </row>
    <row r="34" spans="2:25">
      <c r="B34" s="16"/>
      <c r="C34" s="18"/>
      <c r="D34" s="18"/>
      <c r="E34" s="93" t="s">
        <v>1106</v>
      </c>
      <c r="F34" s="91"/>
      <c r="G34" s="91"/>
      <c r="H34" s="92"/>
      <c r="I34" s="18"/>
      <c r="J34" s="222">
        <v>2</v>
      </c>
      <c r="K34" s="44"/>
      <c r="L34" s="12" t="s">
        <v>452</v>
      </c>
      <c r="M34" s="18"/>
      <c r="N34" s="18"/>
      <c r="O34" s="18"/>
      <c r="P34" s="18"/>
      <c r="Q34" s="18"/>
      <c r="R34" s="18"/>
      <c r="S34" s="18"/>
      <c r="T34" s="18"/>
      <c r="U34" s="18"/>
      <c r="V34" s="18"/>
      <c r="W34" s="18"/>
      <c r="X34" s="18"/>
      <c r="Y34" s="20"/>
    </row>
    <row r="35" spans="2:25">
      <c r="B35" s="16"/>
      <c r="C35" s="18"/>
      <c r="D35" s="18"/>
      <c r="E35" s="18"/>
      <c r="F35" s="18"/>
      <c r="G35" s="18"/>
      <c r="H35" s="18"/>
      <c r="I35" s="18"/>
      <c r="J35" s="18"/>
      <c r="K35" s="18"/>
      <c r="L35" s="18"/>
      <c r="M35" s="18"/>
      <c r="N35" s="18"/>
      <c r="O35" s="18"/>
      <c r="P35" s="18"/>
      <c r="Q35" s="18"/>
      <c r="R35" s="18"/>
      <c r="S35" s="18"/>
      <c r="T35" s="18"/>
      <c r="U35" s="18"/>
      <c r="V35" s="18"/>
      <c r="W35" s="18"/>
      <c r="X35" s="18"/>
      <c r="Y35" s="20"/>
    </row>
    <row r="36" spans="2:25">
      <c r="B36" s="16"/>
      <c r="C36" s="18"/>
      <c r="D36" s="18"/>
      <c r="E36" s="18"/>
      <c r="F36" s="18"/>
      <c r="G36" s="18"/>
      <c r="H36" s="18"/>
      <c r="I36" s="18"/>
      <c r="J36" s="18"/>
      <c r="K36" s="18"/>
      <c r="L36" s="18"/>
      <c r="M36" s="18"/>
      <c r="N36" s="18"/>
      <c r="O36" s="18"/>
      <c r="P36" s="18"/>
      <c r="Q36" s="18"/>
      <c r="R36" s="18"/>
      <c r="S36" s="18"/>
      <c r="T36" s="18"/>
      <c r="U36" s="18"/>
      <c r="V36" s="18"/>
      <c r="W36" s="18"/>
      <c r="X36" s="18"/>
      <c r="Y36" s="20"/>
    </row>
    <row r="37" spans="2:25" ht="20.25">
      <c r="B37" s="16"/>
      <c r="C37" s="53" t="s">
        <v>1107</v>
      </c>
      <c r="D37" s="18"/>
      <c r="E37" s="18"/>
      <c r="F37" s="18"/>
      <c r="G37" s="18"/>
      <c r="H37" s="18"/>
      <c r="I37" s="19"/>
      <c r="J37" s="18"/>
      <c r="K37" s="18"/>
      <c r="L37" s="18"/>
      <c r="M37" s="18"/>
      <c r="N37" s="18"/>
      <c r="O37" s="18"/>
      <c r="P37" s="18"/>
      <c r="Q37" s="18"/>
      <c r="R37" s="18"/>
      <c r="S37" s="18"/>
      <c r="T37" s="18"/>
      <c r="U37" s="18"/>
      <c r="V37" s="18"/>
      <c r="W37" s="18"/>
      <c r="X37" s="18"/>
      <c r="Y37" s="20"/>
    </row>
    <row r="38" spans="2:25">
      <c r="B38" s="16"/>
      <c r="C38" s="18"/>
      <c r="D38" s="18"/>
      <c r="E38" s="18"/>
      <c r="F38" s="18"/>
      <c r="G38" s="18"/>
      <c r="H38" s="18"/>
      <c r="I38" s="18"/>
      <c r="J38" s="18"/>
      <c r="K38" s="18"/>
      <c r="L38" s="18"/>
      <c r="M38" s="18"/>
      <c r="N38" s="18"/>
      <c r="O38" s="18"/>
      <c r="P38" s="18"/>
      <c r="Q38" s="18"/>
      <c r="R38" s="18"/>
      <c r="S38" s="18"/>
      <c r="T38" s="18"/>
      <c r="U38" s="18"/>
      <c r="V38" s="18"/>
      <c r="W38" s="18"/>
      <c r="X38" s="18"/>
      <c r="Y38" s="20"/>
    </row>
    <row r="39" spans="2:25">
      <c r="B39" s="16"/>
      <c r="C39" s="703" t="s">
        <v>1108</v>
      </c>
      <c r="D39" s="704"/>
      <c r="E39" s="703" t="s">
        <v>975</v>
      </c>
      <c r="F39" s="707"/>
      <c r="G39" s="707"/>
      <c r="H39" s="704"/>
      <c r="I39" s="660" t="s">
        <v>1095</v>
      </c>
      <c r="J39" s="660" t="s">
        <v>1109</v>
      </c>
      <c r="K39" s="660" t="s">
        <v>1110</v>
      </c>
      <c r="L39" s="660" t="s">
        <v>461</v>
      </c>
      <c r="M39" s="649" t="s">
        <v>1083</v>
      </c>
      <c r="N39" s="650"/>
      <c r="O39" s="650"/>
      <c r="P39" s="650"/>
      <c r="Q39" s="650"/>
      <c r="R39" s="650"/>
      <c r="S39" s="650"/>
      <c r="T39" s="650"/>
      <c r="U39" s="650"/>
      <c r="V39" s="650"/>
      <c r="W39" s="650"/>
      <c r="X39" s="651"/>
      <c r="Y39" s="20"/>
    </row>
    <row r="40" spans="2:25">
      <c r="B40" s="16"/>
      <c r="C40" s="705"/>
      <c r="D40" s="706"/>
      <c r="E40" s="705"/>
      <c r="F40" s="708"/>
      <c r="G40" s="708"/>
      <c r="H40" s="706"/>
      <c r="I40" s="661"/>
      <c r="J40" s="661"/>
      <c r="K40" s="661"/>
      <c r="L40" s="661"/>
      <c r="M40" s="114" t="s">
        <v>562</v>
      </c>
      <c r="N40" s="114" t="s">
        <v>563</v>
      </c>
      <c r="O40" s="114" t="s">
        <v>564</v>
      </c>
      <c r="P40" s="114" t="s">
        <v>565</v>
      </c>
      <c r="Q40" s="114" t="s">
        <v>566</v>
      </c>
      <c r="R40" s="114" t="s">
        <v>567</v>
      </c>
      <c r="S40" s="114" t="s">
        <v>568</v>
      </c>
      <c r="T40" s="114" t="s">
        <v>569</v>
      </c>
      <c r="U40" s="114" t="s">
        <v>570</v>
      </c>
      <c r="V40" s="114" t="s">
        <v>571</v>
      </c>
      <c r="W40" s="114" t="s">
        <v>572</v>
      </c>
      <c r="X40" s="114" t="s">
        <v>573</v>
      </c>
      <c r="Y40" s="20"/>
    </row>
    <row r="41" spans="2:25">
      <c r="B41" s="16"/>
      <c r="C41" s="236" t="s">
        <v>1111</v>
      </c>
      <c r="D41" s="47"/>
      <c r="E41" s="42" t="s">
        <v>1101</v>
      </c>
      <c r="F41" s="42"/>
      <c r="G41" s="42"/>
      <c r="H41" s="42"/>
      <c r="I41" s="12" t="s">
        <v>1097</v>
      </c>
      <c r="J41" s="181">
        <v>5094</v>
      </c>
      <c r="K41" s="60">
        <f>SUM(M41:X41)</f>
        <v>3654</v>
      </c>
      <c r="L41" s="12" t="s">
        <v>1100</v>
      </c>
      <c r="M41" s="58">
        <v>281</v>
      </c>
      <c r="N41" s="58">
        <v>329</v>
      </c>
      <c r="O41" s="58">
        <v>464</v>
      </c>
      <c r="P41" s="58">
        <v>454</v>
      </c>
      <c r="Q41" s="58">
        <v>427</v>
      </c>
      <c r="R41" s="58">
        <v>312</v>
      </c>
      <c r="S41" s="58">
        <v>193</v>
      </c>
      <c r="T41" s="58">
        <v>343</v>
      </c>
      <c r="U41" s="58">
        <v>258</v>
      </c>
      <c r="V41" s="58">
        <v>130</v>
      </c>
      <c r="W41" s="58">
        <v>323</v>
      </c>
      <c r="X41" s="58">
        <v>140</v>
      </c>
      <c r="Y41" s="20"/>
    </row>
    <row r="42" spans="2:25">
      <c r="B42" s="16"/>
      <c r="C42" s="18"/>
      <c r="D42" s="18"/>
      <c r="E42" s="93" t="s">
        <v>1112</v>
      </c>
      <c r="F42" s="91"/>
      <c r="G42" s="91"/>
      <c r="H42" s="92"/>
      <c r="I42" s="18"/>
      <c r="J42" s="181">
        <v>100</v>
      </c>
      <c r="K42" s="44"/>
      <c r="L42" s="12" t="s">
        <v>452</v>
      </c>
      <c r="M42" s="18"/>
      <c r="N42" s="18"/>
      <c r="O42" s="18"/>
      <c r="P42" s="18"/>
      <c r="Q42" s="18"/>
      <c r="R42" s="18"/>
      <c r="S42" s="18"/>
      <c r="T42" s="18"/>
      <c r="U42" s="18"/>
      <c r="V42" s="18"/>
      <c r="W42" s="18"/>
      <c r="X42" s="18"/>
      <c r="Y42" s="20"/>
    </row>
    <row r="43" spans="2:25">
      <c r="B43" s="16"/>
      <c r="C43" s="18"/>
      <c r="D43" s="18"/>
      <c r="E43" s="93" t="s">
        <v>1102</v>
      </c>
      <c r="F43" s="91"/>
      <c r="G43" s="91"/>
      <c r="H43" s="92"/>
      <c r="I43" s="18"/>
      <c r="J43" s="181">
        <v>0</v>
      </c>
      <c r="K43" s="44"/>
      <c r="L43" s="12" t="s">
        <v>452</v>
      </c>
      <c r="M43" s="18"/>
      <c r="N43" s="18"/>
      <c r="O43" s="18"/>
      <c r="P43" s="18"/>
      <c r="Q43" s="18"/>
      <c r="R43" s="18"/>
      <c r="S43" s="18"/>
      <c r="T43" s="18"/>
      <c r="U43" s="18"/>
      <c r="V43" s="18"/>
      <c r="W43" s="18"/>
      <c r="X43" s="18"/>
      <c r="Y43" s="20"/>
    </row>
    <row r="44" spans="2:25">
      <c r="B44" s="16"/>
      <c r="C44" s="18"/>
      <c r="D44" s="18"/>
      <c r="E44" s="237" t="s">
        <v>1113</v>
      </c>
      <c r="F44" s="91"/>
      <c r="G44" s="91"/>
      <c r="H44" s="92"/>
      <c r="I44" s="18"/>
      <c r="J44" s="12" t="s">
        <v>500</v>
      </c>
      <c r="K44" s="12" t="s">
        <v>333</v>
      </c>
      <c r="L44" s="12" t="s">
        <v>1104</v>
      </c>
      <c r="M44" s="18"/>
      <c r="N44" s="18"/>
      <c r="O44" s="18"/>
      <c r="P44" s="18"/>
      <c r="Q44" s="18"/>
      <c r="R44" s="18"/>
      <c r="S44" s="18"/>
      <c r="T44" s="18"/>
      <c r="U44" s="18"/>
      <c r="V44" s="18"/>
      <c r="W44" s="18"/>
      <c r="X44" s="18"/>
      <c r="Y44" s="20"/>
    </row>
    <row r="45" spans="2:25">
      <c r="B45" s="16"/>
      <c r="C45" s="18"/>
      <c r="D45" s="18"/>
      <c r="E45" s="93" t="s">
        <v>1103</v>
      </c>
      <c r="F45" s="91"/>
      <c r="G45" s="91"/>
      <c r="H45" s="92"/>
      <c r="I45" s="18"/>
      <c r="J45" s="12" t="s">
        <v>500</v>
      </c>
      <c r="K45" s="12" t="s">
        <v>333</v>
      </c>
      <c r="L45" s="12" t="s">
        <v>1104</v>
      </c>
      <c r="M45" s="18"/>
      <c r="N45" s="18"/>
      <c r="O45" s="18"/>
      <c r="P45" s="18"/>
      <c r="Q45" s="18"/>
      <c r="R45" s="18"/>
      <c r="S45" s="18"/>
      <c r="T45" s="18"/>
      <c r="U45" s="18"/>
      <c r="V45" s="18"/>
      <c r="W45" s="18"/>
      <c r="X45" s="18"/>
      <c r="Y45" s="20"/>
    </row>
    <row r="46" spans="2:25">
      <c r="B46" s="16"/>
      <c r="C46" s="18"/>
      <c r="D46" s="18"/>
      <c r="E46" s="93" t="s">
        <v>1105</v>
      </c>
      <c r="F46" s="91"/>
      <c r="G46" s="91"/>
      <c r="H46" s="92"/>
      <c r="I46" s="18"/>
      <c r="J46" s="12" t="s">
        <v>500</v>
      </c>
      <c r="K46" s="12" t="s">
        <v>333</v>
      </c>
      <c r="L46" s="12" t="s">
        <v>1104</v>
      </c>
      <c r="M46" s="18"/>
      <c r="N46" s="18"/>
      <c r="O46" s="18"/>
      <c r="P46" s="18"/>
      <c r="Q46" s="18"/>
      <c r="R46" s="18"/>
      <c r="S46" s="18"/>
      <c r="T46" s="18"/>
      <c r="U46" s="18"/>
      <c r="V46" s="18"/>
      <c r="W46" s="18"/>
      <c r="X46" s="18"/>
      <c r="Y46" s="20"/>
    </row>
    <row r="47" spans="2:25">
      <c r="B47" s="16"/>
      <c r="C47" s="18"/>
      <c r="D47" s="18"/>
      <c r="E47" s="18"/>
      <c r="F47" s="18"/>
      <c r="G47" s="18"/>
      <c r="H47" s="18"/>
      <c r="I47" s="18"/>
      <c r="J47" s="18"/>
      <c r="K47" s="18"/>
      <c r="L47" s="18"/>
      <c r="M47" s="18"/>
      <c r="N47" s="18"/>
      <c r="O47" s="18"/>
      <c r="P47" s="18"/>
      <c r="Q47" s="18"/>
      <c r="R47" s="18"/>
      <c r="S47" s="18"/>
      <c r="T47" s="18"/>
      <c r="U47" s="18"/>
      <c r="V47" s="18"/>
      <c r="W47" s="18"/>
      <c r="X47" s="18"/>
      <c r="Y47" s="20"/>
    </row>
    <row r="48" spans="2:25">
      <c r="B48" s="16"/>
      <c r="C48" s="703" t="s">
        <v>1108</v>
      </c>
      <c r="D48" s="704"/>
      <c r="E48" s="703" t="s">
        <v>975</v>
      </c>
      <c r="F48" s="707"/>
      <c r="G48" s="707"/>
      <c r="H48" s="704"/>
      <c r="I48" s="660" t="s">
        <v>1095</v>
      </c>
      <c r="J48" s="660" t="s">
        <v>1109</v>
      </c>
      <c r="K48" s="660" t="s">
        <v>1110</v>
      </c>
      <c r="L48" s="660" t="s">
        <v>461</v>
      </c>
      <c r="M48" s="649" t="s">
        <v>1083</v>
      </c>
      <c r="N48" s="650"/>
      <c r="O48" s="650"/>
      <c r="P48" s="650"/>
      <c r="Q48" s="650"/>
      <c r="R48" s="650"/>
      <c r="S48" s="650"/>
      <c r="T48" s="650"/>
      <c r="U48" s="650"/>
      <c r="V48" s="650"/>
      <c r="W48" s="650"/>
      <c r="X48" s="651"/>
      <c r="Y48" s="20"/>
    </row>
    <row r="49" spans="2:25">
      <c r="B49" s="16"/>
      <c r="C49" s="705"/>
      <c r="D49" s="706"/>
      <c r="E49" s="705"/>
      <c r="F49" s="708"/>
      <c r="G49" s="708"/>
      <c r="H49" s="706"/>
      <c r="I49" s="661"/>
      <c r="J49" s="661"/>
      <c r="K49" s="661"/>
      <c r="L49" s="661"/>
      <c r="M49" s="114" t="s">
        <v>562</v>
      </c>
      <c r="N49" s="114" t="s">
        <v>563</v>
      </c>
      <c r="O49" s="114" t="s">
        <v>564</v>
      </c>
      <c r="P49" s="114" t="s">
        <v>565</v>
      </c>
      <c r="Q49" s="114" t="s">
        <v>566</v>
      </c>
      <c r="R49" s="114" t="s">
        <v>567</v>
      </c>
      <c r="S49" s="114" t="s">
        <v>568</v>
      </c>
      <c r="T49" s="114" t="s">
        <v>569</v>
      </c>
      <c r="U49" s="114" t="s">
        <v>570</v>
      </c>
      <c r="V49" s="114" t="s">
        <v>571</v>
      </c>
      <c r="W49" s="114" t="s">
        <v>572</v>
      </c>
      <c r="X49" s="114" t="s">
        <v>573</v>
      </c>
      <c r="Y49" s="20"/>
    </row>
    <row r="50" spans="2:25">
      <c r="B50" s="16"/>
      <c r="C50" s="236" t="s">
        <v>1114</v>
      </c>
      <c r="D50" s="47"/>
      <c r="E50" s="42" t="s">
        <v>1101</v>
      </c>
      <c r="F50" s="42"/>
      <c r="G50" s="42"/>
      <c r="H50" s="42"/>
      <c r="I50" s="12" t="s">
        <v>1115</v>
      </c>
      <c r="J50" s="181">
        <v>5094</v>
      </c>
      <c r="K50" s="60">
        <f>SUM(M50:X50)</f>
        <v>625</v>
      </c>
      <c r="L50" s="12" t="s">
        <v>1100</v>
      </c>
      <c r="M50" s="58">
        <v>0</v>
      </c>
      <c r="N50" s="58">
        <v>0</v>
      </c>
      <c r="O50" s="58">
        <v>45</v>
      </c>
      <c r="P50" s="58">
        <v>32</v>
      </c>
      <c r="Q50" s="58">
        <v>6</v>
      </c>
      <c r="R50" s="58">
        <v>28</v>
      </c>
      <c r="S50" s="58">
        <v>76</v>
      </c>
      <c r="T50" s="58">
        <v>19</v>
      </c>
      <c r="U50" s="58">
        <v>102</v>
      </c>
      <c r="V50" s="58">
        <v>173</v>
      </c>
      <c r="W50" s="58">
        <v>32</v>
      </c>
      <c r="X50" s="58">
        <v>112</v>
      </c>
      <c r="Y50" s="20"/>
    </row>
    <row r="51" spans="2:25">
      <c r="B51" s="16"/>
      <c r="C51" s="18"/>
      <c r="D51" s="18"/>
      <c r="E51" s="93" t="s">
        <v>1112</v>
      </c>
      <c r="F51" s="91"/>
      <c r="G51" s="91"/>
      <c r="H51" s="92"/>
      <c r="I51" s="18"/>
      <c r="J51" s="181">
        <v>100</v>
      </c>
      <c r="K51" s="44"/>
      <c r="L51" s="12" t="s">
        <v>452</v>
      </c>
      <c r="M51" s="18"/>
      <c r="N51" s="18"/>
      <c r="O51" s="18"/>
      <c r="P51" s="18"/>
      <c r="Q51" s="18"/>
      <c r="R51" s="18"/>
      <c r="S51" s="18"/>
      <c r="T51" s="18"/>
      <c r="U51" s="18"/>
      <c r="V51" s="18"/>
      <c r="W51" s="18"/>
      <c r="X51" s="18"/>
      <c r="Y51" s="20"/>
    </row>
    <row r="52" spans="2:25">
      <c r="B52" s="16"/>
      <c r="C52" s="18"/>
      <c r="D52" s="18"/>
      <c r="E52" s="93" t="s">
        <v>1102</v>
      </c>
      <c r="F52" s="91"/>
      <c r="G52" s="91"/>
      <c r="H52" s="92"/>
      <c r="I52" s="18"/>
      <c r="J52" s="181">
        <v>0</v>
      </c>
      <c r="K52" s="44"/>
      <c r="L52" s="12" t="s">
        <v>452</v>
      </c>
      <c r="M52" s="18"/>
      <c r="N52" s="18"/>
      <c r="O52" s="18"/>
      <c r="P52" s="18"/>
      <c r="Q52" s="18"/>
      <c r="R52" s="18"/>
      <c r="S52" s="18"/>
      <c r="T52" s="18"/>
      <c r="U52" s="18"/>
      <c r="V52" s="18"/>
      <c r="W52" s="18"/>
      <c r="X52" s="18"/>
      <c r="Y52" s="20"/>
    </row>
    <row r="53" spans="2:25">
      <c r="B53" s="16"/>
      <c r="C53" s="18"/>
      <c r="D53" s="18"/>
      <c r="E53" s="237" t="s">
        <v>1113</v>
      </c>
      <c r="F53" s="91"/>
      <c r="G53" s="91"/>
      <c r="H53" s="92"/>
      <c r="I53" s="18"/>
      <c r="J53" s="12" t="s">
        <v>500</v>
      </c>
      <c r="K53" s="12" t="s">
        <v>333</v>
      </c>
      <c r="L53" s="12" t="s">
        <v>1104</v>
      </c>
      <c r="M53" s="18"/>
      <c r="N53" s="18"/>
      <c r="O53" s="18"/>
      <c r="P53" s="18"/>
      <c r="Q53" s="18"/>
      <c r="R53" s="18"/>
      <c r="S53" s="18"/>
      <c r="T53" s="18"/>
      <c r="U53" s="18"/>
      <c r="V53" s="18"/>
      <c r="W53" s="18"/>
      <c r="X53" s="18"/>
      <c r="Y53" s="20"/>
    </row>
    <row r="54" spans="2:25">
      <c r="B54" s="16"/>
      <c r="C54" s="18"/>
      <c r="D54" s="18"/>
      <c r="E54" s="93" t="s">
        <v>1103</v>
      </c>
      <c r="F54" s="91"/>
      <c r="G54" s="91"/>
      <c r="H54" s="92"/>
      <c r="I54" s="18"/>
      <c r="J54" s="12" t="s">
        <v>500</v>
      </c>
      <c r="K54" s="12" t="s">
        <v>333</v>
      </c>
      <c r="L54" s="12" t="s">
        <v>1104</v>
      </c>
      <c r="M54" s="18"/>
      <c r="N54" s="18"/>
      <c r="O54" s="18"/>
      <c r="P54" s="18"/>
      <c r="Q54" s="18"/>
      <c r="R54" s="18"/>
      <c r="S54" s="18"/>
      <c r="T54" s="18"/>
      <c r="U54" s="18"/>
      <c r="V54" s="18"/>
      <c r="W54" s="18"/>
      <c r="X54" s="18"/>
      <c r="Y54" s="20"/>
    </row>
    <row r="55" spans="2:25">
      <c r="B55" s="16"/>
      <c r="C55" s="18"/>
      <c r="D55" s="18"/>
      <c r="E55" s="93" t="s">
        <v>1105</v>
      </c>
      <c r="F55" s="91"/>
      <c r="G55" s="91"/>
      <c r="H55" s="92"/>
      <c r="I55" s="18"/>
      <c r="J55" s="12" t="s">
        <v>500</v>
      </c>
      <c r="K55" s="12" t="s">
        <v>333</v>
      </c>
      <c r="L55" s="12" t="s">
        <v>1104</v>
      </c>
      <c r="M55" s="18"/>
      <c r="N55" s="18"/>
      <c r="O55" s="18"/>
      <c r="P55" s="18"/>
      <c r="Q55" s="18"/>
      <c r="R55" s="18"/>
      <c r="S55" s="18"/>
      <c r="T55" s="18"/>
      <c r="U55" s="18"/>
      <c r="V55" s="18"/>
      <c r="W55" s="18"/>
      <c r="X55" s="18"/>
      <c r="Y55" s="20"/>
    </row>
    <row r="56" spans="2:25">
      <c r="B56" s="16"/>
      <c r="C56" s="18"/>
      <c r="D56" s="18"/>
      <c r="E56" s="18"/>
      <c r="F56" s="18"/>
      <c r="G56" s="18"/>
      <c r="H56" s="18"/>
      <c r="I56" s="18"/>
      <c r="J56" s="18"/>
      <c r="K56" s="18"/>
      <c r="L56" s="18"/>
      <c r="M56" s="18"/>
      <c r="N56" s="18"/>
      <c r="O56" s="18"/>
      <c r="P56" s="18"/>
      <c r="Q56" s="18"/>
      <c r="R56" s="18"/>
      <c r="S56" s="18"/>
      <c r="T56" s="18"/>
      <c r="U56" s="18"/>
      <c r="V56" s="18"/>
      <c r="W56" s="18"/>
      <c r="X56" s="18"/>
      <c r="Y56" s="20"/>
    </row>
    <row r="57" spans="2:25">
      <c r="B57" s="16"/>
      <c r="C57" s="236" t="s">
        <v>1116</v>
      </c>
      <c r="D57" s="47"/>
      <c r="E57" s="93" t="s">
        <v>1101</v>
      </c>
      <c r="F57" s="91"/>
      <c r="G57" s="91"/>
      <c r="H57" s="92"/>
      <c r="I57" s="12" t="s">
        <v>1117</v>
      </c>
      <c r="J57" s="181">
        <v>62</v>
      </c>
      <c r="K57" s="60">
        <f>SUM(M57:X57)</f>
        <v>22</v>
      </c>
      <c r="L57" s="12" t="s">
        <v>1100</v>
      </c>
      <c r="M57" s="449">
        <v>0</v>
      </c>
      <c r="N57" s="449">
        <v>0</v>
      </c>
      <c r="O57" s="449">
        <v>0</v>
      </c>
      <c r="P57" s="449">
        <v>0</v>
      </c>
      <c r="Q57" s="449">
        <v>0</v>
      </c>
      <c r="R57" s="449">
        <v>0</v>
      </c>
      <c r="S57" s="449">
        <v>0</v>
      </c>
      <c r="T57" s="449">
        <v>1</v>
      </c>
      <c r="U57" s="449">
        <v>6</v>
      </c>
      <c r="V57" s="449">
        <v>5</v>
      </c>
      <c r="W57" s="449">
        <v>5</v>
      </c>
      <c r="X57" s="449">
        <v>5</v>
      </c>
      <c r="Y57" s="20"/>
    </row>
    <row r="58" spans="2:25">
      <c r="B58" s="16"/>
      <c r="C58" s="18"/>
      <c r="D58" s="18"/>
      <c r="E58" s="93" t="s">
        <v>1112</v>
      </c>
      <c r="F58" s="91"/>
      <c r="G58" s="91"/>
      <c r="H58" s="92"/>
      <c r="I58" s="18"/>
      <c r="J58" s="181">
        <v>100</v>
      </c>
      <c r="K58" s="44"/>
      <c r="L58" s="12" t="s">
        <v>452</v>
      </c>
      <c r="M58" s="18"/>
      <c r="N58" s="18"/>
      <c r="O58" s="18"/>
      <c r="P58" s="18"/>
      <c r="Q58" s="18"/>
      <c r="R58" s="18"/>
      <c r="S58" s="18"/>
      <c r="T58" s="18"/>
      <c r="U58" s="18"/>
      <c r="V58" s="18"/>
      <c r="W58" s="18"/>
      <c r="X58" s="18"/>
      <c r="Y58" s="20"/>
    </row>
    <row r="59" spans="2:25">
      <c r="B59" s="16"/>
      <c r="C59" s="18"/>
      <c r="D59" s="18"/>
      <c r="E59" s="93" t="s">
        <v>1102</v>
      </c>
      <c r="F59" s="91"/>
      <c r="G59" s="91"/>
      <c r="H59" s="92"/>
      <c r="I59" s="18"/>
      <c r="J59" s="181">
        <v>0</v>
      </c>
      <c r="K59" s="44"/>
      <c r="L59" s="12" t="s">
        <v>452</v>
      </c>
      <c r="M59" s="18"/>
      <c r="N59" s="18"/>
      <c r="O59" s="18"/>
      <c r="P59" s="18"/>
      <c r="Q59" s="18"/>
      <c r="R59" s="18"/>
      <c r="S59" s="18"/>
      <c r="T59" s="18"/>
      <c r="U59" s="18"/>
      <c r="V59" s="18"/>
      <c r="W59" s="18"/>
      <c r="X59" s="18"/>
      <c r="Y59" s="20"/>
    </row>
    <row r="60" spans="2:25">
      <c r="B60" s="16"/>
      <c r="C60" s="18"/>
      <c r="D60" s="18"/>
      <c r="E60" s="93" t="s">
        <v>1103</v>
      </c>
      <c r="F60" s="91"/>
      <c r="G60" s="91"/>
      <c r="H60" s="92"/>
      <c r="I60" s="18"/>
      <c r="J60" s="12" t="s">
        <v>500</v>
      </c>
      <c r="K60" s="12" t="s">
        <v>333</v>
      </c>
      <c r="L60" s="12" t="s">
        <v>1104</v>
      </c>
      <c r="M60" s="18"/>
      <c r="N60" s="18"/>
      <c r="O60" s="18"/>
      <c r="P60" s="18"/>
      <c r="Q60" s="18"/>
      <c r="R60" s="18"/>
      <c r="S60" s="18"/>
      <c r="T60" s="18"/>
      <c r="U60" s="18"/>
      <c r="V60" s="18"/>
      <c r="W60" s="18"/>
      <c r="X60" s="18"/>
      <c r="Y60" s="20"/>
    </row>
    <row r="61" spans="2:25">
      <c r="B61" s="16"/>
      <c r="C61" s="18"/>
      <c r="D61" s="18"/>
      <c r="E61" s="93" t="s">
        <v>1105</v>
      </c>
      <c r="F61" s="91"/>
      <c r="G61" s="91"/>
      <c r="H61" s="92"/>
      <c r="I61" s="18"/>
      <c r="J61" s="12" t="s">
        <v>983</v>
      </c>
      <c r="K61" s="12" t="s">
        <v>333</v>
      </c>
      <c r="L61" s="12" t="s">
        <v>1104</v>
      </c>
      <c r="M61" s="18"/>
      <c r="N61" s="18"/>
      <c r="O61" s="18"/>
      <c r="P61" s="18"/>
      <c r="Q61" s="18"/>
      <c r="R61" s="18"/>
      <c r="S61" s="18"/>
      <c r="T61" s="18"/>
      <c r="U61" s="18"/>
      <c r="V61" s="18"/>
      <c r="W61" s="18"/>
      <c r="X61" s="18"/>
      <c r="Y61" s="20"/>
    </row>
    <row r="62" spans="2:25">
      <c r="B62" s="23"/>
      <c r="C62" s="2"/>
      <c r="D62" s="2"/>
      <c r="E62" s="2"/>
      <c r="F62" s="2"/>
      <c r="G62" s="2"/>
      <c r="H62" s="2"/>
      <c r="I62" s="2"/>
      <c r="J62" s="2"/>
      <c r="K62" s="2"/>
      <c r="L62" s="2"/>
      <c r="M62" s="2"/>
      <c r="N62" s="2"/>
      <c r="O62" s="2"/>
      <c r="P62" s="2"/>
      <c r="Q62" s="2"/>
      <c r="R62" s="2"/>
      <c r="S62" s="2"/>
      <c r="T62" s="2"/>
      <c r="U62" s="2"/>
      <c r="V62" s="2"/>
      <c r="W62" s="2"/>
      <c r="X62" s="2"/>
      <c r="Y62" s="22"/>
    </row>
    <row r="63" spans="2:25" ht="18">
      <c r="C63" s="26" t="s">
        <v>705</v>
      </c>
    </row>
  </sheetData>
  <mergeCells count="43">
    <mergeCell ref="I16:I17"/>
    <mergeCell ref="H16:H17"/>
    <mergeCell ref="G6:S6"/>
    <mergeCell ref="J16:J17"/>
    <mergeCell ref="K16:K17"/>
    <mergeCell ref="L16:L17"/>
    <mergeCell ref="M16:X16"/>
    <mergeCell ref="H12:H13"/>
    <mergeCell ref="I12:I13"/>
    <mergeCell ref="M10:X10"/>
    <mergeCell ref="M12:X12"/>
    <mergeCell ref="L12:L13"/>
    <mergeCell ref="K12:K13"/>
    <mergeCell ref="J12:J13"/>
    <mergeCell ref="D12:E12"/>
    <mergeCell ref="C12:C13"/>
    <mergeCell ref="F12:F13"/>
    <mergeCell ref="C39:D40"/>
    <mergeCell ref="G12:G13"/>
    <mergeCell ref="C26:D27"/>
    <mergeCell ref="E26:H27"/>
    <mergeCell ref="E39:H40"/>
    <mergeCell ref="D16:E16"/>
    <mergeCell ref="C16:C17"/>
    <mergeCell ref="F16:F17"/>
    <mergeCell ref="G16:G17"/>
    <mergeCell ref="K39:K40"/>
    <mergeCell ref="L39:L40"/>
    <mergeCell ref="M39:X39"/>
    <mergeCell ref="I26:I27"/>
    <mergeCell ref="K26:K27"/>
    <mergeCell ref="L26:L27"/>
    <mergeCell ref="M26:X26"/>
    <mergeCell ref="J26:J27"/>
    <mergeCell ref="J39:J40"/>
    <mergeCell ref="I39:I40"/>
    <mergeCell ref="L48:L49"/>
    <mergeCell ref="M48:X48"/>
    <mergeCell ref="C48:D49"/>
    <mergeCell ref="E48:H49"/>
    <mergeCell ref="I48:I49"/>
    <mergeCell ref="J48:J49"/>
    <mergeCell ref="K48:K49"/>
  </mergeCells>
  <conditionalFormatting sqref="H14:I14 L57:L59 J60:L61">
    <cfRule type="cellIs" dxfId="232" priority="25" operator="equal">
      <formula>"[select]"</formula>
    </cfRule>
    <cfRule type="cellIs" dxfId="231" priority="26" operator="equal">
      <formula>""</formula>
    </cfRule>
  </conditionalFormatting>
  <conditionalFormatting sqref="H18:I20">
    <cfRule type="cellIs" dxfId="230" priority="23" operator="equal">
      <formula>"[select]"</formula>
    </cfRule>
    <cfRule type="cellIs" dxfId="229" priority="24" operator="equal">
      <formula>""</formula>
    </cfRule>
  </conditionalFormatting>
  <conditionalFormatting sqref="I28">
    <cfRule type="cellIs" dxfId="228" priority="17" operator="equal">
      <formula>"[select]"</formula>
    </cfRule>
    <cfRule type="cellIs" dxfId="227" priority="18" operator="equal">
      <formula>""</formula>
    </cfRule>
  </conditionalFormatting>
  <conditionalFormatting sqref="I41">
    <cfRule type="cellIs" dxfId="226" priority="15" operator="equal">
      <formula>"[select]"</formula>
    </cfRule>
    <cfRule type="cellIs" dxfId="225" priority="16" operator="equal">
      <formula>""</formula>
    </cfRule>
  </conditionalFormatting>
  <conditionalFormatting sqref="I50">
    <cfRule type="cellIs" dxfId="224" priority="1" operator="equal">
      <formula>"[select]"</formula>
    </cfRule>
    <cfRule type="cellIs" dxfId="223" priority="2" operator="equal">
      <formula>""</formula>
    </cfRule>
  </conditionalFormatting>
  <conditionalFormatting sqref="I57">
    <cfRule type="cellIs" dxfId="222" priority="7" operator="equal">
      <formula>"[select]"</formula>
    </cfRule>
    <cfRule type="cellIs" dxfId="221" priority="8" operator="equal">
      <formula>""</formula>
    </cfRule>
  </conditionalFormatting>
  <conditionalFormatting sqref="J32:K33">
    <cfRule type="cellIs" dxfId="220" priority="13" operator="equal">
      <formula>"[select]"</formula>
    </cfRule>
    <cfRule type="cellIs" dxfId="219" priority="14" operator="equal">
      <formula>""</formula>
    </cfRule>
  </conditionalFormatting>
  <conditionalFormatting sqref="J44:K46 J53:K55">
    <cfRule type="cellIs" dxfId="218" priority="11" operator="equal">
      <formula>"[select]"</formula>
    </cfRule>
    <cfRule type="cellIs" dxfId="217" priority="12" operator="equal">
      <formula>""</formula>
    </cfRule>
  </conditionalFormatting>
  <conditionalFormatting sqref="L14">
    <cfRule type="cellIs" dxfId="216" priority="79" operator="equal">
      <formula>"[select]"</formula>
    </cfRule>
    <cfRule type="cellIs" dxfId="215" priority="80" operator="equal">
      <formula>""</formula>
    </cfRule>
  </conditionalFormatting>
  <conditionalFormatting sqref="L18:L20">
    <cfRule type="cellIs" dxfId="214" priority="27" operator="equal">
      <formula>"[select]"</formula>
    </cfRule>
    <cfRule type="cellIs" dxfId="213" priority="28" operator="equal">
      <formula>""</formula>
    </cfRule>
  </conditionalFormatting>
  <conditionalFormatting sqref="L22">
    <cfRule type="cellIs" dxfId="212" priority="21" operator="equal">
      <formula>"[select]"</formula>
    </cfRule>
    <cfRule type="cellIs" dxfId="211" priority="22" operator="equal">
      <formula>""</formula>
    </cfRule>
  </conditionalFormatting>
  <conditionalFormatting sqref="L28:L34">
    <cfRule type="cellIs" dxfId="210" priority="37" operator="equal">
      <formula>"[select]"</formula>
    </cfRule>
    <cfRule type="cellIs" dxfId="209" priority="38" operator="equal">
      <formula>""</formula>
    </cfRule>
  </conditionalFormatting>
  <conditionalFormatting sqref="L41:L46 L50:L55">
    <cfRule type="cellIs" dxfId="208" priority="73" operator="equal">
      <formula>"[select]"</formula>
    </cfRule>
    <cfRule type="cellIs" dxfId="207" priority="74" operator="equal">
      <formula>""</formula>
    </cfRule>
  </conditionalFormatting>
  <dataValidations count="5">
    <dataValidation type="list" allowBlank="1" showInputMessage="1" sqref="J32:K33 J60:K61 J44:K46 J53:K55" xr:uid="{00000000-0002-0000-1B00-000001000000}">
      <formula1>"[select],No,Yes"</formula1>
    </dataValidation>
    <dataValidation type="list" allowBlank="1" showInputMessage="1" sqref="I14 I18:I20" xr:uid="{00000000-0002-0000-1B00-000002000000}">
      <formula1>"[select],&lt;152mm,&gt;152mm"</formula1>
    </dataValidation>
    <dataValidation type="list" allowBlank="1" showInputMessage="1" sqref="L14 L18:L20" xr:uid="{0A323CE6-1CD2-4DD9-96FF-67E0E79B41CF}">
      <formula1>"[select],kg,tonnes,count, m"</formula1>
    </dataValidation>
    <dataValidation type="list" allowBlank="1" showInputMessage="1" sqref="H14 H18:H20" xr:uid="{1F06F02B-C08B-4322-BC75-D866A4B3E2C6}">
      <formula1>"[select],Yes,No"</formula1>
    </dataValidation>
    <dataValidation type="list" allowBlank="1" showInputMessage="1" sqref="L22" xr:uid="{DB512D58-441B-4563-9740-01ECCCFCAEF4}">
      <formula1>"[select],L,kL"</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xr:uid="{2ED1201C-EA4A-4B25-BFCE-60B2F9E755C6}">
          <x14:formula1>
            <xm:f>Geology!$D$23:$D$57</xm:f>
          </x14:formula1>
          <xm:sqref>I28 I41 I57 I50</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6">
    <tabColor rgb="FF92D050"/>
  </sheetPr>
  <dimension ref="A2:AM69"/>
  <sheetViews>
    <sheetView topLeftCell="A29" zoomScale="85" zoomScaleNormal="85" workbookViewId="0">
      <selection activeCell="I47" sqref="I47"/>
    </sheetView>
  </sheetViews>
  <sheetFormatPr defaultColWidth="9.140625" defaultRowHeight="15"/>
  <cols>
    <col min="1" max="1" width="2.7109375" style="145" customWidth="1"/>
    <col min="2" max="2" width="2.7109375" style="1" customWidth="1"/>
    <col min="3" max="3" width="20.7109375" style="1" customWidth="1"/>
    <col min="4" max="5" width="25.7109375" style="1" customWidth="1"/>
    <col min="6" max="21" width="10.7109375" style="1" customWidth="1"/>
    <col min="22" max="23" width="2.7109375" style="1" customWidth="1"/>
    <col min="24" max="16384" width="9.140625" style="1"/>
  </cols>
  <sheetData>
    <row r="2" spans="2:22">
      <c r="B2" s="13"/>
      <c r="C2" s="14"/>
      <c r="D2" s="14"/>
      <c r="E2" s="14"/>
      <c r="F2" s="14"/>
      <c r="G2" s="14"/>
      <c r="H2" s="14"/>
      <c r="I2" s="14"/>
      <c r="J2" s="14"/>
      <c r="K2" s="14"/>
      <c r="L2" s="14"/>
      <c r="M2" s="14"/>
      <c r="N2" s="14"/>
      <c r="O2" s="14"/>
      <c r="P2" s="14"/>
      <c r="Q2" s="14"/>
      <c r="R2" s="14"/>
      <c r="S2" s="14"/>
      <c r="T2" s="14"/>
      <c r="U2" s="14"/>
      <c r="V2" s="15"/>
    </row>
    <row r="3" spans="2:22" ht="23.25">
      <c r="B3" s="16"/>
      <c r="C3" s="17" t="s">
        <v>9</v>
      </c>
      <c r="D3" s="18"/>
      <c r="E3" s="18"/>
      <c r="F3" s="18"/>
      <c r="G3" s="19" t="s">
        <v>1118</v>
      </c>
      <c r="H3" s="18"/>
      <c r="I3" s="18"/>
      <c r="J3" s="18"/>
      <c r="K3" s="18"/>
      <c r="L3" s="18"/>
      <c r="M3" s="18"/>
      <c r="N3" s="18"/>
      <c r="O3" s="18"/>
      <c r="P3" s="18"/>
      <c r="Q3" s="18"/>
      <c r="R3" s="18"/>
      <c r="S3" s="18"/>
      <c r="T3" s="18"/>
      <c r="U3" s="18"/>
      <c r="V3" s="20"/>
    </row>
    <row r="4" spans="2:22" ht="23.25">
      <c r="B4" s="16"/>
      <c r="C4" s="17" t="s">
        <v>11</v>
      </c>
      <c r="D4" s="18"/>
      <c r="E4" s="18"/>
      <c r="F4" s="18"/>
      <c r="G4" s="19" t="s">
        <v>1119</v>
      </c>
      <c r="H4" s="18"/>
      <c r="I4" s="18"/>
      <c r="J4" s="18"/>
      <c r="K4" s="18"/>
      <c r="L4" s="18"/>
      <c r="M4" s="18"/>
      <c r="N4" s="18"/>
      <c r="O4" s="18"/>
      <c r="P4" s="18"/>
      <c r="Q4" s="18"/>
      <c r="R4" s="18"/>
      <c r="S4" s="18"/>
      <c r="T4" s="18"/>
      <c r="U4" s="18"/>
      <c r="V4" s="20"/>
    </row>
    <row r="5" spans="2:22">
      <c r="B5" s="16"/>
      <c r="C5" s="18"/>
      <c r="D5" s="18"/>
      <c r="E5" s="18"/>
      <c r="F5" s="18"/>
      <c r="G5" s="19" t="s">
        <v>1120</v>
      </c>
      <c r="H5" s="18"/>
      <c r="I5" s="18"/>
      <c r="J5" s="18"/>
      <c r="K5" s="18"/>
      <c r="L5" s="18"/>
      <c r="M5" s="18"/>
      <c r="N5" s="18"/>
      <c r="O5" s="18"/>
      <c r="P5" s="18"/>
      <c r="Q5" s="18"/>
      <c r="R5" s="18"/>
      <c r="S5" s="18"/>
      <c r="T5" s="18"/>
      <c r="U5" s="18"/>
      <c r="V5" s="20"/>
    </row>
    <row r="6" spans="2:22">
      <c r="B6" s="16"/>
      <c r="C6" s="18"/>
      <c r="D6" s="18"/>
      <c r="E6" s="18"/>
      <c r="F6" s="18"/>
      <c r="G6" s="18"/>
      <c r="H6" s="18"/>
      <c r="I6" s="18"/>
      <c r="J6" s="18"/>
      <c r="K6" s="18"/>
      <c r="L6" s="18"/>
      <c r="M6" s="18"/>
      <c r="N6" s="18"/>
      <c r="O6" s="18"/>
      <c r="P6" s="18"/>
      <c r="Q6" s="18"/>
      <c r="R6" s="18"/>
      <c r="S6" s="18"/>
      <c r="T6" s="18"/>
      <c r="U6" s="18"/>
      <c r="V6" s="20"/>
    </row>
    <row r="7" spans="2:22" ht="23.25">
      <c r="B7" s="16"/>
      <c r="C7" s="21" t="s">
        <v>36</v>
      </c>
      <c r="D7" s="18"/>
      <c r="E7" s="52" t="s">
        <v>710</v>
      </c>
      <c r="F7" s="698" t="s">
        <v>1121</v>
      </c>
      <c r="G7" s="699"/>
      <c r="H7" s="699"/>
      <c r="I7" s="699"/>
      <c r="J7" s="699"/>
      <c r="K7" s="699"/>
      <c r="L7" s="699"/>
      <c r="M7" s="699"/>
      <c r="N7" s="699"/>
      <c r="O7" s="699"/>
      <c r="P7" s="699"/>
      <c r="Q7" s="699"/>
      <c r="R7" s="699"/>
      <c r="S7" s="699"/>
      <c r="T7" s="699"/>
      <c r="U7" s="700"/>
      <c r="V7" s="20"/>
    </row>
    <row r="8" spans="2:22">
      <c r="B8" s="16"/>
      <c r="C8" s="18"/>
      <c r="D8" s="18"/>
      <c r="E8" s="18"/>
      <c r="F8" s="18"/>
      <c r="G8" s="18"/>
      <c r="H8" s="18"/>
      <c r="I8" s="18"/>
      <c r="J8" s="18"/>
      <c r="K8" s="18"/>
      <c r="L8" s="18"/>
      <c r="M8" s="18"/>
      <c r="N8" s="18"/>
      <c r="O8" s="18"/>
      <c r="P8" s="18"/>
      <c r="Q8" s="18"/>
      <c r="R8" s="18"/>
      <c r="S8" s="18"/>
      <c r="T8" s="18"/>
      <c r="U8" s="18"/>
      <c r="V8" s="20"/>
    </row>
    <row r="9" spans="2:22">
      <c r="B9" s="16"/>
      <c r="C9" s="660" t="s">
        <v>476</v>
      </c>
      <c r="D9" s="660" t="s">
        <v>290</v>
      </c>
      <c r="E9" s="713" t="s">
        <v>1122</v>
      </c>
      <c r="F9" s="713" t="s">
        <v>1123</v>
      </c>
      <c r="G9" s="715"/>
      <c r="H9" s="715"/>
      <c r="I9" s="715"/>
      <c r="J9" s="715"/>
      <c r="K9" s="715"/>
      <c r="L9" s="715"/>
      <c r="M9" s="715"/>
      <c r="N9" s="715"/>
      <c r="O9" s="715"/>
      <c r="P9" s="715"/>
      <c r="Q9" s="715"/>
      <c r="R9" s="715"/>
      <c r="S9" s="715"/>
      <c r="T9" s="715"/>
      <c r="U9" s="702"/>
      <c r="V9" s="20"/>
    </row>
    <row r="10" spans="2:22">
      <c r="B10" s="16"/>
      <c r="C10" s="712"/>
      <c r="D10" s="712"/>
      <c r="E10" s="714"/>
      <c r="F10" s="114" t="s">
        <v>1124</v>
      </c>
      <c r="G10" s="114" t="s">
        <v>1125</v>
      </c>
      <c r="H10" s="114" t="s">
        <v>1126</v>
      </c>
      <c r="I10" s="114" t="s">
        <v>1127</v>
      </c>
      <c r="J10" s="114" t="s">
        <v>1128</v>
      </c>
      <c r="K10" s="114" t="s">
        <v>1129</v>
      </c>
      <c r="L10" s="114" t="s">
        <v>1130</v>
      </c>
      <c r="M10" s="114" t="s">
        <v>1131</v>
      </c>
      <c r="N10" s="114" t="s">
        <v>1132</v>
      </c>
      <c r="O10" s="114" t="s">
        <v>1133</v>
      </c>
      <c r="P10" s="114" t="s">
        <v>1134</v>
      </c>
      <c r="Q10" s="114" t="s">
        <v>1135</v>
      </c>
      <c r="R10" s="114" t="s">
        <v>1136</v>
      </c>
      <c r="S10" s="114" t="s">
        <v>1137</v>
      </c>
      <c r="T10" s="114" t="s">
        <v>1138</v>
      </c>
      <c r="U10" s="114" t="s">
        <v>1139</v>
      </c>
      <c r="V10" s="20"/>
    </row>
    <row r="11" spans="2:22">
      <c r="B11" s="16"/>
      <c r="C11" s="661"/>
      <c r="D11" s="661"/>
      <c r="E11" s="661"/>
      <c r="F11" s="12" t="s">
        <v>1140</v>
      </c>
      <c r="G11" s="12" t="s">
        <v>1140</v>
      </c>
      <c r="H11" s="12" t="s">
        <v>1140</v>
      </c>
      <c r="I11" s="12" t="s">
        <v>1140</v>
      </c>
      <c r="J11" s="12" t="s">
        <v>1140</v>
      </c>
      <c r="K11" s="12" t="s">
        <v>1140</v>
      </c>
      <c r="L11" s="12" t="s">
        <v>1140</v>
      </c>
      <c r="M11" s="12" t="s">
        <v>1140</v>
      </c>
      <c r="N11" s="12" t="s">
        <v>1140</v>
      </c>
      <c r="O11" s="12" t="s">
        <v>1140</v>
      </c>
      <c r="P11" s="12" t="s">
        <v>1140</v>
      </c>
      <c r="Q11" s="12" t="s">
        <v>1140</v>
      </c>
      <c r="R11" s="12" t="s">
        <v>1140</v>
      </c>
      <c r="S11" s="12" t="s">
        <v>1140</v>
      </c>
      <c r="T11" s="12" t="s">
        <v>1140</v>
      </c>
      <c r="U11" s="12" t="s">
        <v>1140</v>
      </c>
      <c r="V11" s="20"/>
    </row>
    <row r="12" spans="2:22">
      <c r="B12" s="16"/>
      <c r="C12" s="122" t="s">
        <v>1141</v>
      </c>
      <c r="D12" s="398" t="s">
        <v>1142</v>
      </c>
      <c r="E12" s="392" t="s">
        <v>1143</v>
      </c>
      <c r="F12" s="399">
        <v>67.475999999999999</v>
      </c>
      <c r="G12" s="399">
        <v>10</v>
      </c>
      <c r="H12" s="399">
        <v>0.3</v>
      </c>
      <c r="I12" s="399">
        <v>0.90200000000000002</v>
      </c>
      <c r="J12" s="399">
        <v>2.6</v>
      </c>
      <c r="K12" s="399">
        <v>4.5709999999999997</v>
      </c>
      <c r="L12" s="399">
        <v>4.5709999999999997</v>
      </c>
      <c r="M12" s="399">
        <v>234.238</v>
      </c>
      <c r="N12" s="399">
        <v>200</v>
      </c>
      <c r="O12" s="399">
        <v>2.5000000000000001E-2</v>
      </c>
      <c r="P12" s="399">
        <v>950</v>
      </c>
      <c r="Q12" s="399">
        <v>6.6669999999999998</v>
      </c>
      <c r="R12" s="399">
        <v>5.452</v>
      </c>
      <c r="S12" s="399">
        <v>0.2</v>
      </c>
      <c r="T12" s="399">
        <v>1.5</v>
      </c>
      <c r="U12" s="399">
        <v>70</v>
      </c>
      <c r="V12" s="20"/>
    </row>
    <row r="13" spans="2:22">
      <c r="B13" s="16"/>
      <c r="C13" s="122" t="s">
        <v>1144</v>
      </c>
      <c r="D13" s="400" t="s">
        <v>1145</v>
      </c>
      <c r="E13" s="401" t="s">
        <v>1143</v>
      </c>
      <c r="F13" s="402">
        <v>4.8333000000000004</v>
      </c>
      <c r="G13" s="402">
        <v>20</v>
      </c>
      <c r="H13" s="402">
        <v>0.43330000000000002</v>
      </c>
      <c r="I13" s="402">
        <v>0.45</v>
      </c>
      <c r="J13" s="402">
        <v>9</v>
      </c>
      <c r="K13" s="402">
        <v>26.333300000000001</v>
      </c>
      <c r="L13" s="402">
        <v>26.333300000000001</v>
      </c>
      <c r="M13" s="402">
        <v>35.666699999999999</v>
      </c>
      <c r="N13" s="402">
        <v>190</v>
      </c>
      <c r="O13" s="402">
        <v>5.33E-2</v>
      </c>
      <c r="P13" s="402">
        <v>638.66669999999999</v>
      </c>
      <c r="Q13" s="402">
        <v>19.666699999999999</v>
      </c>
      <c r="R13" s="402">
        <v>13.333299999999999</v>
      </c>
      <c r="S13" s="402">
        <v>1.7333000000000001</v>
      </c>
      <c r="T13" s="402">
        <v>1.6833</v>
      </c>
      <c r="U13" s="402">
        <v>46.333300000000001</v>
      </c>
      <c r="V13" s="20"/>
    </row>
    <row r="14" spans="2:22">
      <c r="B14" s="16"/>
      <c r="C14" s="122" t="s">
        <v>1146</v>
      </c>
      <c r="D14" s="400" t="s">
        <v>1117</v>
      </c>
      <c r="E14" s="401" t="s">
        <v>1143</v>
      </c>
      <c r="F14" s="402">
        <v>81.0625</v>
      </c>
      <c r="G14" s="402">
        <v>19.375</v>
      </c>
      <c r="H14" s="402">
        <v>0.6875</v>
      </c>
      <c r="I14" s="402">
        <v>1.6375</v>
      </c>
      <c r="J14" s="402">
        <v>21.8125</v>
      </c>
      <c r="K14" s="402">
        <v>7.75</v>
      </c>
      <c r="L14" s="402">
        <v>7.75</v>
      </c>
      <c r="M14" s="402">
        <v>463.75</v>
      </c>
      <c r="N14" s="402">
        <v>571.25</v>
      </c>
      <c r="O14" s="402">
        <v>0.05</v>
      </c>
      <c r="P14" s="403">
        <v>1225.625</v>
      </c>
      <c r="Q14" s="402">
        <v>9.125</v>
      </c>
      <c r="R14" s="402">
        <v>25.8188</v>
      </c>
      <c r="S14" s="402">
        <v>2.5188000000000001</v>
      </c>
      <c r="T14" s="402">
        <v>2.2187999999999999</v>
      </c>
      <c r="U14" s="402">
        <v>240.25</v>
      </c>
      <c r="V14" s="20"/>
    </row>
    <row r="15" spans="2:22">
      <c r="B15" s="16"/>
      <c r="C15" s="404" t="s">
        <v>1147</v>
      </c>
      <c r="D15" s="405" t="s">
        <v>1148</v>
      </c>
      <c r="E15" s="392" t="s">
        <v>1143</v>
      </c>
      <c r="F15" s="399">
        <v>64.883499999999998</v>
      </c>
      <c r="G15" s="399">
        <v>17.5</v>
      </c>
      <c r="H15" s="399">
        <v>1.55</v>
      </c>
      <c r="I15" s="399">
        <v>1.5580000000000001</v>
      </c>
      <c r="J15" s="399">
        <v>17.5</v>
      </c>
      <c r="K15" s="399">
        <v>11.6975</v>
      </c>
      <c r="L15" s="399">
        <v>11.6975</v>
      </c>
      <c r="M15" s="399">
        <v>363.10449999999997</v>
      </c>
      <c r="N15" s="399">
        <v>605</v>
      </c>
      <c r="O15" s="399">
        <v>0.05</v>
      </c>
      <c r="P15" s="406">
        <v>1015</v>
      </c>
      <c r="Q15" s="399">
        <v>8.0235000000000003</v>
      </c>
      <c r="R15" s="399">
        <v>29.709499999999998</v>
      </c>
      <c r="S15" s="399">
        <v>1.35</v>
      </c>
      <c r="T15" s="399">
        <v>2</v>
      </c>
      <c r="U15" s="399">
        <v>93</v>
      </c>
      <c r="V15" s="20"/>
    </row>
    <row r="16" spans="2:22">
      <c r="B16" s="16"/>
      <c r="C16" s="404" t="s">
        <v>1149</v>
      </c>
      <c r="D16" s="400" t="s">
        <v>1149</v>
      </c>
      <c r="E16" s="401" t="s">
        <v>1143</v>
      </c>
      <c r="F16" s="402">
        <v>11.966699999999999</v>
      </c>
      <c r="G16" s="402">
        <v>15</v>
      </c>
      <c r="H16" s="402">
        <v>0.6</v>
      </c>
      <c r="I16" s="402">
        <v>1.1000000000000001</v>
      </c>
      <c r="J16" s="402">
        <v>12.533300000000001</v>
      </c>
      <c r="K16" s="402">
        <v>6.4333</v>
      </c>
      <c r="L16" s="402">
        <v>6.4333</v>
      </c>
      <c r="M16" s="402">
        <v>128.33330000000001</v>
      </c>
      <c r="N16" s="402">
        <v>470</v>
      </c>
      <c r="O16" s="402">
        <v>0.05</v>
      </c>
      <c r="P16" s="403">
        <v>1022.3333</v>
      </c>
      <c r="Q16" s="402">
        <v>23</v>
      </c>
      <c r="R16" s="402">
        <v>5.9333</v>
      </c>
      <c r="S16" s="402">
        <v>1</v>
      </c>
      <c r="T16" s="402">
        <v>1.1833</v>
      </c>
      <c r="U16" s="402">
        <v>302</v>
      </c>
      <c r="V16" s="20"/>
    </row>
    <row r="17" spans="1:39">
      <c r="B17" s="16"/>
      <c r="C17" s="404" t="s">
        <v>1150</v>
      </c>
      <c r="D17" s="400" t="s">
        <v>1150</v>
      </c>
      <c r="E17" s="401" t="s">
        <v>1143</v>
      </c>
      <c r="F17" s="402">
        <v>2.6589999999999998</v>
      </c>
      <c r="G17" s="402">
        <v>17.5</v>
      </c>
      <c r="H17" s="402">
        <v>0.75</v>
      </c>
      <c r="I17" s="402">
        <v>0.34549999999999997</v>
      </c>
      <c r="J17" s="402">
        <v>21</v>
      </c>
      <c r="K17" s="402">
        <v>9.0455000000000005</v>
      </c>
      <c r="L17" s="402">
        <v>9.0455000000000005</v>
      </c>
      <c r="M17" s="402">
        <v>232.6045</v>
      </c>
      <c r="N17" s="402">
        <v>325</v>
      </c>
      <c r="O17" s="402">
        <v>3.7499999999999999E-2</v>
      </c>
      <c r="P17" s="402">
        <v>945.5</v>
      </c>
      <c r="Q17" s="402">
        <v>7.0235000000000003</v>
      </c>
      <c r="R17" s="402">
        <v>27.459499999999998</v>
      </c>
      <c r="S17" s="402">
        <v>1.35</v>
      </c>
      <c r="T17" s="402">
        <v>2</v>
      </c>
      <c r="U17" s="402">
        <v>61.5</v>
      </c>
      <c r="V17" s="20"/>
    </row>
    <row r="18" spans="1:39">
      <c r="B18" s="16"/>
      <c r="C18" s="404" t="s">
        <v>1151</v>
      </c>
      <c r="D18" s="400" t="s">
        <v>1097</v>
      </c>
      <c r="E18" s="407">
        <v>43666</v>
      </c>
      <c r="F18" s="402">
        <v>155</v>
      </c>
      <c r="G18" s="402" t="s">
        <v>1152</v>
      </c>
      <c r="H18" s="402" t="s">
        <v>1153</v>
      </c>
      <c r="I18" s="402">
        <v>4</v>
      </c>
      <c r="J18" s="402">
        <v>16</v>
      </c>
      <c r="K18" s="402">
        <v>2</v>
      </c>
      <c r="L18" s="402"/>
      <c r="M18" s="402">
        <v>141</v>
      </c>
      <c r="N18" s="402">
        <v>350</v>
      </c>
      <c r="O18" s="402" t="s">
        <v>1154</v>
      </c>
      <c r="P18" s="402">
        <v>2770</v>
      </c>
      <c r="Q18" s="402">
        <v>7</v>
      </c>
      <c r="R18" s="402">
        <v>9</v>
      </c>
      <c r="S18" s="402" t="s">
        <v>1155</v>
      </c>
      <c r="T18" s="402" t="s">
        <v>1155</v>
      </c>
      <c r="U18" s="402">
        <v>946</v>
      </c>
      <c r="V18" s="20"/>
    </row>
    <row r="19" spans="1:39">
      <c r="B19" s="16"/>
      <c r="C19" s="404" t="s">
        <v>1151</v>
      </c>
      <c r="D19" s="400" t="s">
        <v>1115</v>
      </c>
      <c r="E19" s="407">
        <v>39790</v>
      </c>
      <c r="F19" s="402">
        <v>107.5</v>
      </c>
      <c r="G19" s="402">
        <v>10</v>
      </c>
      <c r="H19" s="402">
        <v>1</v>
      </c>
      <c r="I19" s="402">
        <v>2.2000000000000002</v>
      </c>
      <c r="J19" s="402">
        <v>32.5</v>
      </c>
      <c r="K19" s="402">
        <v>12</v>
      </c>
      <c r="L19" s="402">
        <v>12</v>
      </c>
      <c r="M19" s="402">
        <v>850</v>
      </c>
      <c r="N19" s="402">
        <v>950</v>
      </c>
      <c r="O19" s="402">
        <v>0.05</v>
      </c>
      <c r="P19" s="402">
        <v>1375</v>
      </c>
      <c r="Q19" s="402">
        <v>13</v>
      </c>
      <c r="R19" s="402">
        <v>7.35</v>
      </c>
      <c r="S19" s="402">
        <v>2.5499999999999998</v>
      </c>
      <c r="T19" s="402">
        <v>1.75</v>
      </c>
      <c r="U19" s="402">
        <v>140</v>
      </c>
      <c r="V19" s="20"/>
    </row>
    <row r="20" spans="1:39">
      <c r="B20" s="16"/>
      <c r="C20" s="18"/>
      <c r="D20" s="18"/>
      <c r="E20" s="18"/>
      <c r="F20" s="18"/>
      <c r="G20" s="18"/>
      <c r="H20" s="18"/>
      <c r="I20" s="18"/>
      <c r="J20" s="18"/>
      <c r="K20" s="18"/>
      <c r="L20" s="18"/>
      <c r="M20" s="18"/>
      <c r="N20" s="18"/>
      <c r="O20" s="18"/>
      <c r="P20" s="18"/>
      <c r="Q20" s="18"/>
      <c r="R20" s="18"/>
      <c r="S20" s="18"/>
      <c r="T20" s="18"/>
      <c r="U20" s="18"/>
      <c r="V20" s="20"/>
    </row>
    <row r="21" spans="1:39" ht="23.25">
      <c r="B21" s="16"/>
      <c r="C21" s="335" t="s">
        <v>36</v>
      </c>
      <c r="D21" s="241"/>
      <c r="E21" s="208" t="s">
        <v>660</v>
      </c>
      <c r="F21" s="241"/>
      <c r="G21" s="709" t="s">
        <v>1121</v>
      </c>
      <c r="H21" s="710"/>
      <c r="I21" s="710"/>
      <c r="J21" s="710"/>
      <c r="K21" s="710"/>
      <c r="L21" s="710"/>
      <c r="M21" s="710"/>
      <c r="N21" s="710"/>
      <c r="O21" s="710"/>
      <c r="P21" s="710"/>
      <c r="Q21" s="710"/>
      <c r="R21" s="710"/>
      <c r="S21" s="711"/>
      <c r="T21" s="241"/>
      <c r="U21" s="241"/>
      <c r="V21" s="20"/>
    </row>
    <row r="22" spans="1:39">
      <c r="B22" s="16"/>
      <c r="C22" s="241"/>
      <c r="D22" s="241"/>
      <c r="E22" s="241"/>
      <c r="F22" s="241"/>
      <c r="G22" s="241"/>
      <c r="H22" s="241"/>
      <c r="I22" s="241"/>
      <c r="J22" s="241"/>
      <c r="K22" s="241"/>
      <c r="L22" s="241"/>
      <c r="M22" s="241"/>
      <c r="N22" s="241"/>
      <c r="O22" s="241"/>
      <c r="P22" s="241"/>
      <c r="Q22" s="241"/>
      <c r="R22" s="241"/>
      <c r="S22" s="241"/>
      <c r="T22" s="241"/>
      <c r="U22" s="241"/>
      <c r="V22" s="20"/>
      <c r="X22" s="144" t="s">
        <v>1124</v>
      </c>
      <c r="Y22" s="144" t="s">
        <v>1125</v>
      </c>
      <c r="Z22" s="144" t="s">
        <v>1126</v>
      </c>
      <c r="AA22" s="144" t="s">
        <v>1127</v>
      </c>
      <c r="AB22" s="144" t="s">
        <v>1128</v>
      </c>
      <c r="AC22" s="114" t="s">
        <v>1129</v>
      </c>
      <c r="AD22" s="144" t="s">
        <v>1130</v>
      </c>
      <c r="AE22" s="144" t="s">
        <v>1131</v>
      </c>
      <c r="AF22" s="144" t="s">
        <v>1132</v>
      </c>
      <c r="AG22" s="144" t="s">
        <v>1133</v>
      </c>
      <c r="AH22" s="144" t="s">
        <v>1134</v>
      </c>
      <c r="AI22" s="144" t="s">
        <v>1135</v>
      </c>
      <c r="AJ22" s="144" t="s">
        <v>1136</v>
      </c>
      <c r="AK22" s="144" t="s">
        <v>1137</v>
      </c>
      <c r="AL22" s="144" t="s">
        <v>1138</v>
      </c>
      <c r="AM22" s="144" t="s">
        <v>1139</v>
      </c>
    </row>
    <row r="23" spans="1:39" s="196" customFormat="1">
      <c r="A23" s="145"/>
      <c r="B23" s="155"/>
      <c r="C23" s="336" t="s">
        <v>1144</v>
      </c>
      <c r="D23" s="337" t="s">
        <v>1156</v>
      </c>
      <c r="E23" s="338">
        <v>43668</v>
      </c>
      <c r="F23" s="339">
        <v>6</v>
      </c>
      <c r="G23" s="339" t="s">
        <v>1152</v>
      </c>
      <c r="H23" s="339" t="s">
        <v>1153</v>
      </c>
      <c r="I23" s="339" t="s">
        <v>1153</v>
      </c>
      <c r="J23" s="339">
        <v>9</v>
      </c>
      <c r="K23" s="339">
        <v>5</v>
      </c>
      <c r="L23" s="339"/>
      <c r="M23" s="339">
        <v>48</v>
      </c>
      <c r="N23" s="339">
        <v>170</v>
      </c>
      <c r="O23" s="340" t="s">
        <v>1154</v>
      </c>
      <c r="P23" s="339">
        <v>542</v>
      </c>
      <c r="Q23" s="339">
        <v>5</v>
      </c>
      <c r="R23" s="339" t="s">
        <v>1155</v>
      </c>
      <c r="S23" s="339" t="s">
        <v>1155</v>
      </c>
      <c r="T23" s="339" t="s">
        <v>1155</v>
      </c>
      <c r="U23" s="339">
        <v>51</v>
      </c>
      <c r="V23" s="219"/>
      <c r="X23" s="341">
        <f>IF(LEFT(F23,1)="&lt;",(RIGHT(F23,LEN(F23)-1))/2,F23)</f>
        <v>6</v>
      </c>
      <c r="Y23" s="341">
        <f t="shared" ref="Y23:AM25" si="0">IF(LEFT(G23,1)="&lt;",(RIGHT(G23,LEN(G23)-1))/2,G23)</f>
        <v>25</v>
      </c>
      <c r="Z23" s="341">
        <f t="shared" si="0"/>
        <v>0.5</v>
      </c>
      <c r="AA23" s="341">
        <f t="shared" si="0"/>
        <v>0.5</v>
      </c>
      <c r="AB23" s="341">
        <f t="shared" si="0"/>
        <v>9</v>
      </c>
      <c r="AC23" s="341">
        <f t="shared" si="0"/>
        <v>5</v>
      </c>
      <c r="AD23" s="341">
        <f t="shared" si="0"/>
        <v>0</v>
      </c>
      <c r="AE23" s="341">
        <f t="shared" si="0"/>
        <v>48</v>
      </c>
      <c r="AF23" s="341">
        <f t="shared" si="0"/>
        <v>170</v>
      </c>
      <c r="AG23" s="341">
        <f t="shared" si="0"/>
        <v>0.05</v>
      </c>
      <c r="AH23" s="341">
        <f t="shared" si="0"/>
        <v>542</v>
      </c>
      <c r="AI23" s="341">
        <f t="shared" si="0"/>
        <v>5</v>
      </c>
      <c r="AJ23" s="341">
        <f t="shared" si="0"/>
        <v>2.5</v>
      </c>
      <c r="AK23" s="341">
        <f t="shared" si="0"/>
        <v>2.5</v>
      </c>
      <c r="AL23" s="341">
        <f t="shared" si="0"/>
        <v>2.5</v>
      </c>
      <c r="AM23" s="341">
        <f t="shared" si="0"/>
        <v>51</v>
      </c>
    </row>
    <row r="24" spans="1:39" s="196" customFormat="1">
      <c r="A24" s="145"/>
      <c r="B24" s="155"/>
      <c r="C24" s="342" t="s">
        <v>1144</v>
      </c>
      <c r="D24" s="343" t="s">
        <v>1157</v>
      </c>
      <c r="E24" s="344">
        <v>43668</v>
      </c>
      <c r="F24" s="345" t="s">
        <v>1155</v>
      </c>
      <c r="G24" s="345" t="s">
        <v>1152</v>
      </c>
      <c r="H24" s="345" t="s">
        <v>1153</v>
      </c>
      <c r="I24" s="345" t="s">
        <v>1153</v>
      </c>
      <c r="J24" s="345">
        <v>10</v>
      </c>
      <c r="K24" s="345">
        <v>4</v>
      </c>
      <c r="L24" s="346"/>
      <c r="M24" s="345">
        <v>29</v>
      </c>
      <c r="N24" s="340">
        <v>200</v>
      </c>
      <c r="O24" s="340" t="s">
        <v>1154</v>
      </c>
      <c r="P24" s="345">
        <v>424</v>
      </c>
      <c r="Q24" s="345">
        <v>4</v>
      </c>
      <c r="R24" s="339" t="s">
        <v>1155</v>
      </c>
      <c r="S24" s="339" t="s">
        <v>1155</v>
      </c>
      <c r="T24" s="339" t="s">
        <v>1155</v>
      </c>
      <c r="U24" s="345">
        <v>18</v>
      </c>
      <c r="V24" s="219"/>
      <c r="X24" s="341">
        <f>IF(LEFT(F24,1)="&lt;",(RIGHT(F24,LEN(F24)-1))/2,F24)</f>
        <v>2.5</v>
      </c>
      <c r="Y24" s="341">
        <f t="shared" si="0"/>
        <v>25</v>
      </c>
      <c r="Z24" s="341">
        <f t="shared" si="0"/>
        <v>0.5</v>
      </c>
      <c r="AA24" s="341">
        <f t="shared" si="0"/>
        <v>0.5</v>
      </c>
      <c r="AB24" s="341">
        <f t="shared" si="0"/>
        <v>10</v>
      </c>
      <c r="AC24" s="341">
        <f t="shared" si="0"/>
        <v>4</v>
      </c>
      <c r="AD24" s="341">
        <f t="shared" si="0"/>
        <v>0</v>
      </c>
      <c r="AE24" s="341">
        <f t="shared" si="0"/>
        <v>29</v>
      </c>
      <c r="AF24" s="341">
        <f t="shared" si="0"/>
        <v>200</v>
      </c>
      <c r="AG24" s="341">
        <f t="shared" si="0"/>
        <v>0.05</v>
      </c>
      <c r="AH24" s="341">
        <f t="shared" si="0"/>
        <v>424</v>
      </c>
      <c r="AI24" s="341">
        <f t="shared" si="0"/>
        <v>4</v>
      </c>
      <c r="AJ24" s="341">
        <f t="shared" si="0"/>
        <v>2.5</v>
      </c>
      <c r="AK24" s="341">
        <f t="shared" si="0"/>
        <v>2.5</v>
      </c>
      <c r="AL24" s="341">
        <f t="shared" si="0"/>
        <v>2.5</v>
      </c>
      <c r="AM24" s="341">
        <f t="shared" si="0"/>
        <v>18</v>
      </c>
    </row>
    <row r="25" spans="1:39" s="196" customFormat="1">
      <c r="A25" s="145"/>
      <c r="B25" s="155"/>
      <c r="C25" s="208" t="s">
        <v>1144</v>
      </c>
      <c r="D25" s="347" t="s">
        <v>1158</v>
      </c>
      <c r="E25" s="348">
        <v>39790</v>
      </c>
      <c r="F25" s="339">
        <v>6</v>
      </c>
      <c r="G25" s="339">
        <v>10</v>
      </c>
      <c r="H25" s="339">
        <v>0.3</v>
      </c>
      <c r="I25" s="339">
        <v>0.35</v>
      </c>
      <c r="J25" s="339">
        <v>8</v>
      </c>
      <c r="K25" s="339">
        <v>70</v>
      </c>
      <c r="L25" s="349"/>
      <c r="M25" s="339">
        <v>30</v>
      </c>
      <c r="N25" s="339">
        <v>200</v>
      </c>
      <c r="O25" s="339">
        <v>0.06</v>
      </c>
      <c r="P25" s="339">
        <v>950</v>
      </c>
      <c r="Q25" s="339">
        <v>50</v>
      </c>
      <c r="R25" s="339">
        <v>35</v>
      </c>
      <c r="S25" s="339">
        <v>0.2</v>
      </c>
      <c r="T25" s="339">
        <v>0.05</v>
      </c>
      <c r="U25" s="339">
        <v>70</v>
      </c>
      <c r="V25" s="219"/>
      <c r="X25" s="341">
        <f t="shared" ref="X25" si="1">IF(LEFT(F25,1)="&lt;",(RIGHT(F25,LEN(F25)-1))/2,F25)</f>
        <v>6</v>
      </c>
      <c r="Y25" s="341">
        <f t="shared" si="0"/>
        <v>10</v>
      </c>
      <c r="Z25" s="341">
        <f t="shared" si="0"/>
        <v>0.3</v>
      </c>
      <c r="AA25" s="341">
        <f t="shared" si="0"/>
        <v>0.35</v>
      </c>
      <c r="AB25" s="341">
        <f t="shared" si="0"/>
        <v>8</v>
      </c>
      <c r="AC25" s="341">
        <f t="shared" si="0"/>
        <v>70</v>
      </c>
      <c r="AD25" s="341">
        <f t="shared" si="0"/>
        <v>0</v>
      </c>
      <c r="AE25" s="341">
        <f t="shared" si="0"/>
        <v>30</v>
      </c>
      <c r="AF25" s="341">
        <f t="shared" si="0"/>
        <v>200</v>
      </c>
      <c r="AG25" s="341">
        <f t="shared" si="0"/>
        <v>0.06</v>
      </c>
      <c r="AH25" s="341">
        <f t="shared" si="0"/>
        <v>950</v>
      </c>
      <c r="AI25" s="341">
        <f t="shared" si="0"/>
        <v>50</v>
      </c>
      <c r="AJ25" s="341">
        <f t="shared" si="0"/>
        <v>35</v>
      </c>
      <c r="AK25" s="341">
        <f t="shared" si="0"/>
        <v>0.2</v>
      </c>
      <c r="AL25" s="341">
        <f t="shared" si="0"/>
        <v>0.05</v>
      </c>
      <c r="AM25" s="341">
        <f t="shared" si="0"/>
        <v>70</v>
      </c>
    </row>
    <row r="26" spans="1:39" s="196" customFormat="1">
      <c r="A26" s="145"/>
      <c r="B26" s="155"/>
      <c r="C26" s="350" t="s">
        <v>1145</v>
      </c>
      <c r="D26" s="350" t="s">
        <v>1145</v>
      </c>
      <c r="E26" s="351"/>
      <c r="F26" s="352">
        <f>AVERAGE(X23:X25)</f>
        <v>4.833333333333333</v>
      </c>
      <c r="G26" s="352">
        <f t="shared" ref="G26:U26" si="2">AVERAGE(Y23:Y25)</f>
        <v>20</v>
      </c>
      <c r="H26" s="352">
        <f t="shared" si="2"/>
        <v>0.43333333333333335</v>
      </c>
      <c r="I26" s="352">
        <f t="shared" si="2"/>
        <v>0.45</v>
      </c>
      <c r="J26" s="352">
        <f t="shared" si="2"/>
        <v>9</v>
      </c>
      <c r="K26" s="352">
        <f t="shared" si="2"/>
        <v>26.333333333333332</v>
      </c>
      <c r="L26" s="353">
        <f>K26</f>
        <v>26.333333333333332</v>
      </c>
      <c r="M26" s="352">
        <f t="shared" si="2"/>
        <v>35.666666666666664</v>
      </c>
      <c r="N26" s="352">
        <f t="shared" si="2"/>
        <v>190</v>
      </c>
      <c r="O26" s="352">
        <f t="shared" si="2"/>
        <v>5.3333333333333337E-2</v>
      </c>
      <c r="P26" s="352">
        <f t="shared" si="2"/>
        <v>638.66666666666663</v>
      </c>
      <c r="Q26" s="352">
        <f t="shared" si="2"/>
        <v>19.666666666666668</v>
      </c>
      <c r="R26" s="352">
        <f t="shared" si="2"/>
        <v>13.333333333333334</v>
      </c>
      <c r="S26" s="352">
        <f t="shared" si="2"/>
        <v>1.7333333333333334</v>
      </c>
      <c r="T26" s="352">
        <f t="shared" si="2"/>
        <v>1.6833333333333333</v>
      </c>
      <c r="U26" s="352">
        <f t="shared" si="2"/>
        <v>46.333333333333336</v>
      </c>
      <c r="V26" s="219"/>
    </row>
    <row r="27" spans="1:39" s="196" customFormat="1">
      <c r="A27" s="145"/>
      <c r="B27" s="155"/>
      <c r="C27" s="241"/>
      <c r="D27" s="241"/>
      <c r="E27" s="241"/>
      <c r="F27" s="241"/>
      <c r="G27" s="241"/>
      <c r="H27" s="241"/>
      <c r="I27" s="241"/>
      <c r="J27" s="241"/>
      <c r="K27" s="241"/>
      <c r="L27" s="241"/>
      <c r="M27" s="241"/>
      <c r="N27" s="241"/>
      <c r="O27" s="241"/>
      <c r="P27" s="241"/>
      <c r="Q27" s="241"/>
      <c r="R27" s="241"/>
      <c r="S27" s="241"/>
      <c r="T27" s="241"/>
      <c r="U27" s="241"/>
      <c r="V27" s="219"/>
    </row>
    <row r="28" spans="1:39" s="196" customFormat="1">
      <c r="A28" s="145"/>
      <c r="B28" s="155"/>
      <c r="C28" s="208" t="s">
        <v>1141</v>
      </c>
      <c r="D28" s="347" t="s">
        <v>1142</v>
      </c>
      <c r="E28" s="348">
        <v>39790</v>
      </c>
      <c r="F28" s="339">
        <v>67.475999999999999</v>
      </c>
      <c r="G28" s="339">
        <v>10</v>
      </c>
      <c r="H28" s="339">
        <v>0.3</v>
      </c>
      <c r="I28" s="339">
        <v>0.90200000000000002</v>
      </c>
      <c r="J28" s="339">
        <v>2.6</v>
      </c>
      <c r="K28" s="339">
        <v>4.5709999999999997</v>
      </c>
      <c r="L28" s="339"/>
      <c r="M28" s="339">
        <v>234.238</v>
      </c>
      <c r="N28" s="339">
        <v>200</v>
      </c>
      <c r="O28" s="339">
        <v>2.5000000000000001E-2</v>
      </c>
      <c r="P28" s="339">
        <v>950</v>
      </c>
      <c r="Q28" s="339">
        <v>6.6669999999999998</v>
      </c>
      <c r="R28" s="339">
        <v>5.452</v>
      </c>
      <c r="S28" s="339">
        <v>0.2</v>
      </c>
      <c r="T28" s="339">
        <v>1.5</v>
      </c>
      <c r="U28" s="339">
        <v>70</v>
      </c>
      <c r="V28" s="219"/>
      <c r="X28" s="341">
        <f>IF(LEFT(F28,1)="&lt;",(RIGHT(F28,LEN(F28)-1))/2,F28)</f>
        <v>67.475999999999999</v>
      </c>
      <c r="Y28" s="341">
        <f t="shared" ref="Y28:AM28" si="3">IF(LEFT(G28,1)="&lt;",(RIGHT(G28,LEN(G28)-1))/2,G28)</f>
        <v>10</v>
      </c>
      <c r="Z28" s="341">
        <f t="shared" si="3"/>
        <v>0.3</v>
      </c>
      <c r="AA28" s="341">
        <f t="shared" si="3"/>
        <v>0.90200000000000002</v>
      </c>
      <c r="AB28" s="341">
        <f t="shared" si="3"/>
        <v>2.6</v>
      </c>
      <c r="AC28" s="341">
        <f t="shared" si="3"/>
        <v>4.5709999999999997</v>
      </c>
      <c r="AD28" s="341">
        <f t="shared" si="3"/>
        <v>0</v>
      </c>
      <c r="AE28" s="341">
        <f t="shared" si="3"/>
        <v>234.238</v>
      </c>
      <c r="AF28" s="341">
        <f t="shared" si="3"/>
        <v>200</v>
      </c>
      <c r="AG28" s="341">
        <f t="shared" si="3"/>
        <v>2.5000000000000001E-2</v>
      </c>
      <c r="AH28" s="341">
        <f t="shared" si="3"/>
        <v>950</v>
      </c>
      <c r="AI28" s="341">
        <f t="shared" si="3"/>
        <v>6.6669999999999998</v>
      </c>
      <c r="AJ28" s="341">
        <f t="shared" si="3"/>
        <v>5.452</v>
      </c>
      <c r="AK28" s="341">
        <f t="shared" si="3"/>
        <v>0.2</v>
      </c>
      <c r="AL28" s="341">
        <f t="shared" si="3"/>
        <v>1.5</v>
      </c>
      <c r="AM28" s="341">
        <f t="shared" si="3"/>
        <v>70</v>
      </c>
    </row>
    <row r="29" spans="1:39" s="196" customFormat="1">
      <c r="A29" s="145"/>
      <c r="B29" s="155"/>
      <c r="C29" s="350" t="s">
        <v>1142</v>
      </c>
      <c r="D29" s="350" t="s">
        <v>1142</v>
      </c>
      <c r="E29" s="351"/>
      <c r="F29" s="352">
        <f>AVERAGE(X28)</f>
        <v>67.475999999999999</v>
      </c>
      <c r="G29" s="352">
        <f t="shared" ref="G29:U29" si="4">AVERAGE(Y28)</f>
        <v>10</v>
      </c>
      <c r="H29" s="352">
        <f t="shared" si="4"/>
        <v>0.3</v>
      </c>
      <c r="I29" s="352">
        <f t="shared" si="4"/>
        <v>0.90200000000000002</v>
      </c>
      <c r="J29" s="352">
        <f t="shared" si="4"/>
        <v>2.6</v>
      </c>
      <c r="K29" s="352">
        <f t="shared" si="4"/>
        <v>4.5709999999999997</v>
      </c>
      <c r="L29" s="353">
        <f>K29</f>
        <v>4.5709999999999997</v>
      </c>
      <c r="M29" s="352">
        <f t="shared" si="4"/>
        <v>234.238</v>
      </c>
      <c r="N29" s="352">
        <f t="shared" si="4"/>
        <v>200</v>
      </c>
      <c r="O29" s="352">
        <f t="shared" si="4"/>
        <v>2.5000000000000001E-2</v>
      </c>
      <c r="P29" s="352">
        <f t="shared" si="4"/>
        <v>950</v>
      </c>
      <c r="Q29" s="352">
        <f t="shared" si="4"/>
        <v>6.6669999999999998</v>
      </c>
      <c r="R29" s="352">
        <f t="shared" si="4"/>
        <v>5.452</v>
      </c>
      <c r="S29" s="352">
        <f t="shared" si="4"/>
        <v>0.2</v>
      </c>
      <c r="T29" s="352">
        <f t="shared" si="4"/>
        <v>1.5</v>
      </c>
      <c r="U29" s="352">
        <f t="shared" si="4"/>
        <v>70</v>
      </c>
      <c r="V29" s="219"/>
    </row>
    <row r="30" spans="1:39" s="196" customFormat="1">
      <c r="A30" s="145"/>
      <c r="B30" s="155"/>
      <c r="C30" s="241"/>
      <c r="D30" s="241"/>
      <c r="E30" s="241"/>
      <c r="F30" s="241"/>
      <c r="G30" s="241"/>
      <c r="H30" s="241"/>
      <c r="I30" s="241"/>
      <c r="J30" s="241"/>
      <c r="K30" s="241"/>
      <c r="L30" s="241"/>
      <c r="M30" s="241"/>
      <c r="N30" s="241"/>
      <c r="O30" s="241"/>
      <c r="P30" s="241"/>
      <c r="Q30" s="241"/>
      <c r="R30" s="241"/>
      <c r="S30" s="241"/>
      <c r="T30" s="241"/>
      <c r="U30" s="241"/>
      <c r="V30" s="219"/>
    </row>
    <row r="31" spans="1:39" s="196" customFormat="1">
      <c r="A31" s="145"/>
      <c r="B31" s="155"/>
      <c r="C31" s="208" t="s">
        <v>1159</v>
      </c>
      <c r="D31" s="347" t="s">
        <v>1160</v>
      </c>
      <c r="E31" s="348">
        <v>39790</v>
      </c>
      <c r="F31" s="339">
        <v>6.9</v>
      </c>
      <c r="G31" s="339">
        <v>10</v>
      </c>
      <c r="H31" s="339">
        <v>0.3</v>
      </c>
      <c r="I31" s="339">
        <v>0.1</v>
      </c>
      <c r="J31" s="339">
        <v>2.6</v>
      </c>
      <c r="K31" s="339">
        <v>2.2999999999999998</v>
      </c>
      <c r="L31" s="349"/>
      <c r="M31" s="339">
        <v>30</v>
      </c>
      <c r="N31" s="339">
        <v>200</v>
      </c>
      <c r="O31" s="339">
        <v>0.05</v>
      </c>
      <c r="P31" s="339">
        <v>950</v>
      </c>
      <c r="Q31" s="339">
        <v>50</v>
      </c>
      <c r="R31" s="339">
        <v>9.4</v>
      </c>
      <c r="S31" s="339">
        <v>0.2</v>
      </c>
      <c r="T31" s="339">
        <v>0.05</v>
      </c>
      <c r="U31" s="339">
        <v>70</v>
      </c>
      <c r="V31" s="219"/>
      <c r="X31" s="341">
        <f>IF(LEFT(F31,1)="&lt;",(RIGHT(F31,LEN(F31)-1))/2,F31)</f>
        <v>6.9</v>
      </c>
      <c r="Y31" s="341">
        <f t="shared" ref="Y31:AM33" si="5">IF(LEFT(G31,1)="&lt;",(RIGHT(G31,LEN(G31)-1))/2,G31)</f>
        <v>10</v>
      </c>
      <c r="Z31" s="341">
        <f t="shared" si="5"/>
        <v>0.3</v>
      </c>
      <c r="AA31" s="341">
        <f t="shared" si="5"/>
        <v>0.1</v>
      </c>
      <c r="AB31" s="341">
        <f t="shared" si="5"/>
        <v>2.6</v>
      </c>
      <c r="AC31" s="341">
        <f t="shared" si="5"/>
        <v>2.2999999999999998</v>
      </c>
      <c r="AD31" s="341">
        <f t="shared" si="5"/>
        <v>0</v>
      </c>
      <c r="AE31" s="341">
        <f t="shared" si="5"/>
        <v>30</v>
      </c>
      <c r="AF31" s="341">
        <f t="shared" si="5"/>
        <v>200</v>
      </c>
      <c r="AG31" s="341">
        <f t="shared" si="5"/>
        <v>0.05</v>
      </c>
      <c r="AH31" s="341">
        <f t="shared" si="5"/>
        <v>950</v>
      </c>
      <c r="AI31" s="341">
        <f t="shared" si="5"/>
        <v>50</v>
      </c>
      <c r="AJ31" s="341">
        <f t="shared" si="5"/>
        <v>9.4</v>
      </c>
      <c r="AK31" s="341">
        <f t="shared" si="5"/>
        <v>0.2</v>
      </c>
      <c r="AL31" s="341">
        <f t="shared" si="5"/>
        <v>0.05</v>
      </c>
      <c r="AM31" s="341">
        <f t="shared" si="5"/>
        <v>70</v>
      </c>
    </row>
    <row r="32" spans="1:39" s="196" customFormat="1">
      <c r="A32" s="145"/>
      <c r="B32" s="155"/>
      <c r="C32" s="208" t="s">
        <v>1159</v>
      </c>
      <c r="D32" s="347" t="s">
        <v>1161</v>
      </c>
      <c r="E32" s="348">
        <v>43668</v>
      </c>
      <c r="F32" s="339">
        <v>12</v>
      </c>
      <c r="G32" s="339" t="s">
        <v>1152</v>
      </c>
      <c r="H32" s="339" t="s">
        <v>1153</v>
      </c>
      <c r="I32" s="339">
        <v>3</v>
      </c>
      <c r="J32" s="339">
        <v>13</v>
      </c>
      <c r="K32" s="339">
        <v>4</v>
      </c>
      <c r="L32" s="349"/>
      <c r="M32" s="339">
        <v>150</v>
      </c>
      <c r="N32" s="339">
        <v>260</v>
      </c>
      <c r="O32" s="340" t="s">
        <v>1154</v>
      </c>
      <c r="P32" s="339">
        <v>797</v>
      </c>
      <c r="Q32" s="339">
        <v>6</v>
      </c>
      <c r="R32" s="339">
        <v>5</v>
      </c>
      <c r="S32" s="339" t="s">
        <v>1155</v>
      </c>
      <c r="T32" s="339" t="s">
        <v>1155</v>
      </c>
      <c r="U32" s="339">
        <v>766</v>
      </c>
      <c r="V32" s="219"/>
      <c r="X32" s="341">
        <f>IF(LEFT(F32,1)="&lt;",(RIGHT(F32,LEN(F32)-1))/2,F32)</f>
        <v>12</v>
      </c>
      <c r="Y32" s="341">
        <f t="shared" si="5"/>
        <v>25</v>
      </c>
      <c r="Z32" s="341">
        <f t="shared" si="5"/>
        <v>0.5</v>
      </c>
      <c r="AA32" s="341">
        <f t="shared" si="5"/>
        <v>3</v>
      </c>
      <c r="AB32" s="341">
        <f t="shared" si="5"/>
        <v>13</v>
      </c>
      <c r="AC32" s="341">
        <f t="shared" si="5"/>
        <v>4</v>
      </c>
      <c r="AD32" s="341">
        <f t="shared" si="5"/>
        <v>0</v>
      </c>
      <c r="AE32" s="341">
        <f t="shared" si="5"/>
        <v>150</v>
      </c>
      <c r="AF32" s="341">
        <f t="shared" si="5"/>
        <v>260</v>
      </c>
      <c r="AG32" s="341">
        <f t="shared" si="5"/>
        <v>0.05</v>
      </c>
      <c r="AH32" s="341">
        <f t="shared" si="5"/>
        <v>797</v>
      </c>
      <c r="AI32" s="341">
        <f t="shared" si="5"/>
        <v>6</v>
      </c>
      <c r="AJ32" s="341">
        <f t="shared" si="5"/>
        <v>5</v>
      </c>
      <c r="AK32" s="341">
        <f t="shared" si="5"/>
        <v>2.5</v>
      </c>
      <c r="AL32" s="341">
        <f t="shared" si="5"/>
        <v>2.5</v>
      </c>
      <c r="AM32" s="341">
        <f t="shared" si="5"/>
        <v>766</v>
      </c>
    </row>
    <row r="33" spans="1:39" s="196" customFormat="1">
      <c r="A33" s="145"/>
      <c r="B33" s="155"/>
      <c r="C33" s="208" t="s">
        <v>1159</v>
      </c>
      <c r="D33" s="347" t="s">
        <v>1162</v>
      </c>
      <c r="E33" s="348">
        <v>39790</v>
      </c>
      <c r="F33" s="339">
        <v>17</v>
      </c>
      <c r="G33" s="339">
        <v>10</v>
      </c>
      <c r="H33" s="339">
        <v>1</v>
      </c>
      <c r="I33" s="339">
        <v>0.2</v>
      </c>
      <c r="J33" s="339">
        <v>22</v>
      </c>
      <c r="K33" s="339">
        <v>13</v>
      </c>
      <c r="L33" s="339"/>
      <c r="M33" s="339">
        <v>205</v>
      </c>
      <c r="N33" s="339">
        <v>950</v>
      </c>
      <c r="O33" s="339">
        <v>0.05</v>
      </c>
      <c r="P33" s="339">
        <v>1320</v>
      </c>
      <c r="Q33" s="339">
        <v>13</v>
      </c>
      <c r="R33" s="339">
        <v>3.4</v>
      </c>
      <c r="S33" s="339">
        <v>0.3</v>
      </c>
      <c r="T33" s="339">
        <v>1</v>
      </c>
      <c r="U33" s="339">
        <v>70</v>
      </c>
      <c r="V33" s="219"/>
      <c r="X33" s="341">
        <f>IF(LEFT(F33,1)="&lt;",(RIGHT(F33,LEN(F33)-1))/2,F33)</f>
        <v>17</v>
      </c>
      <c r="Y33" s="341">
        <f t="shared" si="5"/>
        <v>10</v>
      </c>
      <c r="Z33" s="341">
        <f t="shared" si="5"/>
        <v>1</v>
      </c>
      <c r="AA33" s="341">
        <f t="shared" si="5"/>
        <v>0.2</v>
      </c>
      <c r="AB33" s="341">
        <f t="shared" si="5"/>
        <v>22</v>
      </c>
      <c r="AC33" s="341">
        <f t="shared" si="5"/>
        <v>13</v>
      </c>
      <c r="AD33" s="341">
        <f t="shared" si="5"/>
        <v>0</v>
      </c>
      <c r="AE33" s="341">
        <f t="shared" si="5"/>
        <v>205</v>
      </c>
      <c r="AF33" s="341">
        <f t="shared" si="5"/>
        <v>950</v>
      </c>
      <c r="AG33" s="341">
        <f t="shared" si="5"/>
        <v>0.05</v>
      </c>
      <c r="AH33" s="341">
        <f t="shared" si="5"/>
        <v>1320</v>
      </c>
      <c r="AI33" s="341">
        <f t="shared" si="5"/>
        <v>13</v>
      </c>
      <c r="AJ33" s="341">
        <f t="shared" si="5"/>
        <v>3.4</v>
      </c>
      <c r="AK33" s="341">
        <f t="shared" si="5"/>
        <v>0.3</v>
      </c>
      <c r="AL33" s="341">
        <f t="shared" si="5"/>
        <v>1</v>
      </c>
      <c r="AM33" s="341">
        <f t="shared" si="5"/>
        <v>70</v>
      </c>
    </row>
    <row r="34" spans="1:39" s="196" customFormat="1">
      <c r="A34" s="145"/>
      <c r="B34" s="155"/>
      <c r="C34" s="350" t="s">
        <v>1149</v>
      </c>
      <c r="D34" s="350" t="s">
        <v>1149</v>
      </c>
      <c r="E34" s="351"/>
      <c r="F34" s="352">
        <f>AVERAGE(X31:X33)</f>
        <v>11.966666666666667</v>
      </c>
      <c r="G34" s="352">
        <f t="shared" ref="G34:K34" si="6">AVERAGE(Y31:Y33)</f>
        <v>15</v>
      </c>
      <c r="H34" s="352">
        <f t="shared" si="6"/>
        <v>0.6</v>
      </c>
      <c r="I34" s="352">
        <f t="shared" si="6"/>
        <v>1.1000000000000001</v>
      </c>
      <c r="J34" s="352">
        <f t="shared" si="6"/>
        <v>12.533333333333333</v>
      </c>
      <c r="K34" s="352">
        <f t="shared" si="6"/>
        <v>6.4333333333333336</v>
      </c>
      <c r="L34" s="353">
        <f>K34</f>
        <v>6.4333333333333336</v>
      </c>
      <c r="M34" s="352">
        <f t="shared" ref="M34:T34" si="7">AVERAGE(AE31:AE33)</f>
        <v>128.33333333333334</v>
      </c>
      <c r="N34" s="352">
        <f t="shared" si="7"/>
        <v>470</v>
      </c>
      <c r="O34" s="352">
        <f t="shared" si="7"/>
        <v>5.000000000000001E-2</v>
      </c>
      <c r="P34" s="352">
        <f t="shared" si="7"/>
        <v>1022.3333333333334</v>
      </c>
      <c r="Q34" s="352">
        <f t="shared" si="7"/>
        <v>23</v>
      </c>
      <c r="R34" s="352">
        <f t="shared" si="7"/>
        <v>5.9333333333333336</v>
      </c>
      <c r="S34" s="352">
        <f t="shared" si="7"/>
        <v>1</v>
      </c>
      <c r="T34" s="352">
        <f t="shared" si="7"/>
        <v>1.1833333333333333</v>
      </c>
      <c r="U34" s="352">
        <f>AVERAGE(AM31:AM33)</f>
        <v>302</v>
      </c>
      <c r="V34" s="219"/>
    </row>
    <row r="35" spans="1:39" s="196" customFormat="1">
      <c r="A35" s="145"/>
      <c r="B35" s="155"/>
      <c r="C35" s="241"/>
      <c r="D35" s="241"/>
      <c r="E35" s="241"/>
      <c r="F35" s="241"/>
      <c r="G35" s="241"/>
      <c r="H35" s="241"/>
      <c r="I35" s="241"/>
      <c r="J35" s="241"/>
      <c r="K35" s="241"/>
      <c r="L35" s="241"/>
      <c r="M35" s="241"/>
      <c r="N35" s="241"/>
      <c r="O35" s="241"/>
      <c r="P35" s="241"/>
      <c r="Q35" s="241"/>
      <c r="R35" s="241"/>
      <c r="S35" s="241"/>
      <c r="T35" s="241"/>
      <c r="U35" s="241"/>
      <c r="V35" s="219"/>
    </row>
    <row r="36" spans="1:39" s="196" customFormat="1">
      <c r="A36" s="145"/>
      <c r="B36" s="155"/>
      <c r="C36" s="336" t="s">
        <v>1147</v>
      </c>
      <c r="D36" s="337" t="s">
        <v>1147</v>
      </c>
      <c r="E36" s="338">
        <v>43431</v>
      </c>
      <c r="F36" s="340">
        <v>54</v>
      </c>
      <c r="G36" s="340" t="s">
        <v>1152</v>
      </c>
      <c r="H36" s="339" t="s">
        <v>1153</v>
      </c>
      <c r="I36" s="340">
        <v>1</v>
      </c>
      <c r="J36" s="340">
        <v>15</v>
      </c>
      <c r="K36" s="340">
        <v>11</v>
      </c>
      <c r="L36" s="340">
        <v>11</v>
      </c>
      <c r="M36" s="340">
        <v>309</v>
      </c>
      <c r="N36" s="340">
        <v>260</v>
      </c>
      <c r="O36" s="340" t="s">
        <v>1154</v>
      </c>
      <c r="P36" s="340">
        <v>1080</v>
      </c>
      <c r="Q36" s="340">
        <v>8</v>
      </c>
      <c r="R36" s="340">
        <v>7</v>
      </c>
      <c r="S36" s="340" t="s">
        <v>1155</v>
      </c>
      <c r="T36" s="340" t="s">
        <v>1155</v>
      </c>
      <c r="U36" s="340">
        <v>116</v>
      </c>
      <c r="V36" s="219"/>
      <c r="X36" s="341">
        <f>IF(LEFT(F36,1)="&lt;",(RIGHT(F36,LEN(F36)-1))/2,F36)</f>
        <v>54</v>
      </c>
      <c r="Y36" s="341">
        <f t="shared" ref="Y36:AM37" si="8">IF(LEFT(G36,1)="&lt;",(RIGHT(G36,LEN(G36)-1))/2,G36)</f>
        <v>25</v>
      </c>
      <c r="Z36" s="341">
        <f t="shared" si="8"/>
        <v>0.5</v>
      </c>
      <c r="AA36" s="341">
        <f t="shared" si="8"/>
        <v>1</v>
      </c>
      <c r="AB36" s="341">
        <f t="shared" si="8"/>
        <v>15</v>
      </c>
      <c r="AC36" s="341">
        <f t="shared" si="8"/>
        <v>11</v>
      </c>
      <c r="AD36" s="341">
        <f t="shared" si="8"/>
        <v>11</v>
      </c>
      <c r="AE36" s="341">
        <f t="shared" si="8"/>
        <v>309</v>
      </c>
      <c r="AF36" s="341">
        <f t="shared" si="8"/>
        <v>260</v>
      </c>
      <c r="AG36" s="341">
        <f t="shared" si="8"/>
        <v>0.05</v>
      </c>
      <c r="AH36" s="341">
        <f t="shared" si="8"/>
        <v>1080</v>
      </c>
      <c r="AI36" s="341">
        <f t="shared" si="8"/>
        <v>8</v>
      </c>
      <c r="AJ36" s="341">
        <f t="shared" si="8"/>
        <v>7</v>
      </c>
      <c r="AK36" s="341">
        <f t="shared" si="8"/>
        <v>2.5</v>
      </c>
      <c r="AL36" s="341">
        <f t="shared" si="8"/>
        <v>2.5</v>
      </c>
      <c r="AM36" s="341">
        <f t="shared" si="8"/>
        <v>116</v>
      </c>
    </row>
    <row r="37" spans="1:39" s="196" customFormat="1">
      <c r="A37" s="145"/>
      <c r="B37" s="155"/>
      <c r="C37" s="336" t="s">
        <v>1147</v>
      </c>
      <c r="D37" s="337" t="s">
        <v>1147</v>
      </c>
      <c r="E37" s="338">
        <v>39790</v>
      </c>
      <c r="F37" s="339">
        <v>75.766999999999996</v>
      </c>
      <c r="G37" s="339">
        <v>10</v>
      </c>
      <c r="H37" s="339">
        <v>2.6</v>
      </c>
      <c r="I37" s="339">
        <v>2.1160000000000001</v>
      </c>
      <c r="J37" s="339">
        <v>20</v>
      </c>
      <c r="K37" s="339">
        <v>12.395</v>
      </c>
      <c r="L37" s="339">
        <v>12.395</v>
      </c>
      <c r="M37" s="339">
        <v>417.209</v>
      </c>
      <c r="N37" s="339">
        <v>950</v>
      </c>
      <c r="O37" s="339">
        <v>0.05</v>
      </c>
      <c r="P37" s="339">
        <v>950</v>
      </c>
      <c r="Q37" s="339">
        <v>8.0470000000000006</v>
      </c>
      <c r="R37" s="339">
        <v>52.418999999999997</v>
      </c>
      <c r="S37" s="339">
        <v>0.2</v>
      </c>
      <c r="T37" s="339">
        <v>1.5</v>
      </c>
      <c r="U37" s="339">
        <v>70</v>
      </c>
      <c r="V37" s="219"/>
      <c r="X37" s="341">
        <f>IF(LEFT(F37,1)="&lt;",(RIGHT(F37,LEN(F37)-1))/2,F37)</f>
        <v>75.766999999999996</v>
      </c>
      <c r="Y37" s="341">
        <f t="shared" si="8"/>
        <v>10</v>
      </c>
      <c r="Z37" s="341">
        <f t="shared" si="8"/>
        <v>2.6</v>
      </c>
      <c r="AA37" s="341">
        <f t="shared" si="8"/>
        <v>2.1160000000000001</v>
      </c>
      <c r="AB37" s="341">
        <f t="shared" si="8"/>
        <v>20</v>
      </c>
      <c r="AC37" s="341">
        <f t="shared" si="8"/>
        <v>12.395</v>
      </c>
      <c r="AD37" s="341">
        <f t="shared" si="8"/>
        <v>12.395</v>
      </c>
      <c r="AE37" s="341">
        <f t="shared" si="8"/>
        <v>417.209</v>
      </c>
      <c r="AF37" s="341">
        <f t="shared" si="8"/>
        <v>950</v>
      </c>
      <c r="AG37" s="341">
        <f t="shared" si="8"/>
        <v>0.05</v>
      </c>
      <c r="AH37" s="341">
        <f t="shared" si="8"/>
        <v>950</v>
      </c>
      <c r="AI37" s="341">
        <f t="shared" si="8"/>
        <v>8.0470000000000006</v>
      </c>
      <c r="AJ37" s="341">
        <f t="shared" si="8"/>
        <v>52.418999999999997</v>
      </c>
      <c r="AK37" s="341">
        <f t="shared" si="8"/>
        <v>0.2</v>
      </c>
      <c r="AL37" s="341">
        <f t="shared" si="8"/>
        <v>1.5</v>
      </c>
      <c r="AM37" s="341">
        <f t="shared" si="8"/>
        <v>70</v>
      </c>
    </row>
    <row r="38" spans="1:39" s="196" customFormat="1">
      <c r="A38" s="145"/>
      <c r="B38" s="155"/>
      <c r="C38" s="350" t="s">
        <v>1148</v>
      </c>
      <c r="D38" s="350" t="s">
        <v>1148</v>
      </c>
      <c r="E38" s="351"/>
      <c r="F38" s="352">
        <f>AVERAGE(X36:X37)</f>
        <v>64.883499999999998</v>
      </c>
      <c r="G38" s="352">
        <f t="shared" ref="G38:U38" si="9">AVERAGE(Y36:Y37)</f>
        <v>17.5</v>
      </c>
      <c r="H38" s="352">
        <f t="shared" si="9"/>
        <v>1.55</v>
      </c>
      <c r="I38" s="352">
        <f t="shared" si="9"/>
        <v>1.5580000000000001</v>
      </c>
      <c r="J38" s="352">
        <f t="shared" si="9"/>
        <v>17.5</v>
      </c>
      <c r="K38" s="352">
        <f t="shared" si="9"/>
        <v>11.6975</v>
      </c>
      <c r="L38" s="353">
        <f>K38</f>
        <v>11.6975</v>
      </c>
      <c r="M38" s="352">
        <f t="shared" si="9"/>
        <v>363.10450000000003</v>
      </c>
      <c r="N38" s="352">
        <f t="shared" si="9"/>
        <v>605</v>
      </c>
      <c r="O38" s="352">
        <f t="shared" si="9"/>
        <v>0.05</v>
      </c>
      <c r="P38" s="352">
        <f t="shared" si="9"/>
        <v>1015</v>
      </c>
      <c r="Q38" s="352">
        <f t="shared" si="9"/>
        <v>8.0235000000000003</v>
      </c>
      <c r="R38" s="352">
        <f t="shared" si="9"/>
        <v>29.709499999999998</v>
      </c>
      <c r="S38" s="352">
        <f t="shared" si="9"/>
        <v>1.35</v>
      </c>
      <c r="T38" s="352">
        <f t="shared" si="9"/>
        <v>2</v>
      </c>
      <c r="U38" s="352">
        <f t="shared" si="9"/>
        <v>93</v>
      </c>
      <c r="V38" s="219"/>
    </row>
    <row r="39" spans="1:39" s="196" customFormat="1">
      <c r="A39" s="145"/>
      <c r="B39" s="155"/>
      <c r="C39" s="241"/>
      <c r="D39" s="241"/>
      <c r="E39" s="241"/>
      <c r="F39" s="241"/>
      <c r="G39" s="241"/>
      <c r="H39" s="241"/>
      <c r="I39" s="241"/>
      <c r="J39" s="241"/>
      <c r="K39" s="241"/>
      <c r="L39" s="241"/>
      <c r="M39" s="241"/>
      <c r="N39" s="241"/>
      <c r="O39" s="241"/>
      <c r="P39" s="241"/>
      <c r="Q39" s="241"/>
      <c r="R39" s="241"/>
      <c r="S39" s="241"/>
      <c r="T39" s="241"/>
      <c r="U39" s="241"/>
      <c r="V39" s="219"/>
    </row>
    <row r="40" spans="1:39" s="196" customFormat="1">
      <c r="A40" s="145"/>
      <c r="B40" s="155"/>
      <c r="C40" s="208" t="s">
        <v>1163</v>
      </c>
      <c r="D40" s="347" t="s">
        <v>1163</v>
      </c>
      <c r="E40" s="348">
        <v>43431</v>
      </c>
      <c r="F40" s="339" t="s">
        <v>1155</v>
      </c>
      <c r="G40" s="339" t="s">
        <v>1152</v>
      </c>
      <c r="H40" s="339" t="s">
        <v>1153</v>
      </c>
      <c r="I40" s="339" t="s">
        <v>1153</v>
      </c>
      <c r="J40" s="339">
        <v>13</v>
      </c>
      <c r="K40" s="339">
        <v>9</v>
      </c>
      <c r="L40" s="339">
        <v>9</v>
      </c>
      <c r="M40" s="339">
        <v>48</v>
      </c>
      <c r="N40" s="339">
        <v>240</v>
      </c>
      <c r="O40" s="340" t="s">
        <v>1154</v>
      </c>
      <c r="P40" s="339">
        <v>941</v>
      </c>
      <c r="Q40" s="339">
        <v>6</v>
      </c>
      <c r="R40" s="339" t="s">
        <v>1155</v>
      </c>
      <c r="S40" s="339" t="s">
        <v>1155</v>
      </c>
      <c r="T40" s="339" t="s">
        <v>1155</v>
      </c>
      <c r="U40" s="339">
        <v>53</v>
      </c>
      <c r="V40" s="219"/>
      <c r="X40" s="341">
        <f>IF(LEFT(F40,1)="&lt;",(RIGHT(F40,LEN(F40)-1))/2,F40)</f>
        <v>2.5</v>
      </c>
      <c r="Y40" s="341">
        <f t="shared" ref="Y40:AM41" si="10">IF(LEFT(G40,1)="&lt;",(RIGHT(G40,LEN(G40)-1))/2,G40)</f>
        <v>25</v>
      </c>
      <c r="Z40" s="341">
        <f t="shared" si="10"/>
        <v>0.5</v>
      </c>
      <c r="AA40" s="341">
        <f t="shared" si="10"/>
        <v>0.5</v>
      </c>
      <c r="AB40" s="341">
        <f t="shared" si="10"/>
        <v>13</v>
      </c>
      <c r="AC40" s="341">
        <f t="shared" si="10"/>
        <v>9</v>
      </c>
      <c r="AD40" s="341">
        <f t="shared" si="10"/>
        <v>9</v>
      </c>
      <c r="AE40" s="341">
        <f t="shared" si="10"/>
        <v>48</v>
      </c>
      <c r="AF40" s="341">
        <f t="shared" si="10"/>
        <v>240</v>
      </c>
      <c r="AG40" s="341">
        <f t="shared" si="10"/>
        <v>0.05</v>
      </c>
      <c r="AH40" s="341">
        <f t="shared" si="10"/>
        <v>941</v>
      </c>
      <c r="AI40" s="341">
        <f t="shared" si="10"/>
        <v>6</v>
      </c>
      <c r="AJ40" s="341">
        <f t="shared" si="10"/>
        <v>2.5</v>
      </c>
      <c r="AK40" s="341">
        <f t="shared" si="10"/>
        <v>2.5</v>
      </c>
      <c r="AL40" s="341">
        <f t="shared" si="10"/>
        <v>2.5</v>
      </c>
      <c r="AM40" s="341">
        <f t="shared" si="10"/>
        <v>53</v>
      </c>
    </row>
    <row r="41" spans="1:39" s="196" customFormat="1">
      <c r="A41" s="145"/>
      <c r="B41" s="155"/>
      <c r="C41" s="208" t="s">
        <v>1163</v>
      </c>
      <c r="D41" s="347" t="s">
        <v>1163</v>
      </c>
      <c r="E41" s="348">
        <v>39790</v>
      </c>
      <c r="F41" s="339">
        <v>2.8180000000000001</v>
      </c>
      <c r="G41" s="339">
        <v>10</v>
      </c>
      <c r="H41" s="339">
        <f>H33</f>
        <v>1</v>
      </c>
      <c r="I41" s="339">
        <v>0.191</v>
      </c>
      <c r="J41" s="339">
        <v>29</v>
      </c>
      <c r="K41" s="339">
        <v>9.0909999999999993</v>
      </c>
      <c r="L41" s="339"/>
      <c r="M41" s="339">
        <v>417.209</v>
      </c>
      <c r="N41" s="339">
        <v>410</v>
      </c>
      <c r="O41" s="339">
        <v>2.5000000000000001E-2</v>
      </c>
      <c r="P41" s="339">
        <v>950</v>
      </c>
      <c r="Q41" s="339">
        <v>8.0470000000000006</v>
      </c>
      <c r="R41" s="339">
        <v>52.418999999999997</v>
      </c>
      <c r="S41" s="339">
        <v>0.2</v>
      </c>
      <c r="T41" s="339">
        <v>1.5</v>
      </c>
      <c r="U41" s="339">
        <v>70</v>
      </c>
      <c r="V41" s="219"/>
      <c r="X41" s="341">
        <f>IF(LEFT(F41,1)="&lt;",(RIGHT(F41,LEN(F41)-1))/2,F41)</f>
        <v>2.8180000000000001</v>
      </c>
      <c r="Y41" s="341">
        <f t="shared" si="10"/>
        <v>10</v>
      </c>
      <c r="Z41" s="341">
        <f t="shared" si="10"/>
        <v>1</v>
      </c>
      <c r="AA41" s="341">
        <f t="shared" si="10"/>
        <v>0.191</v>
      </c>
      <c r="AB41" s="341">
        <f t="shared" si="10"/>
        <v>29</v>
      </c>
      <c r="AC41" s="341">
        <f t="shared" si="10"/>
        <v>9.0909999999999993</v>
      </c>
      <c r="AD41" s="341">
        <f t="shared" si="10"/>
        <v>0</v>
      </c>
      <c r="AE41" s="341">
        <f t="shared" si="10"/>
        <v>417.209</v>
      </c>
      <c r="AF41" s="341">
        <f t="shared" si="10"/>
        <v>410</v>
      </c>
      <c r="AG41" s="341">
        <f t="shared" si="10"/>
        <v>2.5000000000000001E-2</v>
      </c>
      <c r="AH41" s="341">
        <f t="shared" si="10"/>
        <v>950</v>
      </c>
      <c r="AI41" s="341">
        <f t="shared" si="10"/>
        <v>8.0470000000000006</v>
      </c>
      <c r="AJ41" s="341">
        <f t="shared" si="10"/>
        <v>52.418999999999997</v>
      </c>
      <c r="AK41" s="341">
        <f t="shared" si="10"/>
        <v>0.2</v>
      </c>
      <c r="AL41" s="341">
        <f t="shared" si="10"/>
        <v>1.5</v>
      </c>
      <c r="AM41" s="341">
        <f t="shared" si="10"/>
        <v>70</v>
      </c>
    </row>
    <row r="42" spans="1:39" s="196" customFormat="1">
      <c r="A42" s="145"/>
      <c r="B42" s="155"/>
      <c r="C42" s="350" t="s">
        <v>1150</v>
      </c>
      <c r="D42" s="350" t="s">
        <v>1150</v>
      </c>
      <c r="E42" s="351"/>
      <c r="F42" s="352">
        <f>AVERAGE(X40:X41)</f>
        <v>2.6589999999999998</v>
      </c>
      <c r="G42" s="352">
        <f t="shared" ref="G42:U42" si="11">AVERAGE(Y40:Y41)</f>
        <v>17.5</v>
      </c>
      <c r="H42" s="352">
        <f t="shared" si="11"/>
        <v>0.75</v>
      </c>
      <c r="I42" s="352">
        <f t="shared" si="11"/>
        <v>0.34550000000000003</v>
      </c>
      <c r="J42" s="352">
        <f t="shared" si="11"/>
        <v>21</v>
      </c>
      <c r="K42" s="352">
        <f t="shared" si="11"/>
        <v>9.0455000000000005</v>
      </c>
      <c r="L42" s="353">
        <f>K42</f>
        <v>9.0455000000000005</v>
      </c>
      <c r="M42" s="352">
        <f t="shared" si="11"/>
        <v>232.6045</v>
      </c>
      <c r="N42" s="352">
        <f t="shared" si="11"/>
        <v>325</v>
      </c>
      <c r="O42" s="352">
        <f t="shared" si="11"/>
        <v>3.7500000000000006E-2</v>
      </c>
      <c r="P42" s="352">
        <f t="shared" si="11"/>
        <v>945.5</v>
      </c>
      <c r="Q42" s="352">
        <f t="shared" si="11"/>
        <v>7.0235000000000003</v>
      </c>
      <c r="R42" s="352">
        <f t="shared" si="11"/>
        <v>27.459499999999998</v>
      </c>
      <c r="S42" s="352">
        <f t="shared" si="11"/>
        <v>1.35</v>
      </c>
      <c r="T42" s="352">
        <f t="shared" si="11"/>
        <v>2</v>
      </c>
      <c r="U42" s="352">
        <f t="shared" si="11"/>
        <v>61.5</v>
      </c>
      <c r="V42" s="219"/>
    </row>
    <row r="43" spans="1:39" s="196" customFormat="1">
      <c r="A43" s="145"/>
      <c r="B43" s="155"/>
      <c r="C43" s="241"/>
      <c r="D43" s="241"/>
      <c r="E43" s="241"/>
      <c r="F43" s="241"/>
      <c r="G43" s="241"/>
      <c r="H43" s="241"/>
      <c r="I43" s="241"/>
      <c r="J43" s="241"/>
      <c r="K43" s="241"/>
      <c r="L43" s="241"/>
      <c r="M43" s="241"/>
      <c r="N43" s="241"/>
      <c r="O43" s="241"/>
      <c r="P43" s="241"/>
      <c r="Q43" s="241"/>
      <c r="R43" s="241"/>
      <c r="S43" s="241"/>
      <c r="T43" s="241"/>
      <c r="U43" s="241"/>
      <c r="V43" s="219"/>
    </row>
    <row r="44" spans="1:39" s="196" customFormat="1">
      <c r="A44" s="145"/>
      <c r="B44" s="155"/>
      <c r="C44" s="208" t="s">
        <v>1146</v>
      </c>
      <c r="D44" s="347" t="s">
        <v>1164</v>
      </c>
      <c r="E44" s="348">
        <v>43666</v>
      </c>
      <c r="F44" s="339">
        <v>85</v>
      </c>
      <c r="G44" s="339" t="s">
        <v>1152</v>
      </c>
      <c r="H44" s="339" t="s">
        <v>1153</v>
      </c>
      <c r="I44" s="339">
        <v>1</v>
      </c>
      <c r="J44" s="339">
        <v>21</v>
      </c>
      <c r="K44" s="339">
        <v>10</v>
      </c>
      <c r="L44" s="349"/>
      <c r="M44" s="339">
        <v>291</v>
      </c>
      <c r="N44" s="339">
        <v>320</v>
      </c>
      <c r="O44" s="340" t="s">
        <v>1154</v>
      </c>
      <c r="P44" s="339">
        <v>707</v>
      </c>
      <c r="Q44" s="339">
        <v>8</v>
      </c>
      <c r="R44" s="339">
        <v>68</v>
      </c>
      <c r="S44" s="339" t="s">
        <v>1155</v>
      </c>
      <c r="T44" s="339" t="s">
        <v>1155</v>
      </c>
      <c r="U44" s="339">
        <v>342</v>
      </c>
      <c r="V44" s="219"/>
      <c r="X44" s="341">
        <f t="shared" ref="X44:AM51" si="12">IF(LEFT(F44,1)="&lt;",(RIGHT(F44,LEN(F44)-1))/2,F44)</f>
        <v>85</v>
      </c>
      <c r="Y44" s="341">
        <f t="shared" si="12"/>
        <v>25</v>
      </c>
      <c r="Z44" s="341">
        <f t="shared" si="12"/>
        <v>0.5</v>
      </c>
      <c r="AA44" s="341">
        <f t="shared" si="12"/>
        <v>1</v>
      </c>
      <c r="AB44" s="341">
        <f t="shared" si="12"/>
        <v>21</v>
      </c>
      <c r="AC44" s="341">
        <f t="shared" si="12"/>
        <v>10</v>
      </c>
      <c r="AD44" s="341">
        <f t="shared" si="12"/>
        <v>0</v>
      </c>
      <c r="AE44" s="341">
        <f t="shared" si="12"/>
        <v>291</v>
      </c>
      <c r="AF44" s="341">
        <f t="shared" si="12"/>
        <v>320</v>
      </c>
      <c r="AG44" s="341">
        <f t="shared" si="12"/>
        <v>0.05</v>
      </c>
      <c r="AH44" s="341">
        <f t="shared" si="12"/>
        <v>707</v>
      </c>
      <c r="AI44" s="341">
        <f t="shared" si="12"/>
        <v>8</v>
      </c>
      <c r="AJ44" s="341">
        <f t="shared" si="12"/>
        <v>68</v>
      </c>
      <c r="AK44" s="341">
        <f t="shared" si="12"/>
        <v>2.5</v>
      </c>
      <c r="AL44" s="341">
        <f t="shared" si="12"/>
        <v>2.5</v>
      </c>
      <c r="AM44" s="341">
        <f t="shared" si="12"/>
        <v>342</v>
      </c>
    </row>
    <row r="45" spans="1:39" s="196" customFormat="1">
      <c r="A45" s="145"/>
      <c r="B45" s="155"/>
      <c r="C45" s="336" t="s">
        <v>1146</v>
      </c>
      <c r="D45" s="337" t="s">
        <v>1165</v>
      </c>
      <c r="E45" s="338">
        <v>39790</v>
      </c>
      <c r="F45" s="339">
        <v>120</v>
      </c>
      <c r="G45" s="339">
        <v>10</v>
      </c>
      <c r="H45" s="339">
        <v>1</v>
      </c>
      <c r="I45" s="339">
        <v>4</v>
      </c>
      <c r="J45" s="339">
        <v>30</v>
      </c>
      <c r="K45" s="339">
        <v>12</v>
      </c>
      <c r="L45" s="339">
        <v>12</v>
      </c>
      <c r="M45" s="339">
        <v>1000</v>
      </c>
      <c r="N45" s="339">
        <v>950</v>
      </c>
      <c r="O45" s="339">
        <v>0.05</v>
      </c>
      <c r="P45" s="339">
        <v>1350</v>
      </c>
      <c r="Q45" s="339">
        <v>13</v>
      </c>
      <c r="R45" s="339">
        <v>9</v>
      </c>
      <c r="S45" s="339">
        <v>4.3</v>
      </c>
      <c r="T45" s="339">
        <v>1.6</v>
      </c>
      <c r="U45" s="339">
        <v>160</v>
      </c>
      <c r="V45" s="219"/>
      <c r="X45" s="341">
        <f t="shared" si="12"/>
        <v>120</v>
      </c>
      <c r="Y45" s="341">
        <f t="shared" si="12"/>
        <v>10</v>
      </c>
      <c r="Z45" s="341">
        <f t="shared" si="12"/>
        <v>1</v>
      </c>
      <c r="AA45" s="341">
        <f t="shared" si="12"/>
        <v>4</v>
      </c>
      <c r="AB45" s="341">
        <f t="shared" si="12"/>
        <v>30</v>
      </c>
      <c r="AC45" s="341">
        <f t="shared" si="12"/>
        <v>12</v>
      </c>
      <c r="AD45" s="341">
        <f t="shared" si="12"/>
        <v>12</v>
      </c>
      <c r="AE45" s="341">
        <f t="shared" si="12"/>
        <v>1000</v>
      </c>
      <c r="AF45" s="341">
        <f t="shared" si="12"/>
        <v>950</v>
      </c>
      <c r="AG45" s="341">
        <f t="shared" si="12"/>
        <v>0.05</v>
      </c>
      <c r="AH45" s="341">
        <f t="shared" si="12"/>
        <v>1350</v>
      </c>
      <c r="AI45" s="341">
        <f t="shared" si="12"/>
        <v>13</v>
      </c>
      <c r="AJ45" s="341">
        <f t="shared" si="12"/>
        <v>9</v>
      </c>
      <c r="AK45" s="341">
        <f t="shared" si="12"/>
        <v>4.3</v>
      </c>
      <c r="AL45" s="341">
        <f t="shared" si="12"/>
        <v>1.6</v>
      </c>
      <c r="AM45" s="341">
        <f t="shared" si="12"/>
        <v>160</v>
      </c>
    </row>
    <row r="46" spans="1:39" s="196" customFormat="1">
      <c r="A46" s="145"/>
      <c r="B46" s="155"/>
      <c r="C46" s="336" t="s">
        <v>1146</v>
      </c>
      <c r="D46" s="354" t="s">
        <v>1115</v>
      </c>
      <c r="E46" s="338">
        <v>39790</v>
      </c>
      <c r="F46" s="339">
        <v>107.5</v>
      </c>
      <c r="G46" s="339">
        <v>10</v>
      </c>
      <c r="H46" s="339">
        <v>1</v>
      </c>
      <c r="I46" s="339">
        <v>2.2000000000000002</v>
      </c>
      <c r="J46" s="339">
        <v>32.5</v>
      </c>
      <c r="K46" s="339">
        <v>12</v>
      </c>
      <c r="L46" s="339">
        <v>12</v>
      </c>
      <c r="M46" s="339">
        <v>850</v>
      </c>
      <c r="N46" s="339">
        <v>950</v>
      </c>
      <c r="O46" s="339">
        <v>0.05</v>
      </c>
      <c r="P46" s="339">
        <v>1375</v>
      </c>
      <c r="Q46" s="339">
        <v>13</v>
      </c>
      <c r="R46" s="339">
        <v>7.35</v>
      </c>
      <c r="S46" s="339">
        <v>2.5499999999999998</v>
      </c>
      <c r="T46" s="339">
        <v>1.75</v>
      </c>
      <c r="U46" s="339">
        <v>140</v>
      </c>
      <c r="V46" s="219"/>
      <c r="X46" s="341">
        <f t="shared" si="12"/>
        <v>107.5</v>
      </c>
      <c r="Y46" s="341">
        <f t="shared" si="12"/>
        <v>10</v>
      </c>
      <c r="Z46" s="341">
        <f t="shared" si="12"/>
        <v>1</v>
      </c>
      <c r="AA46" s="341">
        <f t="shared" si="12"/>
        <v>2.2000000000000002</v>
      </c>
      <c r="AB46" s="341">
        <f t="shared" si="12"/>
        <v>32.5</v>
      </c>
      <c r="AC46" s="341">
        <f t="shared" si="12"/>
        <v>12</v>
      </c>
      <c r="AD46" s="341">
        <f t="shared" si="12"/>
        <v>12</v>
      </c>
      <c r="AE46" s="341">
        <f t="shared" si="12"/>
        <v>850</v>
      </c>
      <c r="AF46" s="341">
        <f t="shared" si="12"/>
        <v>950</v>
      </c>
      <c r="AG46" s="341">
        <f t="shared" si="12"/>
        <v>0.05</v>
      </c>
      <c r="AH46" s="341">
        <f t="shared" si="12"/>
        <v>1375</v>
      </c>
      <c r="AI46" s="341">
        <f t="shared" si="12"/>
        <v>13</v>
      </c>
      <c r="AJ46" s="341">
        <f t="shared" si="12"/>
        <v>7.35</v>
      </c>
      <c r="AK46" s="341">
        <f t="shared" si="12"/>
        <v>2.5499999999999998</v>
      </c>
      <c r="AL46" s="341">
        <f t="shared" si="12"/>
        <v>1.75</v>
      </c>
      <c r="AM46" s="341">
        <f t="shared" si="12"/>
        <v>140</v>
      </c>
    </row>
    <row r="47" spans="1:39" s="196" customFormat="1">
      <c r="A47" s="145"/>
      <c r="B47" s="155"/>
      <c r="C47" s="208" t="s">
        <v>1146</v>
      </c>
      <c r="D47" s="347" t="s">
        <v>1166</v>
      </c>
      <c r="E47" s="348">
        <v>39790</v>
      </c>
      <c r="F47" s="339">
        <v>95</v>
      </c>
      <c r="G47" s="339">
        <v>10</v>
      </c>
      <c r="H47" s="339">
        <v>1</v>
      </c>
      <c r="I47" s="339">
        <v>0.4</v>
      </c>
      <c r="J47" s="339">
        <v>35</v>
      </c>
      <c r="K47" s="339">
        <v>12</v>
      </c>
      <c r="L47" s="339"/>
      <c r="M47" s="339">
        <v>700</v>
      </c>
      <c r="N47" s="339">
        <v>950</v>
      </c>
      <c r="O47" s="339">
        <v>0.05</v>
      </c>
      <c r="P47" s="339">
        <v>1400</v>
      </c>
      <c r="Q47" s="339">
        <v>13</v>
      </c>
      <c r="R47" s="339">
        <v>5.7</v>
      </c>
      <c r="S47" s="339">
        <v>0.8</v>
      </c>
      <c r="T47" s="339">
        <v>1.9</v>
      </c>
      <c r="U47" s="339">
        <v>120</v>
      </c>
      <c r="V47" s="219"/>
      <c r="X47" s="341">
        <f t="shared" si="12"/>
        <v>95</v>
      </c>
      <c r="Y47" s="341">
        <f t="shared" si="12"/>
        <v>10</v>
      </c>
      <c r="Z47" s="341">
        <f t="shared" si="12"/>
        <v>1</v>
      </c>
      <c r="AA47" s="341">
        <f t="shared" si="12"/>
        <v>0.4</v>
      </c>
      <c r="AB47" s="341">
        <f t="shared" si="12"/>
        <v>35</v>
      </c>
      <c r="AC47" s="341">
        <f t="shared" si="12"/>
        <v>12</v>
      </c>
      <c r="AD47" s="341">
        <f t="shared" si="12"/>
        <v>0</v>
      </c>
      <c r="AE47" s="341">
        <f t="shared" si="12"/>
        <v>700</v>
      </c>
      <c r="AF47" s="341">
        <f t="shared" si="12"/>
        <v>950</v>
      </c>
      <c r="AG47" s="341">
        <f t="shared" si="12"/>
        <v>0.05</v>
      </c>
      <c r="AH47" s="341">
        <f t="shared" si="12"/>
        <v>1400</v>
      </c>
      <c r="AI47" s="341">
        <f t="shared" si="12"/>
        <v>13</v>
      </c>
      <c r="AJ47" s="341">
        <f t="shared" si="12"/>
        <v>5.7</v>
      </c>
      <c r="AK47" s="341">
        <f t="shared" si="12"/>
        <v>0.8</v>
      </c>
      <c r="AL47" s="341">
        <f t="shared" si="12"/>
        <v>1.9</v>
      </c>
      <c r="AM47" s="341">
        <f t="shared" si="12"/>
        <v>120</v>
      </c>
    </row>
    <row r="48" spans="1:39" s="196" customFormat="1">
      <c r="A48" s="145"/>
      <c r="B48" s="155"/>
      <c r="C48" s="208" t="s">
        <v>1146</v>
      </c>
      <c r="D48" s="347" t="s">
        <v>1097</v>
      </c>
      <c r="E48" s="348">
        <v>43666</v>
      </c>
      <c r="F48" s="339">
        <v>155</v>
      </c>
      <c r="G48" s="339" t="s">
        <v>1152</v>
      </c>
      <c r="H48" s="339" t="s">
        <v>1153</v>
      </c>
      <c r="I48" s="339">
        <v>4</v>
      </c>
      <c r="J48" s="339">
        <v>16</v>
      </c>
      <c r="K48" s="339">
        <v>2</v>
      </c>
      <c r="L48" s="349"/>
      <c r="M48" s="339">
        <v>141</v>
      </c>
      <c r="N48" s="339">
        <v>350</v>
      </c>
      <c r="O48" s="340" t="s">
        <v>1154</v>
      </c>
      <c r="P48" s="339">
        <v>2770</v>
      </c>
      <c r="Q48" s="339">
        <v>7</v>
      </c>
      <c r="R48" s="339">
        <v>9</v>
      </c>
      <c r="S48" s="339" t="s">
        <v>1155</v>
      </c>
      <c r="T48" s="339" t="s">
        <v>1155</v>
      </c>
      <c r="U48" s="339">
        <v>946</v>
      </c>
      <c r="V48" s="219"/>
      <c r="X48" s="341">
        <f t="shared" si="12"/>
        <v>155</v>
      </c>
      <c r="Y48" s="341">
        <f t="shared" si="12"/>
        <v>25</v>
      </c>
      <c r="Z48" s="341">
        <f t="shared" si="12"/>
        <v>0.5</v>
      </c>
      <c r="AA48" s="341">
        <f t="shared" si="12"/>
        <v>4</v>
      </c>
      <c r="AB48" s="341">
        <f t="shared" si="12"/>
        <v>16</v>
      </c>
      <c r="AC48" s="341">
        <f t="shared" si="12"/>
        <v>2</v>
      </c>
      <c r="AD48" s="341">
        <f t="shared" si="12"/>
        <v>0</v>
      </c>
      <c r="AE48" s="341">
        <f t="shared" si="12"/>
        <v>141</v>
      </c>
      <c r="AF48" s="341">
        <f t="shared" si="12"/>
        <v>350</v>
      </c>
      <c r="AG48" s="341">
        <f t="shared" si="12"/>
        <v>0.05</v>
      </c>
      <c r="AH48" s="341">
        <f t="shared" si="12"/>
        <v>2770</v>
      </c>
      <c r="AI48" s="341">
        <f t="shared" si="12"/>
        <v>7</v>
      </c>
      <c r="AJ48" s="341">
        <f t="shared" si="12"/>
        <v>9</v>
      </c>
      <c r="AK48" s="341">
        <f t="shared" si="12"/>
        <v>2.5</v>
      </c>
      <c r="AL48" s="341">
        <f t="shared" si="12"/>
        <v>2.5</v>
      </c>
      <c r="AM48" s="341">
        <f t="shared" si="12"/>
        <v>946</v>
      </c>
    </row>
    <row r="49" spans="1:39" s="196" customFormat="1">
      <c r="A49" s="145"/>
      <c r="B49" s="155"/>
      <c r="C49" s="208" t="s">
        <v>1146</v>
      </c>
      <c r="D49" s="347" t="s">
        <v>1167</v>
      </c>
      <c r="E49" s="348">
        <v>43666</v>
      </c>
      <c r="F49" s="339">
        <v>41</v>
      </c>
      <c r="G49" s="339" t="s">
        <v>1152</v>
      </c>
      <c r="H49" s="339" t="s">
        <v>1153</v>
      </c>
      <c r="I49" s="339" t="s">
        <v>1153</v>
      </c>
      <c r="J49" s="339">
        <v>14</v>
      </c>
      <c r="K49" s="339">
        <v>7</v>
      </c>
      <c r="L49" s="349"/>
      <c r="M49" s="339">
        <v>314</v>
      </c>
      <c r="N49" s="339">
        <v>350</v>
      </c>
      <c r="O49" s="340" t="s">
        <v>1154</v>
      </c>
      <c r="P49" s="339">
        <v>627</v>
      </c>
      <c r="Q49" s="339">
        <v>7</v>
      </c>
      <c r="R49" s="339">
        <v>20</v>
      </c>
      <c r="S49" s="339" t="s">
        <v>1155</v>
      </c>
      <c r="T49" s="339" t="s">
        <v>1155</v>
      </c>
      <c r="U49" s="339">
        <v>89</v>
      </c>
      <c r="V49" s="219"/>
      <c r="X49" s="341">
        <f t="shared" si="12"/>
        <v>41</v>
      </c>
      <c r="Y49" s="341">
        <f t="shared" si="12"/>
        <v>25</v>
      </c>
      <c r="Z49" s="341">
        <f t="shared" si="12"/>
        <v>0.5</v>
      </c>
      <c r="AA49" s="341">
        <f t="shared" si="12"/>
        <v>0.5</v>
      </c>
      <c r="AB49" s="341">
        <f t="shared" si="12"/>
        <v>14</v>
      </c>
      <c r="AC49" s="341">
        <f t="shared" si="12"/>
        <v>7</v>
      </c>
      <c r="AD49" s="341">
        <f t="shared" si="12"/>
        <v>0</v>
      </c>
      <c r="AE49" s="341">
        <f t="shared" si="12"/>
        <v>314</v>
      </c>
      <c r="AF49" s="341">
        <f t="shared" si="12"/>
        <v>350</v>
      </c>
      <c r="AG49" s="341">
        <f t="shared" si="12"/>
        <v>0.05</v>
      </c>
      <c r="AH49" s="341">
        <f t="shared" si="12"/>
        <v>627</v>
      </c>
      <c r="AI49" s="341">
        <f t="shared" si="12"/>
        <v>7</v>
      </c>
      <c r="AJ49" s="341">
        <f t="shared" si="12"/>
        <v>20</v>
      </c>
      <c r="AK49" s="341">
        <f t="shared" si="12"/>
        <v>2.5</v>
      </c>
      <c r="AL49" s="341">
        <f t="shared" si="12"/>
        <v>2.5</v>
      </c>
      <c r="AM49" s="341">
        <f t="shared" si="12"/>
        <v>89</v>
      </c>
    </row>
    <row r="50" spans="1:39" s="196" customFormat="1">
      <c r="A50" s="145"/>
      <c r="B50" s="155"/>
      <c r="C50" s="208" t="s">
        <v>1146</v>
      </c>
      <c r="D50" s="347" t="s">
        <v>1168</v>
      </c>
      <c r="E50" s="348">
        <v>43666</v>
      </c>
      <c r="F50" s="339">
        <v>9</v>
      </c>
      <c r="G50" s="339" t="s">
        <v>1152</v>
      </c>
      <c r="H50" s="339" t="s">
        <v>1153</v>
      </c>
      <c r="I50" s="339" t="s">
        <v>1153</v>
      </c>
      <c r="J50" s="339">
        <v>9</v>
      </c>
      <c r="K50" s="339">
        <v>3</v>
      </c>
      <c r="L50" s="349"/>
      <c r="M50" s="339">
        <v>185</v>
      </c>
      <c r="N50" s="339">
        <v>290</v>
      </c>
      <c r="O50" s="340" t="s">
        <v>1154</v>
      </c>
      <c r="P50" s="339">
        <v>825</v>
      </c>
      <c r="Q50" s="339">
        <v>6</v>
      </c>
      <c r="R50" s="339" t="s">
        <v>1155</v>
      </c>
      <c r="S50" s="339" t="s">
        <v>1155</v>
      </c>
      <c r="T50" s="339" t="s">
        <v>1155</v>
      </c>
      <c r="U50" s="339">
        <v>49</v>
      </c>
      <c r="V50" s="219"/>
      <c r="X50" s="341">
        <f t="shared" si="12"/>
        <v>9</v>
      </c>
      <c r="Y50" s="341">
        <f t="shared" si="12"/>
        <v>25</v>
      </c>
      <c r="Z50" s="341">
        <f t="shared" si="12"/>
        <v>0.5</v>
      </c>
      <c r="AA50" s="341">
        <f t="shared" si="12"/>
        <v>0.5</v>
      </c>
      <c r="AB50" s="341">
        <f t="shared" si="12"/>
        <v>9</v>
      </c>
      <c r="AC50" s="341">
        <f t="shared" si="12"/>
        <v>3</v>
      </c>
      <c r="AD50" s="341">
        <f t="shared" si="12"/>
        <v>0</v>
      </c>
      <c r="AE50" s="341">
        <f t="shared" si="12"/>
        <v>185</v>
      </c>
      <c r="AF50" s="341">
        <f t="shared" si="12"/>
        <v>290</v>
      </c>
      <c r="AG50" s="341">
        <f t="shared" si="12"/>
        <v>0.05</v>
      </c>
      <c r="AH50" s="341">
        <f t="shared" si="12"/>
        <v>825</v>
      </c>
      <c r="AI50" s="341">
        <f t="shared" si="12"/>
        <v>6</v>
      </c>
      <c r="AJ50" s="341">
        <f t="shared" si="12"/>
        <v>2.5</v>
      </c>
      <c r="AK50" s="341">
        <f t="shared" si="12"/>
        <v>2.5</v>
      </c>
      <c r="AL50" s="341">
        <f t="shared" si="12"/>
        <v>2.5</v>
      </c>
      <c r="AM50" s="341">
        <f t="shared" si="12"/>
        <v>49</v>
      </c>
    </row>
    <row r="51" spans="1:39" s="196" customFormat="1">
      <c r="A51" s="145"/>
      <c r="B51" s="155"/>
      <c r="C51" s="208" t="s">
        <v>1146</v>
      </c>
      <c r="D51" s="347" t="s">
        <v>1169</v>
      </c>
      <c r="E51" s="348">
        <v>43666</v>
      </c>
      <c r="F51" s="339">
        <v>36</v>
      </c>
      <c r="G51" s="339" t="s">
        <v>1152</v>
      </c>
      <c r="H51" s="339" t="s">
        <v>1153</v>
      </c>
      <c r="I51" s="339" t="s">
        <v>1153</v>
      </c>
      <c r="J51" s="339">
        <v>17</v>
      </c>
      <c r="K51" s="339">
        <v>4</v>
      </c>
      <c r="L51" s="349"/>
      <c r="M51" s="339">
        <v>229</v>
      </c>
      <c r="N51" s="339">
        <v>410</v>
      </c>
      <c r="O51" s="340" t="s">
        <v>1154</v>
      </c>
      <c r="P51" s="339">
        <v>751</v>
      </c>
      <c r="Q51" s="339">
        <v>6</v>
      </c>
      <c r="R51" s="339">
        <v>85</v>
      </c>
      <c r="S51" s="339" t="s">
        <v>1155</v>
      </c>
      <c r="T51" s="339" t="s">
        <v>1155</v>
      </c>
      <c r="U51" s="339">
        <v>76</v>
      </c>
      <c r="V51" s="219"/>
      <c r="X51" s="341">
        <f t="shared" si="12"/>
        <v>36</v>
      </c>
      <c r="Y51" s="341">
        <f t="shared" si="12"/>
        <v>25</v>
      </c>
      <c r="Z51" s="341">
        <f t="shared" si="12"/>
        <v>0.5</v>
      </c>
      <c r="AA51" s="341">
        <f t="shared" si="12"/>
        <v>0.5</v>
      </c>
      <c r="AB51" s="341">
        <f t="shared" si="12"/>
        <v>17</v>
      </c>
      <c r="AC51" s="341">
        <f t="shared" si="12"/>
        <v>4</v>
      </c>
      <c r="AD51" s="341">
        <f t="shared" si="12"/>
        <v>0</v>
      </c>
      <c r="AE51" s="341">
        <f t="shared" si="12"/>
        <v>229</v>
      </c>
      <c r="AF51" s="341">
        <f t="shared" si="12"/>
        <v>410</v>
      </c>
      <c r="AG51" s="341">
        <f t="shared" si="12"/>
        <v>0.05</v>
      </c>
      <c r="AH51" s="341">
        <f t="shared" si="12"/>
        <v>751</v>
      </c>
      <c r="AI51" s="341">
        <f t="shared" si="12"/>
        <v>6</v>
      </c>
      <c r="AJ51" s="341">
        <f t="shared" si="12"/>
        <v>85</v>
      </c>
      <c r="AK51" s="341">
        <f t="shared" si="12"/>
        <v>2.5</v>
      </c>
      <c r="AL51" s="341">
        <f t="shared" si="12"/>
        <v>2.5</v>
      </c>
      <c r="AM51" s="341">
        <f t="shared" si="12"/>
        <v>76</v>
      </c>
    </row>
    <row r="52" spans="1:39" s="196" customFormat="1">
      <c r="A52" s="145"/>
      <c r="B52" s="155"/>
      <c r="C52" s="350" t="s">
        <v>1117</v>
      </c>
      <c r="D52" s="355" t="s">
        <v>1117</v>
      </c>
      <c r="E52" s="351"/>
      <c r="F52" s="352">
        <f>AVERAGE(X44:X51)</f>
        <v>81.0625</v>
      </c>
      <c r="G52" s="352">
        <f t="shared" ref="G52:U52" si="13">AVERAGE(Y44:Y51)</f>
        <v>19.375</v>
      </c>
      <c r="H52" s="352">
        <f t="shared" si="13"/>
        <v>0.6875</v>
      </c>
      <c r="I52" s="352">
        <f t="shared" si="13"/>
        <v>1.6375000000000002</v>
      </c>
      <c r="J52" s="352">
        <f t="shared" si="13"/>
        <v>21.8125</v>
      </c>
      <c r="K52" s="352">
        <f t="shared" si="13"/>
        <v>7.75</v>
      </c>
      <c r="L52" s="353">
        <f>K52</f>
        <v>7.75</v>
      </c>
      <c r="M52" s="352">
        <f t="shared" si="13"/>
        <v>463.75</v>
      </c>
      <c r="N52" s="352">
        <f t="shared" si="13"/>
        <v>571.25</v>
      </c>
      <c r="O52" s="352">
        <f t="shared" si="13"/>
        <v>4.9999999999999996E-2</v>
      </c>
      <c r="P52" s="352">
        <f t="shared" si="13"/>
        <v>1225.625</v>
      </c>
      <c r="Q52" s="352">
        <f t="shared" si="13"/>
        <v>9.125</v>
      </c>
      <c r="R52" s="352">
        <f t="shared" si="13"/>
        <v>25.818750000000001</v>
      </c>
      <c r="S52" s="352">
        <f t="shared" si="13"/>
        <v>2.5187499999999998</v>
      </c>
      <c r="T52" s="352">
        <f t="shared" si="13"/>
        <v>2.21875</v>
      </c>
      <c r="U52" s="352">
        <f t="shared" si="13"/>
        <v>240.25</v>
      </c>
      <c r="V52" s="219"/>
    </row>
    <row r="53" spans="1:39" s="196" customFormat="1">
      <c r="A53" s="145"/>
      <c r="B53" s="155"/>
      <c r="C53" s="241"/>
      <c r="D53" s="241"/>
      <c r="E53" s="241"/>
      <c r="F53" s="241"/>
      <c r="G53" s="241"/>
      <c r="H53" s="241"/>
      <c r="I53" s="241"/>
      <c r="J53" s="241"/>
      <c r="K53" s="241"/>
      <c r="L53" s="241"/>
      <c r="M53" s="241"/>
      <c r="N53" s="241"/>
      <c r="O53" s="241"/>
      <c r="P53" s="241"/>
      <c r="Q53" s="241"/>
      <c r="R53" s="241"/>
      <c r="S53" s="241"/>
      <c r="T53" s="241"/>
      <c r="U53" s="241"/>
      <c r="V53" s="219"/>
    </row>
    <row r="54" spans="1:39" s="196" customFormat="1">
      <c r="A54" s="145"/>
      <c r="B54" s="155"/>
      <c r="C54" s="208" t="s">
        <v>1146</v>
      </c>
      <c r="D54" s="347" t="s">
        <v>1166</v>
      </c>
      <c r="E54" s="348">
        <v>39790</v>
      </c>
      <c r="F54" s="339">
        <v>95</v>
      </c>
      <c r="G54" s="339">
        <v>10</v>
      </c>
      <c r="H54" s="339">
        <v>1</v>
      </c>
      <c r="I54" s="339">
        <v>0.4</v>
      </c>
      <c r="J54" s="339">
        <v>35</v>
      </c>
      <c r="K54" s="339">
        <v>12</v>
      </c>
      <c r="L54" s="339"/>
      <c r="M54" s="339">
        <v>700</v>
      </c>
      <c r="N54" s="339">
        <v>950</v>
      </c>
      <c r="O54" s="339">
        <v>0.05</v>
      </c>
      <c r="P54" s="339">
        <v>1400</v>
      </c>
      <c r="Q54" s="339">
        <v>13</v>
      </c>
      <c r="R54" s="339">
        <v>5.7</v>
      </c>
      <c r="S54" s="339">
        <v>0.8</v>
      </c>
      <c r="T54" s="339">
        <v>1.9</v>
      </c>
      <c r="U54" s="339">
        <v>120</v>
      </c>
      <c r="V54" s="219"/>
      <c r="X54" s="341">
        <f>IF(LEFT(F54,1)="&lt;",(RIGHT(F54,LEN(F54)-1))/2,F54)</f>
        <v>95</v>
      </c>
      <c r="Y54" s="341">
        <f t="shared" ref="Y54:AM56" si="14">IF(LEFT(G54,1)="&lt;",(RIGHT(G54,LEN(G54)-1))/2,G54)</f>
        <v>10</v>
      </c>
      <c r="Z54" s="341">
        <f t="shared" si="14"/>
        <v>1</v>
      </c>
      <c r="AA54" s="341">
        <f t="shared" si="14"/>
        <v>0.4</v>
      </c>
      <c r="AB54" s="341">
        <f t="shared" si="14"/>
        <v>35</v>
      </c>
      <c r="AC54" s="341">
        <f t="shared" si="14"/>
        <v>12</v>
      </c>
      <c r="AD54" s="341">
        <f t="shared" si="14"/>
        <v>0</v>
      </c>
      <c r="AE54" s="341">
        <f t="shared" si="14"/>
        <v>700</v>
      </c>
      <c r="AF54" s="341">
        <f t="shared" si="14"/>
        <v>950</v>
      </c>
      <c r="AG54" s="341">
        <f t="shared" si="14"/>
        <v>0.05</v>
      </c>
      <c r="AH54" s="341">
        <f t="shared" si="14"/>
        <v>1400</v>
      </c>
      <c r="AI54" s="341">
        <f t="shared" si="14"/>
        <v>13</v>
      </c>
      <c r="AJ54" s="341">
        <f t="shared" si="14"/>
        <v>5.7</v>
      </c>
      <c r="AK54" s="341">
        <f t="shared" si="14"/>
        <v>0.8</v>
      </c>
      <c r="AL54" s="341">
        <f t="shared" si="14"/>
        <v>1.9</v>
      </c>
      <c r="AM54" s="341">
        <f t="shared" si="14"/>
        <v>120</v>
      </c>
    </row>
    <row r="55" spans="1:39" s="196" customFormat="1">
      <c r="A55" s="145"/>
      <c r="B55" s="155"/>
      <c r="C55" s="208" t="s">
        <v>1146</v>
      </c>
      <c r="D55" s="337" t="s">
        <v>1165</v>
      </c>
      <c r="E55" s="338">
        <v>39790</v>
      </c>
      <c r="F55" s="339">
        <v>120</v>
      </c>
      <c r="G55" s="339">
        <v>10</v>
      </c>
      <c r="H55" s="339">
        <v>1</v>
      </c>
      <c r="I55" s="339">
        <v>4</v>
      </c>
      <c r="J55" s="339">
        <v>30</v>
      </c>
      <c r="K55" s="339">
        <v>12</v>
      </c>
      <c r="L55" s="339">
        <v>12</v>
      </c>
      <c r="M55" s="339">
        <v>1000</v>
      </c>
      <c r="N55" s="339">
        <v>950</v>
      </c>
      <c r="O55" s="339">
        <v>0.05</v>
      </c>
      <c r="P55" s="339">
        <v>1350</v>
      </c>
      <c r="Q55" s="339">
        <v>13</v>
      </c>
      <c r="R55" s="339">
        <v>9</v>
      </c>
      <c r="S55" s="339">
        <v>4.3</v>
      </c>
      <c r="T55" s="339">
        <v>1.6</v>
      </c>
      <c r="U55" s="339">
        <v>160</v>
      </c>
      <c r="V55" s="219"/>
      <c r="X55" s="341">
        <f>IF(LEFT(F55,1)="&lt;",(RIGHT(F55,LEN(F55)-1))/2,F55)</f>
        <v>120</v>
      </c>
      <c r="Y55" s="341">
        <f t="shared" si="14"/>
        <v>10</v>
      </c>
      <c r="Z55" s="341">
        <f t="shared" si="14"/>
        <v>1</v>
      </c>
      <c r="AA55" s="341">
        <f t="shared" si="14"/>
        <v>4</v>
      </c>
      <c r="AB55" s="341">
        <f t="shared" si="14"/>
        <v>30</v>
      </c>
      <c r="AC55" s="341">
        <f t="shared" si="14"/>
        <v>12</v>
      </c>
      <c r="AD55" s="341">
        <f t="shared" si="14"/>
        <v>12</v>
      </c>
      <c r="AE55" s="341">
        <f t="shared" si="14"/>
        <v>1000</v>
      </c>
      <c r="AF55" s="341">
        <f t="shared" si="14"/>
        <v>950</v>
      </c>
      <c r="AG55" s="341">
        <f t="shared" si="14"/>
        <v>0.05</v>
      </c>
      <c r="AH55" s="341">
        <f t="shared" si="14"/>
        <v>1350</v>
      </c>
      <c r="AI55" s="341">
        <f t="shared" si="14"/>
        <v>13</v>
      </c>
      <c r="AJ55" s="341">
        <f t="shared" si="14"/>
        <v>9</v>
      </c>
      <c r="AK55" s="341">
        <f t="shared" si="14"/>
        <v>4.3</v>
      </c>
      <c r="AL55" s="341">
        <f t="shared" si="14"/>
        <v>1.6</v>
      </c>
      <c r="AM55" s="341">
        <f t="shared" si="14"/>
        <v>160</v>
      </c>
    </row>
    <row r="56" spans="1:39" s="196" customFormat="1">
      <c r="A56" s="145"/>
      <c r="B56" s="155"/>
      <c r="C56" s="208" t="s">
        <v>1146</v>
      </c>
      <c r="D56" s="354" t="s">
        <v>1115</v>
      </c>
      <c r="E56" s="338">
        <v>39790</v>
      </c>
      <c r="F56" s="339">
        <v>107.5</v>
      </c>
      <c r="G56" s="339">
        <v>10</v>
      </c>
      <c r="H56" s="339">
        <v>1</v>
      </c>
      <c r="I56" s="339">
        <v>2.2000000000000002</v>
      </c>
      <c r="J56" s="339">
        <v>32.5</v>
      </c>
      <c r="K56" s="339">
        <v>12</v>
      </c>
      <c r="L56" s="339">
        <v>12</v>
      </c>
      <c r="M56" s="339">
        <v>850</v>
      </c>
      <c r="N56" s="339">
        <v>950</v>
      </c>
      <c r="O56" s="339">
        <v>0.05</v>
      </c>
      <c r="P56" s="339">
        <v>1375</v>
      </c>
      <c r="Q56" s="339">
        <v>13</v>
      </c>
      <c r="R56" s="339">
        <v>7.35</v>
      </c>
      <c r="S56" s="339">
        <v>2.5499999999999998</v>
      </c>
      <c r="T56" s="339">
        <v>1.75</v>
      </c>
      <c r="U56" s="339">
        <v>140</v>
      </c>
      <c r="V56" s="219"/>
      <c r="X56" s="341">
        <f>IF(LEFT(F56,1)="&lt;",(RIGHT(F56,LEN(F56)-1))/2,F56)</f>
        <v>107.5</v>
      </c>
      <c r="Y56" s="341">
        <f t="shared" si="14"/>
        <v>10</v>
      </c>
      <c r="Z56" s="341">
        <f t="shared" si="14"/>
        <v>1</v>
      </c>
      <c r="AA56" s="341">
        <f t="shared" si="14"/>
        <v>2.2000000000000002</v>
      </c>
      <c r="AB56" s="341">
        <f t="shared" si="14"/>
        <v>32.5</v>
      </c>
      <c r="AC56" s="341">
        <f t="shared" si="14"/>
        <v>12</v>
      </c>
      <c r="AD56" s="341">
        <f t="shared" si="14"/>
        <v>12</v>
      </c>
      <c r="AE56" s="341">
        <f t="shared" si="14"/>
        <v>850</v>
      </c>
      <c r="AF56" s="341">
        <f t="shared" si="14"/>
        <v>950</v>
      </c>
      <c r="AG56" s="341">
        <f t="shared" si="14"/>
        <v>0.05</v>
      </c>
      <c r="AH56" s="341">
        <f t="shared" si="14"/>
        <v>1375</v>
      </c>
      <c r="AI56" s="341">
        <f t="shared" si="14"/>
        <v>13</v>
      </c>
      <c r="AJ56" s="341">
        <f t="shared" si="14"/>
        <v>7.35</v>
      </c>
      <c r="AK56" s="341">
        <f t="shared" si="14"/>
        <v>2.5499999999999998</v>
      </c>
      <c r="AL56" s="341">
        <f t="shared" si="14"/>
        <v>1.75</v>
      </c>
      <c r="AM56" s="341">
        <f t="shared" si="14"/>
        <v>140</v>
      </c>
    </row>
    <row r="57" spans="1:39" s="196" customFormat="1">
      <c r="A57" s="145"/>
      <c r="B57" s="155"/>
      <c r="C57" s="350" t="s">
        <v>1170</v>
      </c>
      <c r="D57" s="350" t="s">
        <v>1170</v>
      </c>
      <c r="E57" s="351"/>
      <c r="F57" s="352">
        <f t="shared" ref="F57:K57" si="15">AVERAGE(F54:F56)</f>
        <v>107.5</v>
      </c>
      <c r="G57" s="352">
        <f t="shared" si="15"/>
        <v>10</v>
      </c>
      <c r="H57" s="352">
        <f t="shared" si="15"/>
        <v>1</v>
      </c>
      <c r="I57" s="352">
        <f t="shared" si="15"/>
        <v>2.2000000000000002</v>
      </c>
      <c r="J57" s="352">
        <f t="shared" si="15"/>
        <v>32.5</v>
      </c>
      <c r="K57" s="352">
        <f t="shared" si="15"/>
        <v>12</v>
      </c>
      <c r="L57" s="353">
        <f>K57</f>
        <v>12</v>
      </c>
      <c r="M57" s="352">
        <f t="shared" ref="M57:U57" si="16">AVERAGE(M54:M56)</f>
        <v>850</v>
      </c>
      <c r="N57" s="352">
        <f t="shared" si="16"/>
        <v>950</v>
      </c>
      <c r="O57" s="352">
        <f t="shared" si="16"/>
        <v>5.000000000000001E-2</v>
      </c>
      <c r="P57" s="352">
        <f t="shared" si="16"/>
        <v>1375</v>
      </c>
      <c r="Q57" s="352">
        <f t="shared" si="16"/>
        <v>13</v>
      </c>
      <c r="R57" s="352">
        <f t="shared" si="16"/>
        <v>7.3499999999999988</v>
      </c>
      <c r="S57" s="352">
        <f t="shared" si="16"/>
        <v>2.5499999999999998</v>
      </c>
      <c r="T57" s="352">
        <f t="shared" si="16"/>
        <v>1.75</v>
      </c>
      <c r="U57" s="352">
        <f t="shared" si="16"/>
        <v>140</v>
      </c>
      <c r="V57" s="219"/>
    </row>
    <row r="58" spans="1:39">
      <c r="B58" s="23"/>
      <c r="C58" s="2"/>
      <c r="D58" s="2"/>
      <c r="E58" s="2"/>
      <c r="F58" s="2"/>
      <c r="G58" s="2"/>
      <c r="H58" s="2"/>
      <c r="I58" s="2"/>
      <c r="J58" s="2"/>
      <c r="K58" s="2"/>
      <c r="L58" s="2"/>
      <c r="M58" s="2"/>
      <c r="N58" s="2"/>
      <c r="O58" s="2"/>
      <c r="P58" s="2"/>
      <c r="Q58" s="2"/>
      <c r="R58" s="2"/>
      <c r="S58" s="2"/>
      <c r="T58" s="2"/>
      <c r="U58" s="2"/>
      <c r="V58" s="22"/>
    </row>
    <row r="59" spans="1:39">
      <c r="B59" s="25"/>
      <c r="C59" s="25"/>
      <c r="D59" s="25"/>
      <c r="E59" s="25"/>
      <c r="F59" s="25"/>
      <c r="G59" s="25"/>
      <c r="H59" s="25"/>
      <c r="I59" s="25"/>
      <c r="J59" s="25"/>
      <c r="K59" s="25"/>
      <c r="L59" s="25"/>
      <c r="M59" s="25"/>
      <c r="N59" s="25"/>
      <c r="O59" s="25"/>
      <c r="P59" s="25"/>
      <c r="Q59" s="25"/>
      <c r="R59" s="25"/>
      <c r="S59" s="25"/>
      <c r="T59" s="25"/>
      <c r="U59" s="25"/>
      <c r="V59" s="25"/>
    </row>
    <row r="60" spans="1:39">
      <c r="B60" s="25"/>
      <c r="C60" s="95" t="s">
        <v>1171</v>
      </c>
      <c r="D60" s="25"/>
      <c r="E60" s="25"/>
      <c r="F60" s="25"/>
      <c r="G60" s="25"/>
      <c r="H60" s="25"/>
      <c r="I60" s="25"/>
      <c r="J60" s="25"/>
      <c r="K60" s="25"/>
      <c r="L60" s="25"/>
      <c r="M60" s="25"/>
      <c r="N60" s="25"/>
      <c r="O60" s="25"/>
      <c r="P60" s="25"/>
      <c r="Q60" s="25"/>
      <c r="R60" s="25"/>
      <c r="S60" s="25"/>
      <c r="T60" s="25"/>
      <c r="U60" s="25"/>
      <c r="V60" s="25"/>
    </row>
    <row r="61" spans="1:39">
      <c r="B61" s="25"/>
      <c r="C61" s="95" t="s">
        <v>1172</v>
      </c>
      <c r="D61" s="25"/>
      <c r="E61" s="25"/>
      <c r="F61" s="25"/>
      <c r="G61" s="25"/>
      <c r="H61" s="25"/>
      <c r="I61" s="25"/>
      <c r="J61" s="25"/>
      <c r="K61" s="25"/>
      <c r="L61" s="25"/>
      <c r="M61" s="25"/>
      <c r="N61" s="25"/>
      <c r="O61" s="25"/>
      <c r="P61" s="25"/>
      <c r="Q61" s="25"/>
      <c r="R61" s="25"/>
      <c r="S61" s="25"/>
      <c r="T61" s="25"/>
      <c r="U61" s="25"/>
      <c r="V61" s="25"/>
    </row>
    <row r="62" spans="1:39">
      <c r="B62" s="25"/>
      <c r="C62" s="95" t="s">
        <v>1173</v>
      </c>
      <c r="D62" s="25"/>
      <c r="E62" s="25"/>
      <c r="F62" s="25"/>
      <c r="G62" s="25"/>
      <c r="H62" s="25"/>
      <c r="I62" s="25"/>
      <c r="J62" s="25"/>
      <c r="K62" s="25"/>
      <c r="L62" s="25"/>
      <c r="M62" s="25"/>
      <c r="N62" s="25"/>
      <c r="O62" s="25"/>
      <c r="P62" s="25"/>
      <c r="Q62" s="25"/>
      <c r="R62" s="25"/>
      <c r="S62" s="25"/>
      <c r="T62" s="25"/>
      <c r="U62" s="25"/>
      <c r="V62" s="25"/>
    </row>
    <row r="63" spans="1:39">
      <c r="B63" s="25"/>
      <c r="C63" s="95" t="s">
        <v>1174</v>
      </c>
      <c r="D63" s="25"/>
      <c r="E63" s="25"/>
      <c r="F63" s="25"/>
      <c r="G63" s="25"/>
      <c r="H63" s="25"/>
      <c r="I63" s="25"/>
      <c r="J63" s="25"/>
      <c r="K63" s="25"/>
      <c r="L63" s="25"/>
      <c r="M63" s="25"/>
      <c r="N63" s="25"/>
      <c r="O63" s="25"/>
      <c r="P63" s="25"/>
      <c r="Q63" s="25"/>
      <c r="R63" s="25"/>
      <c r="S63" s="25"/>
      <c r="T63" s="25"/>
      <c r="U63" s="25"/>
      <c r="V63" s="25"/>
    </row>
    <row r="64" spans="1:39">
      <c r="B64" s="25"/>
      <c r="C64" s="95" t="s">
        <v>1175</v>
      </c>
      <c r="D64" s="25"/>
      <c r="E64" s="25"/>
      <c r="F64" s="25"/>
      <c r="G64" s="25"/>
      <c r="H64" s="25"/>
      <c r="I64" s="25"/>
      <c r="J64" s="25"/>
      <c r="K64" s="25"/>
      <c r="L64" s="25"/>
      <c r="M64" s="25"/>
      <c r="N64" s="25"/>
      <c r="O64" s="25"/>
      <c r="P64" s="25"/>
      <c r="Q64" s="25"/>
      <c r="R64" s="25"/>
      <c r="S64" s="25"/>
      <c r="T64" s="25"/>
      <c r="U64" s="25"/>
      <c r="V64" s="25"/>
    </row>
    <row r="65" spans="2:22">
      <c r="B65" s="25"/>
      <c r="C65" s="95" t="s">
        <v>1176</v>
      </c>
      <c r="D65" s="25"/>
      <c r="E65" s="25"/>
      <c r="F65" s="25"/>
      <c r="G65" s="25"/>
      <c r="H65" s="25"/>
      <c r="I65" s="25"/>
      <c r="J65" s="25"/>
      <c r="K65" s="25"/>
      <c r="L65" s="25"/>
      <c r="M65" s="25"/>
      <c r="N65" s="25"/>
      <c r="O65" s="25"/>
      <c r="P65" s="25"/>
      <c r="Q65" s="25"/>
      <c r="R65" s="25"/>
      <c r="S65" s="25"/>
      <c r="T65" s="25"/>
      <c r="U65" s="25"/>
      <c r="V65" s="25"/>
    </row>
    <row r="66" spans="2:22">
      <c r="B66" s="25"/>
      <c r="C66" s="25"/>
      <c r="D66" s="25"/>
      <c r="E66" s="25"/>
      <c r="F66" s="25"/>
      <c r="G66" s="25"/>
      <c r="H66" s="25"/>
      <c r="I66" s="25"/>
      <c r="J66" s="25"/>
      <c r="K66" s="25"/>
      <c r="L66" s="25"/>
      <c r="M66" s="25"/>
      <c r="N66" s="25"/>
      <c r="O66" s="25"/>
      <c r="P66" s="25"/>
      <c r="Q66" s="25"/>
      <c r="R66" s="25"/>
      <c r="S66" s="25"/>
      <c r="T66" s="25"/>
      <c r="U66" s="25"/>
      <c r="V66" s="25"/>
    </row>
    <row r="67" spans="2:22" ht="18">
      <c r="C67" s="26" t="s">
        <v>705</v>
      </c>
    </row>
    <row r="69" spans="2:22">
      <c r="C69" s="1" t="s">
        <v>1177</v>
      </c>
    </row>
  </sheetData>
  <mergeCells count="6">
    <mergeCell ref="F7:U7"/>
    <mergeCell ref="G21:S21"/>
    <mergeCell ref="C9:C11"/>
    <mergeCell ref="D9:D11"/>
    <mergeCell ref="E9:E11"/>
    <mergeCell ref="F9:U9"/>
  </mergeCells>
  <conditionalFormatting sqref="F11:U11">
    <cfRule type="cellIs" dxfId="206" priority="1" operator="notEqual">
      <formula>"mg/kg"</formula>
    </cfRule>
  </conditionalFormatting>
  <dataValidations count="1">
    <dataValidation type="list" allowBlank="1" showInputMessage="1" sqref="F11:U11" xr:uid="{00000000-0002-0000-1C00-000000000000}">
      <formula1>"[select],μg/kg,mg/kg,g/kg,%"</formula1>
    </dataValidation>
  </dataValidation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771A-64C1-4883-AA49-015E13B85781}">
  <sheetPr>
    <tabColor rgb="FF92D050"/>
  </sheetPr>
  <dimension ref="A1:S152"/>
  <sheetViews>
    <sheetView topLeftCell="A29" zoomScale="85" zoomScaleNormal="85" workbookViewId="0">
      <selection activeCell="A39" sqref="A39:XFD39"/>
    </sheetView>
  </sheetViews>
  <sheetFormatPr defaultColWidth="9.140625" defaultRowHeight="15" customHeight="1"/>
  <cols>
    <col min="1" max="1" width="2.7109375" style="145" customWidth="1"/>
    <col min="2" max="2" width="2.7109375" style="1" customWidth="1"/>
    <col min="3" max="3" width="30.7109375" style="1" customWidth="1"/>
    <col min="4" max="4" width="35.28515625" style="1" customWidth="1"/>
    <col min="5" max="5" width="15.7109375" style="1" customWidth="1"/>
    <col min="6" max="6" width="2.7109375" style="1" customWidth="1"/>
    <col min="7" max="12" width="15.7109375" style="1" customWidth="1"/>
    <col min="13" max="13" width="1.7109375" style="1" customWidth="1"/>
    <col min="14" max="15" width="11.7109375" style="1" customWidth="1"/>
    <col min="16" max="16" width="1.7109375" style="1" customWidth="1"/>
    <col min="17" max="17" width="25.7109375" style="1" customWidth="1"/>
    <col min="18" max="18" width="11" style="1" customWidth="1"/>
    <col min="19" max="20" width="2.7109375" style="1" customWidth="1"/>
    <col min="21" max="16384" width="9.140625" style="1"/>
  </cols>
  <sheetData>
    <row r="1" spans="1:19"/>
    <row r="2" spans="1:19">
      <c r="B2" s="13"/>
      <c r="C2" s="14"/>
      <c r="D2" s="14"/>
      <c r="E2" s="14"/>
      <c r="F2" s="14"/>
      <c r="G2" s="14"/>
      <c r="H2" s="14"/>
      <c r="I2" s="14"/>
      <c r="J2" s="14"/>
      <c r="K2" s="14"/>
      <c r="L2" s="14"/>
      <c r="M2" s="14"/>
      <c r="N2" s="14"/>
      <c r="O2" s="14"/>
      <c r="P2" s="14"/>
      <c r="Q2" s="14"/>
      <c r="R2" s="14"/>
      <c r="S2" s="15"/>
    </row>
    <row r="3" spans="1:19" ht="23.25">
      <c r="B3" s="16"/>
      <c r="C3" s="17" t="s">
        <v>9</v>
      </c>
      <c r="D3" s="18"/>
      <c r="E3" s="18"/>
      <c r="F3" s="18"/>
      <c r="G3" s="19" t="s">
        <v>1178</v>
      </c>
      <c r="H3" s="18"/>
      <c r="I3" s="18"/>
      <c r="J3" s="18"/>
      <c r="K3" s="18"/>
      <c r="L3" s="18"/>
      <c r="M3" s="18"/>
      <c r="N3" s="18"/>
      <c r="O3" s="18"/>
      <c r="P3" s="18"/>
      <c r="Q3" s="238" t="s">
        <v>1179</v>
      </c>
      <c r="R3" s="239">
        <v>2</v>
      </c>
      <c r="S3" s="20"/>
    </row>
    <row r="4" spans="1:19" ht="23.25">
      <c r="B4" s="16"/>
      <c r="C4" s="17" t="s">
        <v>1180</v>
      </c>
      <c r="D4" s="18"/>
      <c r="E4" s="18"/>
      <c r="F4" s="18"/>
      <c r="G4" s="19" t="s">
        <v>1181</v>
      </c>
      <c r="H4" s="18"/>
      <c r="I4" s="18"/>
      <c r="J4" s="18"/>
      <c r="K4" s="18"/>
      <c r="L4" s="18"/>
      <c r="M4" s="18"/>
      <c r="N4" s="18"/>
      <c r="O4" s="18"/>
      <c r="P4" s="18"/>
      <c r="Q4" s="238" t="s">
        <v>1182</v>
      </c>
      <c r="R4" s="239">
        <v>10</v>
      </c>
      <c r="S4" s="20"/>
    </row>
    <row r="5" spans="1:19" ht="42.75" customHeight="1">
      <c r="B5" s="16"/>
      <c r="C5" s="18"/>
      <c r="D5" s="18"/>
      <c r="E5" s="18"/>
      <c r="F5" s="18"/>
      <c r="G5" s="697" t="s">
        <v>1183</v>
      </c>
      <c r="H5" s="697"/>
      <c r="I5" s="697"/>
      <c r="J5" s="697"/>
      <c r="K5" s="697"/>
      <c r="L5" s="697"/>
      <c r="M5" s="697"/>
      <c r="N5" s="697"/>
      <c r="O5" s="256"/>
      <c r="P5" s="256"/>
      <c r="Q5" s="256"/>
      <c r="R5" s="256"/>
      <c r="S5" s="410"/>
    </row>
    <row r="6" spans="1:19" ht="23.25">
      <c r="B6" s="16"/>
      <c r="C6" s="21" t="s">
        <v>37</v>
      </c>
      <c r="D6" s="18"/>
      <c r="E6" s="18"/>
      <c r="F6" s="18"/>
      <c r="G6" s="18"/>
      <c r="H6" s="18"/>
      <c r="I6" s="18"/>
      <c r="J6" s="18"/>
      <c r="K6" s="18"/>
      <c r="L6" s="18"/>
      <c r="M6" s="18"/>
      <c r="N6" s="18"/>
      <c r="O6" s="18"/>
      <c r="P6" s="18"/>
      <c r="Q6" s="18"/>
      <c r="R6" s="18"/>
      <c r="S6" s="20"/>
    </row>
    <row r="7" spans="1:19" ht="15" customHeight="1">
      <c r="B7" s="16"/>
      <c r="C7" s="18"/>
      <c r="D7" s="18"/>
      <c r="E7" s="52" t="s">
        <v>660</v>
      </c>
      <c r="F7" s="18"/>
      <c r="G7" s="698" t="s">
        <v>1184</v>
      </c>
      <c r="H7" s="699"/>
      <c r="I7" s="699"/>
      <c r="J7" s="699"/>
      <c r="K7" s="699"/>
      <c r="L7" s="700"/>
      <c r="M7" s="18"/>
      <c r="N7" s="18"/>
      <c r="O7" s="18"/>
      <c r="P7" s="18"/>
      <c r="Q7" s="18"/>
      <c r="R7" s="18"/>
      <c r="S7" s="20"/>
    </row>
    <row r="8" spans="1:19" ht="20.25">
      <c r="B8" s="16"/>
      <c r="C8" s="53" t="s">
        <v>1185</v>
      </c>
      <c r="D8" s="18"/>
      <c r="E8" s="18"/>
      <c r="F8" s="18"/>
      <c r="G8" s="18"/>
      <c r="H8" s="18"/>
      <c r="I8" s="18"/>
      <c r="J8" s="18"/>
      <c r="K8" s="18"/>
      <c r="L8" s="18"/>
      <c r="M8" s="18"/>
      <c r="N8" s="18"/>
      <c r="O8" s="18"/>
      <c r="P8" s="18"/>
      <c r="Q8" s="18"/>
      <c r="R8" s="18"/>
      <c r="S8" s="20"/>
    </row>
    <row r="9" spans="1:19">
      <c r="B9" s="16"/>
      <c r="C9" s="18"/>
      <c r="D9" s="18"/>
      <c r="E9" s="18"/>
      <c r="F9" s="18"/>
      <c r="G9" s="685" t="s">
        <v>1186</v>
      </c>
      <c r="H9" s="686"/>
      <c r="I9" s="686"/>
      <c r="J9" s="686"/>
      <c r="K9" s="686"/>
      <c r="L9" s="687"/>
      <c r="M9" s="18"/>
      <c r="N9" s="18"/>
      <c r="O9" s="18"/>
      <c r="P9" s="18"/>
      <c r="Q9" s="685" t="s">
        <v>1187</v>
      </c>
      <c r="R9" s="687"/>
      <c r="S9" s="20"/>
    </row>
    <row r="10" spans="1:19" ht="51">
      <c r="B10" s="16"/>
      <c r="C10" s="114" t="s">
        <v>1188</v>
      </c>
      <c r="D10" s="114" t="s">
        <v>1189</v>
      </c>
      <c r="E10" s="114" t="s">
        <v>1190</v>
      </c>
      <c r="F10" s="18"/>
      <c r="G10" s="114" t="s">
        <v>1191</v>
      </c>
      <c r="H10" s="114" t="s">
        <v>1192</v>
      </c>
      <c r="I10" s="114" t="s">
        <v>1193</v>
      </c>
      <c r="J10" s="114" t="s">
        <v>1194</v>
      </c>
      <c r="K10" s="114" t="s">
        <v>1195</v>
      </c>
      <c r="L10" s="114" t="s">
        <v>1196</v>
      </c>
      <c r="M10" s="39"/>
      <c r="N10" s="685" t="s">
        <v>1197</v>
      </c>
      <c r="O10" s="687"/>
      <c r="P10" s="39"/>
      <c r="Q10" s="114" t="s">
        <v>1198</v>
      </c>
      <c r="R10" s="114" t="s">
        <v>1199</v>
      </c>
      <c r="S10" s="20"/>
    </row>
    <row r="11" spans="1:19">
      <c r="B11" s="16"/>
      <c r="C11" s="18"/>
      <c r="D11" s="18"/>
      <c r="E11" s="56" t="s">
        <v>1200</v>
      </c>
      <c r="F11" s="18"/>
      <c r="G11" s="123">
        <v>0</v>
      </c>
      <c r="H11" s="123">
        <v>0.3</v>
      </c>
      <c r="I11" s="123">
        <v>0.6</v>
      </c>
      <c r="J11" s="123">
        <v>0.9</v>
      </c>
      <c r="K11" s="123">
        <v>1</v>
      </c>
      <c r="L11" s="124" t="s">
        <v>1201</v>
      </c>
      <c r="M11" s="18"/>
      <c r="N11" s="18"/>
      <c r="O11" s="18"/>
      <c r="P11" s="18"/>
      <c r="Q11" s="18"/>
      <c r="R11" s="18"/>
      <c r="S11" s="20"/>
    </row>
    <row r="12" spans="1:19">
      <c r="B12" s="16"/>
      <c r="C12" s="93" t="s">
        <v>1202</v>
      </c>
      <c r="D12" s="92"/>
      <c r="E12" s="61"/>
      <c r="F12" s="61"/>
      <c r="G12" s="61"/>
      <c r="H12" s="61"/>
      <c r="I12" s="61"/>
      <c r="J12" s="61"/>
      <c r="K12" s="61"/>
      <c r="L12" s="61"/>
      <c r="M12" s="61"/>
      <c r="N12" s="18"/>
      <c r="O12" s="18"/>
      <c r="P12" s="18"/>
      <c r="Q12" s="18"/>
      <c r="R12" s="18"/>
      <c r="S12" s="20"/>
    </row>
    <row r="13" spans="1:19" s="196" customFormat="1">
      <c r="A13" s="216"/>
      <c r="B13" s="155"/>
      <c r="C13" s="296" t="s">
        <v>1203</v>
      </c>
      <c r="D13" s="514" t="s">
        <v>1204</v>
      </c>
      <c r="E13" s="204">
        <f>SUM(G13:L13)</f>
        <v>5.07</v>
      </c>
      <c r="F13" s="297"/>
      <c r="G13" s="515">
        <v>5.07</v>
      </c>
      <c r="H13" s="397">
        <v>0</v>
      </c>
      <c r="I13" s="397">
        <v>0</v>
      </c>
      <c r="J13" s="397">
        <v>0</v>
      </c>
      <c r="K13" s="397">
        <v>0</v>
      </c>
      <c r="L13" s="397">
        <v>0</v>
      </c>
      <c r="M13" s="297"/>
      <c r="N13" s="722" t="s">
        <v>1205</v>
      </c>
      <c r="O13" s="723"/>
      <c r="P13" s="89"/>
      <c r="Q13" s="205" t="s">
        <v>1117</v>
      </c>
      <c r="R13" s="299">
        <v>1</v>
      </c>
      <c r="S13" s="219"/>
    </row>
    <row r="14" spans="1:19" s="196" customFormat="1">
      <c r="A14" s="216"/>
      <c r="B14" s="155"/>
      <c r="C14" s="300" t="s">
        <v>1203</v>
      </c>
      <c r="D14" s="514" t="s">
        <v>1206</v>
      </c>
      <c r="E14" s="204">
        <f t="shared" ref="E14:E19" si="0">SUM(G14:L14)</f>
        <v>3.3</v>
      </c>
      <c r="F14" s="297"/>
      <c r="G14" s="397">
        <v>0</v>
      </c>
      <c r="H14" s="397">
        <v>0</v>
      </c>
      <c r="I14" s="397">
        <v>0</v>
      </c>
      <c r="J14" s="515">
        <v>3.3</v>
      </c>
      <c r="K14" s="397">
        <v>0</v>
      </c>
      <c r="L14" s="515"/>
      <c r="M14" s="297"/>
      <c r="N14" s="722" t="s">
        <v>1205</v>
      </c>
      <c r="O14" s="723"/>
      <c r="P14" s="89"/>
      <c r="Q14" s="205" t="s">
        <v>1207</v>
      </c>
      <c r="R14" s="299">
        <v>1</v>
      </c>
      <c r="S14" s="219"/>
    </row>
    <row r="15" spans="1:19" s="196" customFormat="1">
      <c r="A15" s="216"/>
      <c r="B15" s="155"/>
      <c r="C15" s="300" t="s">
        <v>1203</v>
      </c>
      <c r="D15" s="514" t="s">
        <v>1208</v>
      </c>
      <c r="E15" s="204">
        <f t="shared" si="0"/>
        <v>11.2</v>
      </c>
      <c r="F15" s="297"/>
      <c r="G15" s="515"/>
      <c r="H15" s="515">
        <v>0</v>
      </c>
      <c r="I15" s="515">
        <v>0</v>
      </c>
      <c r="J15" s="515">
        <v>11.2</v>
      </c>
      <c r="K15" s="397">
        <v>0</v>
      </c>
      <c r="L15" s="397">
        <v>0</v>
      </c>
      <c r="M15" s="297"/>
      <c r="N15" s="722" t="s">
        <v>1205</v>
      </c>
      <c r="O15" s="723"/>
      <c r="P15" s="89"/>
      <c r="Q15" s="205" t="s">
        <v>1209</v>
      </c>
      <c r="R15" s="299">
        <v>1</v>
      </c>
      <c r="S15" s="219"/>
    </row>
    <row r="16" spans="1:19" s="196" customFormat="1">
      <c r="A16" s="216"/>
      <c r="B16" s="155"/>
      <c r="C16" s="300" t="s">
        <v>1203</v>
      </c>
      <c r="D16" s="514" t="s">
        <v>1210</v>
      </c>
      <c r="E16" s="204">
        <f t="shared" si="0"/>
        <v>31.6</v>
      </c>
      <c r="F16" s="297"/>
      <c r="G16" s="515">
        <v>28.3</v>
      </c>
      <c r="H16" s="515">
        <v>0</v>
      </c>
      <c r="I16" s="515">
        <v>0</v>
      </c>
      <c r="J16" s="515">
        <v>3.3</v>
      </c>
      <c r="K16" s="397">
        <v>0</v>
      </c>
      <c r="L16" s="397"/>
      <c r="M16" s="297"/>
      <c r="N16" s="722" t="s">
        <v>1205</v>
      </c>
      <c r="O16" s="723"/>
      <c r="P16" s="89"/>
      <c r="Q16" s="205" t="s">
        <v>1161</v>
      </c>
      <c r="R16" s="299">
        <v>1</v>
      </c>
      <c r="S16" s="219"/>
    </row>
    <row r="17" spans="1:19" s="196" customFormat="1">
      <c r="A17" s="216"/>
      <c r="B17" s="155"/>
      <c r="C17" s="300" t="s">
        <v>1203</v>
      </c>
      <c r="D17" s="514" t="s">
        <v>1211</v>
      </c>
      <c r="E17" s="204">
        <f t="shared" si="0"/>
        <v>140.53</v>
      </c>
      <c r="F17" s="297"/>
      <c r="G17" s="515">
        <v>122</v>
      </c>
      <c r="H17" s="397">
        <v>0</v>
      </c>
      <c r="I17" s="397">
        <v>0</v>
      </c>
      <c r="J17" s="515">
        <f>16.43+2.1</f>
        <v>18.53</v>
      </c>
      <c r="K17" s="397">
        <v>0</v>
      </c>
      <c r="L17" s="397"/>
      <c r="M17" s="297"/>
      <c r="N17" s="722" t="s">
        <v>1205</v>
      </c>
      <c r="O17" s="723"/>
      <c r="P17" s="89"/>
      <c r="Q17" s="205" t="s">
        <v>1209</v>
      </c>
      <c r="R17" s="299">
        <v>1</v>
      </c>
      <c r="S17" s="219"/>
    </row>
    <row r="18" spans="1:19" s="196" customFormat="1">
      <c r="A18" s="216"/>
      <c r="B18" s="155"/>
      <c r="C18" s="300" t="s">
        <v>1203</v>
      </c>
      <c r="D18" s="514" t="s">
        <v>940</v>
      </c>
      <c r="E18" s="204">
        <f t="shared" si="0"/>
        <v>25.05</v>
      </c>
      <c r="F18" s="297"/>
      <c r="G18" s="516">
        <v>25.05</v>
      </c>
      <c r="H18" s="397">
        <v>0</v>
      </c>
      <c r="I18" s="397">
        <v>0</v>
      </c>
      <c r="J18" s="397">
        <v>0</v>
      </c>
      <c r="K18" s="397">
        <v>0</v>
      </c>
      <c r="L18" s="397"/>
      <c r="M18" s="297"/>
      <c r="N18" s="722" t="s">
        <v>1205</v>
      </c>
      <c r="O18" s="723"/>
      <c r="P18" s="89"/>
      <c r="Q18" s="205" t="s">
        <v>1207</v>
      </c>
      <c r="R18" s="299">
        <v>1</v>
      </c>
      <c r="S18" s="219"/>
    </row>
    <row r="19" spans="1:19" s="252" customFormat="1">
      <c r="A19" s="216"/>
      <c r="B19" s="246"/>
      <c r="C19" s="735" t="s">
        <v>1212</v>
      </c>
      <c r="D19" s="736"/>
      <c r="E19" s="247">
        <f t="shared" si="0"/>
        <v>216.75</v>
      </c>
      <c r="F19" s="248"/>
      <c r="G19" s="247">
        <f>SUM(G13:G18)</f>
        <v>180.42000000000002</v>
      </c>
      <c r="H19" s="247">
        <f t="shared" ref="H19:L19" si="1">SUM(H13:H18)</f>
        <v>0</v>
      </c>
      <c r="I19" s="247">
        <f t="shared" si="1"/>
        <v>0</v>
      </c>
      <c r="J19" s="247">
        <f t="shared" si="1"/>
        <v>36.33</v>
      </c>
      <c r="K19" s="247">
        <f t="shared" si="1"/>
        <v>0</v>
      </c>
      <c r="L19" s="247">
        <f t="shared" si="1"/>
        <v>0</v>
      </c>
      <c r="M19" s="248"/>
      <c r="N19" s="737" t="s">
        <v>1205</v>
      </c>
      <c r="O19" s="738"/>
      <c r="P19" s="250"/>
      <c r="Q19" s="242" t="s">
        <v>1149</v>
      </c>
      <c r="R19" s="243">
        <v>1</v>
      </c>
      <c r="S19" s="251"/>
    </row>
    <row r="20" spans="1:19" s="196" customFormat="1">
      <c r="A20" s="216"/>
      <c r="B20" s="155"/>
      <c r="C20" s="89"/>
      <c r="D20" s="89"/>
      <c r="E20" s="178"/>
      <c r="F20" s="89"/>
      <c r="G20" s="301"/>
      <c r="H20" s="301"/>
      <c r="I20" s="301"/>
      <c r="J20" s="301"/>
      <c r="K20" s="301"/>
      <c r="L20" s="302"/>
      <c r="M20" s="89"/>
      <c r="N20" s="89"/>
      <c r="O20" s="89"/>
      <c r="P20" s="89"/>
      <c r="Q20" s="89"/>
      <c r="R20" s="89"/>
      <c r="S20" s="219"/>
    </row>
    <row r="21" spans="1:19" s="196" customFormat="1">
      <c r="A21" s="216"/>
      <c r="B21" s="155"/>
      <c r="C21" s="296" t="s">
        <v>1213</v>
      </c>
      <c r="D21" s="233" t="s">
        <v>1064</v>
      </c>
      <c r="E21" s="204">
        <f t="shared" ref="E21:E24" si="2">SUM(G21:L21)</f>
        <v>34.1</v>
      </c>
      <c r="F21" s="297"/>
      <c r="G21" s="515">
        <v>34.1</v>
      </c>
      <c r="H21" s="397">
        <v>0</v>
      </c>
      <c r="I21" s="397">
        <v>0</v>
      </c>
      <c r="J21" s="397">
        <v>0</v>
      </c>
      <c r="K21" s="397">
        <v>0</v>
      </c>
      <c r="L21" s="397">
        <v>0</v>
      </c>
      <c r="M21" s="297"/>
      <c r="N21" s="722" t="s">
        <v>1214</v>
      </c>
      <c r="O21" s="723"/>
      <c r="P21" s="89"/>
      <c r="Q21" s="205" t="s">
        <v>1215</v>
      </c>
      <c r="R21" s="299">
        <v>1</v>
      </c>
      <c r="S21" s="219"/>
    </row>
    <row r="22" spans="1:19" s="196" customFormat="1">
      <c r="A22" s="216"/>
      <c r="B22" s="155"/>
      <c r="C22" s="296" t="s">
        <v>1213</v>
      </c>
      <c r="D22" s="233" t="s">
        <v>1216</v>
      </c>
      <c r="E22" s="204">
        <f t="shared" si="2"/>
        <v>1.29</v>
      </c>
      <c r="F22" s="297"/>
      <c r="G22" s="397">
        <v>0</v>
      </c>
      <c r="H22" s="397">
        <v>0</v>
      </c>
      <c r="I22" s="397">
        <v>0</v>
      </c>
      <c r="J22" s="397">
        <v>0</v>
      </c>
      <c r="K22" s="397">
        <v>0</v>
      </c>
      <c r="L22" s="515">
        <v>1.29</v>
      </c>
      <c r="M22" s="297"/>
      <c r="N22" s="722" t="s">
        <v>1217</v>
      </c>
      <c r="O22" s="723"/>
      <c r="P22" s="89"/>
      <c r="Q22" s="205" t="s">
        <v>1217</v>
      </c>
      <c r="R22" s="299">
        <v>0</v>
      </c>
      <c r="S22" s="219"/>
    </row>
    <row r="23" spans="1:19" s="196" customFormat="1">
      <c r="A23" s="216"/>
      <c r="B23" s="155"/>
      <c r="C23" s="296" t="s">
        <v>1218</v>
      </c>
      <c r="D23" s="233" t="s">
        <v>1219</v>
      </c>
      <c r="E23" s="204">
        <f t="shared" si="2"/>
        <v>31.15</v>
      </c>
      <c r="F23" s="297"/>
      <c r="G23" s="515">
        <v>31.15</v>
      </c>
      <c r="H23" s="397">
        <v>0</v>
      </c>
      <c r="I23" s="397">
        <v>0</v>
      </c>
      <c r="J23" s="397">
        <v>0</v>
      </c>
      <c r="K23" s="397">
        <v>0</v>
      </c>
      <c r="L23" s="397">
        <v>0</v>
      </c>
      <c r="M23" s="297"/>
      <c r="N23" s="722" t="s">
        <v>1214</v>
      </c>
      <c r="O23" s="723"/>
      <c r="P23" s="89"/>
      <c r="Q23" s="205" t="s">
        <v>1215</v>
      </c>
      <c r="R23" s="299">
        <v>1</v>
      </c>
      <c r="S23" s="219"/>
    </row>
    <row r="24" spans="1:19" s="252" customFormat="1">
      <c r="A24" s="216"/>
      <c r="B24" s="246"/>
      <c r="C24" s="718" t="s">
        <v>958</v>
      </c>
      <c r="D24" s="718"/>
      <c r="E24" s="247">
        <f t="shared" si="2"/>
        <v>66.540000000000006</v>
      </c>
      <c r="F24" s="248"/>
      <c r="G24" s="247">
        <f>SUM(G21:G23)</f>
        <v>65.25</v>
      </c>
      <c r="H24" s="247">
        <f t="shared" ref="H24:L24" si="3">SUM(H21:H23)</f>
        <v>0</v>
      </c>
      <c r="I24" s="247">
        <f t="shared" si="3"/>
        <v>0</v>
      </c>
      <c r="J24" s="247">
        <f t="shared" si="3"/>
        <v>0</v>
      </c>
      <c r="K24" s="247">
        <f t="shared" si="3"/>
        <v>0</v>
      </c>
      <c r="L24" s="247">
        <f t="shared" si="3"/>
        <v>1.29</v>
      </c>
      <c r="M24" s="248"/>
      <c r="N24" s="733" t="s">
        <v>1214</v>
      </c>
      <c r="O24" s="734"/>
      <c r="P24" s="250"/>
      <c r="Q24" s="242" t="s">
        <v>1215</v>
      </c>
      <c r="R24" s="243">
        <v>1</v>
      </c>
      <c r="S24" s="251"/>
    </row>
    <row r="25" spans="1:19" s="196" customFormat="1">
      <c r="A25" s="216"/>
      <c r="B25" s="155"/>
      <c r="C25" s="89"/>
      <c r="D25" s="89"/>
      <c r="E25" s="178"/>
      <c r="F25" s="89"/>
      <c r="G25" s="301"/>
      <c r="H25" s="301"/>
      <c r="I25" s="301"/>
      <c r="J25" s="301"/>
      <c r="K25" s="301"/>
      <c r="L25" s="302"/>
      <c r="M25" s="89"/>
      <c r="N25" s="89"/>
      <c r="O25" s="89"/>
      <c r="P25" s="89"/>
      <c r="Q25" s="89"/>
      <c r="R25" s="89"/>
      <c r="S25" s="219"/>
    </row>
    <row r="26" spans="1:19" s="196" customFormat="1">
      <c r="A26" s="216"/>
      <c r="B26" s="155"/>
      <c r="C26" s="296" t="s">
        <v>1220</v>
      </c>
      <c r="D26" s="233" t="s">
        <v>1221</v>
      </c>
      <c r="E26" s="204">
        <f t="shared" ref="E26:E30" si="4">SUM(G26:L26)</f>
        <v>9.15</v>
      </c>
      <c r="F26" s="297"/>
      <c r="G26" s="515">
        <v>9.15</v>
      </c>
      <c r="H26" s="397">
        <v>0</v>
      </c>
      <c r="I26" s="397">
        <v>0</v>
      </c>
      <c r="J26" s="397">
        <v>0</v>
      </c>
      <c r="K26" s="397">
        <v>0</v>
      </c>
      <c r="L26" s="397">
        <v>0</v>
      </c>
      <c r="M26" s="297"/>
      <c r="N26" s="732" t="s">
        <v>1205</v>
      </c>
      <c r="O26" s="732"/>
      <c r="P26" s="89"/>
      <c r="Q26" s="205" t="s">
        <v>1215</v>
      </c>
      <c r="R26" s="303">
        <v>1</v>
      </c>
      <c r="S26" s="219"/>
    </row>
    <row r="27" spans="1:19" s="196" customFormat="1">
      <c r="A27" s="216"/>
      <c r="B27" s="155"/>
      <c r="C27" s="300" t="s">
        <v>1222</v>
      </c>
      <c r="D27" s="233" t="s">
        <v>1223</v>
      </c>
      <c r="E27" s="204">
        <f t="shared" si="4"/>
        <v>28.7</v>
      </c>
      <c r="F27" s="297"/>
      <c r="G27" s="515">
        <v>16.7</v>
      </c>
      <c r="H27" s="397">
        <v>0</v>
      </c>
      <c r="I27" s="397">
        <v>0</v>
      </c>
      <c r="J27" s="515">
        <v>12</v>
      </c>
      <c r="K27" s="515">
        <v>0</v>
      </c>
      <c r="L27" s="515"/>
      <c r="M27" s="297"/>
      <c r="N27" s="722" t="s">
        <v>1205</v>
      </c>
      <c r="O27" s="723"/>
      <c r="P27" s="89"/>
      <c r="Q27" s="205" t="s">
        <v>1215</v>
      </c>
      <c r="R27" s="299">
        <v>1</v>
      </c>
      <c r="S27" s="219"/>
    </row>
    <row r="28" spans="1:19" s="196" customFormat="1">
      <c r="A28" s="216"/>
      <c r="B28" s="155"/>
      <c r="C28" s="296" t="s">
        <v>1224</v>
      </c>
      <c r="D28" s="233" t="s">
        <v>1225</v>
      </c>
      <c r="E28" s="204">
        <f t="shared" si="4"/>
        <v>6.7</v>
      </c>
      <c r="F28" s="297"/>
      <c r="G28" s="515">
        <v>6.7</v>
      </c>
      <c r="H28" s="397">
        <v>0</v>
      </c>
      <c r="I28" s="397">
        <v>0</v>
      </c>
      <c r="J28" s="397">
        <v>0</v>
      </c>
      <c r="K28" s="397">
        <v>0</v>
      </c>
      <c r="L28" s="397">
        <v>0</v>
      </c>
      <c r="M28" s="297"/>
      <c r="N28" s="721" t="s">
        <v>1205</v>
      </c>
      <c r="O28" s="721"/>
      <c r="P28" s="89"/>
      <c r="Q28" s="205" t="s">
        <v>1145</v>
      </c>
      <c r="R28" s="299">
        <v>1</v>
      </c>
      <c r="S28" s="219"/>
    </row>
    <row r="29" spans="1:19" s="196" customFormat="1">
      <c r="A29" s="216"/>
      <c r="B29" s="155"/>
      <c r="C29" s="296" t="s">
        <v>1222</v>
      </c>
      <c r="D29" s="233" t="s">
        <v>1226</v>
      </c>
      <c r="E29" s="204">
        <f>SUM(G29:L29)</f>
        <v>8.2799999999999994</v>
      </c>
      <c r="F29" s="297"/>
      <c r="G29" s="515">
        <v>8.2799999999999994</v>
      </c>
      <c r="H29" s="397">
        <v>0</v>
      </c>
      <c r="I29" s="397">
        <v>0</v>
      </c>
      <c r="J29" s="515"/>
      <c r="K29" s="397">
        <v>0</v>
      </c>
      <c r="L29" s="397">
        <v>0</v>
      </c>
      <c r="M29" s="297"/>
      <c r="N29" s="721" t="s">
        <v>1205</v>
      </c>
      <c r="O29" s="721"/>
      <c r="P29" s="89"/>
      <c r="Q29" s="205" t="s">
        <v>1215</v>
      </c>
      <c r="R29" s="299">
        <v>1</v>
      </c>
      <c r="S29" s="219"/>
    </row>
    <row r="30" spans="1:19" s="252" customFormat="1">
      <c r="A30" s="216"/>
      <c r="B30" s="246"/>
      <c r="C30" s="735" t="s">
        <v>1227</v>
      </c>
      <c r="D30" s="736"/>
      <c r="E30" s="247">
        <f t="shared" si="4"/>
        <v>52.830000000000005</v>
      </c>
      <c r="F30" s="248"/>
      <c r="G30" s="247">
        <f t="shared" ref="G30:L30" si="5">SUM(G26:G29)</f>
        <v>40.830000000000005</v>
      </c>
      <c r="H30" s="247">
        <f t="shared" si="5"/>
        <v>0</v>
      </c>
      <c r="I30" s="247">
        <f t="shared" si="5"/>
        <v>0</v>
      </c>
      <c r="J30" s="247">
        <f t="shared" si="5"/>
        <v>12</v>
      </c>
      <c r="K30" s="247">
        <f t="shared" si="5"/>
        <v>0</v>
      </c>
      <c r="L30" s="247">
        <f t="shared" si="5"/>
        <v>0</v>
      </c>
      <c r="M30" s="248"/>
      <c r="N30" s="733" t="s">
        <v>1205</v>
      </c>
      <c r="O30" s="734"/>
      <c r="P30" s="250"/>
      <c r="Q30" s="242" t="s">
        <v>1215</v>
      </c>
      <c r="R30" s="244">
        <v>1</v>
      </c>
      <c r="S30" s="251"/>
    </row>
    <row r="31" spans="1:19" s="196" customFormat="1">
      <c r="A31" s="216"/>
      <c r="B31" s="155"/>
      <c r="C31" s="89"/>
      <c r="D31" s="89"/>
      <c r="E31" s="178"/>
      <c r="F31" s="89"/>
      <c r="G31" s="301"/>
      <c r="H31" s="301"/>
      <c r="I31" s="301"/>
      <c r="J31" s="301"/>
      <c r="K31" s="301"/>
      <c r="L31" s="302"/>
      <c r="M31" s="89"/>
      <c r="N31" s="89"/>
      <c r="O31" s="89"/>
      <c r="P31" s="89"/>
      <c r="Q31" s="89"/>
      <c r="R31" s="89"/>
      <c r="S31" s="219"/>
    </row>
    <row r="32" spans="1:19" s="196" customFormat="1">
      <c r="A32" s="216"/>
      <c r="B32" s="155"/>
      <c r="C32" s="296" t="s">
        <v>1222</v>
      </c>
      <c r="D32" s="233" t="s">
        <v>1228</v>
      </c>
      <c r="E32" s="204">
        <f>SUM(G32:L32)</f>
        <v>35.11</v>
      </c>
      <c r="F32" s="297"/>
      <c r="G32" s="515">
        <v>35.11</v>
      </c>
      <c r="H32" s="397">
        <v>0</v>
      </c>
      <c r="I32" s="397">
        <v>0</v>
      </c>
      <c r="J32" s="397">
        <v>0</v>
      </c>
      <c r="K32" s="397">
        <v>0</v>
      </c>
      <c r="L32" s="397"/>
      <c r="M32" s="297"/>
      <c r="N32" s="722" t="s">
        <v>1214</v>
      </c>
      <c r="O32" s="723"/>
      <c r="P32" s="89"/>
      <c r="Q32" s="205" t="s">
        <v>1215</v>
      </c>
      <c r="R32" s="299">
        <v>1</v>
      </c>
      <c r="S32" s="219"/>
    </row>
    <row r="33" spans="1:19" s="196" customFormat="1">
      <c r="A33" s="216"/>
      <c r="B33" s="155"/>
      <c r="C33" s="296" t="s">
        <v>1229</v>
      </c>
      <c r="D33" s="233" t="s">
        <v>1230</v>
      </c>
      <c r="E33" s="204">
        <f>SUM(G33:L33)</f>
        <v>0.89</v>
      </c>
      <c r="F33" s="297"/>
      <c r="G33" s="515">
        <v>0.89</v>
      </c>
      <c r="H33" s="397">
        <v>0</v>
      </c>
      <c r="I33" s="397">
        <v>0</v>
      </c>
      <c r="J33" s="397">
        <v>0</v>
      </c>
      <c r="K33" s="397">
        <v>0</v>
      </c>
      <c r="L33" s="397">
        <v>0</v>
      </c>
      <c r="M33" s="297"/>
      <c r="N33" s="722" t="s">
        <v>1214</v>
      </c>
      <c r="O33" s="723"/>
      <c r="P33" s="89"/>
      <c r="Q33" s="205" t="s">
        <v>1231</v>
      </c>
      <c r="R33" s="299">
        <v>1</v>
      </c>
      <c r="S33" s="219"/>
    </row>
    <row r="34" spans="1:19" s="196" customFormat="1">
      <c r="A34" s="216"/>
      <c r="B34" s="155"/>
      <c r="C34" s="296" t="s">
        <v>1229</v>
      </c>
      <c r="D34" s="233" t="s">
        <v>1232</v>
      </c>
      <c r="E34" s="204">
        <f t="shared" ref="E34:E35" si="6">SUM(G34:L34)</f>
        <v>15.84</v>
      </c>
      <c r="F34" s="297"/>
      <c r="G34" s="515">
        <v>15.84</v>
      </c>
      <c r="H34" s="397">
        <v>0</v>
      </c>
      <c r="I34" s="397">
        <v>0</v>
      </c>
      <c r="J34" s="397">
        <v>0</v>
      </c>
      <c r="K34" s="397">
        <v>0</v>
      </c>
      <c r="L34" s="397">
        <v>0</v>
      </c>
      <c r="M34" s="297"/>
      <c r="N34" s="722" t="s">
        <v>1214</v>
      </c>
      <c r="O34" s="723"/>
      <c r="P34" s="89"/>
      <c r="Q34" s="205" t="s">
        <v>1231</v>
      </c>
      <c r="R34" s="299">
        <v>1</v>
      </c>
      <c r="S34" s="219"/>
    </row>
    <row r="35" spans="1:19" s="196" customFormat="1">
      <c r="A35" s="216"/>
      <c r="B35" s="155"/>
      <c r="C35" s="296" t="s">
        <v>1229</v>
      </c>
      <c r="D35" s="233" t="s">
        <v>1233</v>
      </c>
      <c r="E35" s="204">
        <f t="shared" si="6"/>
        <v>14.95</v>
      </c>
      <c r="F35" s="297"/>
      <c r="G35" s="515">
        <v>14.95</v>
      </c>
      <c r="H35" s="397">
        <v>0</v>
      </c>
      <c r="I35" s="397">
        <v>0</v>
      </c>
      <c r="J35" s="397">
        <v>0</v>
      </c>
      <c r="K35" s="397">
        <v>0</v>
      </c>
      <c r="L35" s="397">
        <v>0</v>
      </c>
      <c r="M35" s="297"/>
      <c r="N35" s="722" t="s">
        <v>1214</v>
      </c>
      <c r="O35" s="723"/>
      <c r="P35" s="89"/>
      <c r="Q35" s="205" t="s">
        <v>1231</v>
      </c>
      <c r="R35" s="299">
        <v>1</v>
      </c>
      <c r="S35" s="219"/>
    </row>
    <row r="36" spans="1:19" s="252" customFormat="1">
      <c r="A36" s="216"/>
      <c r="B36" s="246"/>
      <c r="C36" s="735" t="s">
        <v>959</v>
      </c>
      <c r="D36" s="736"/>
      <c r="E36" s="247">
        <f>SUM(G36:L36)</f>
        <v>66.790000000000006</v>
      </c>
      <c r="F36" s="248"/>
      <c r="G36" s="247">
        <f>SUM(G32:G35)</f>
        <v>66.790000000000006</v>
      </c>
      <c r="H36" s="247">
        <f t="shared" ref="H36:L36" si="7">SUM(H32:H35)</f>
        <v>0</v>
      </c>
      <c r="I36" s="247">
        <f t="shared" si="7"/>
        <v>0</v>
      </c>
      <c r="J36" s="247">
        <f t="shared" si="7"/>
        <v>0</v>
      </c>
      <c r="K36" s="247">
        <f t="shared" si="7"/>
        <v>0</v>
      </c>
      <c r="L36" s="247">
        <f t="shared" si="7"/>
        <v>0</v>
      </c>
      <c r="M36" s="248"/>
      <c r="N36" s="733" t="s">
        <v>1214</v>
      </c>
      <c r="O36" s="734"/>
      <c r="P36" s="250"/>
      <c r="Q36" s="242" t="s">
        <v>1215</v>
      </c>
      <c r="R36" s="243">
        <v>1</v>
      </c>
      <c r="S36" s="251"/>
    </row>
    <row r="37" spans="1:19" s="196" customFormat="1">
      <c r="A37" s="216"/>
      <c r="B37" s="155"/>
      <c r="C37" s="89"/>
      <c r="D37" s="89"/>
      <c r="E37" s="178"/>
      <c r="F37" s="89"/>
      <c r="G37" s="301"/>
      <c r="H37" s="301"/>
      <c r="I37" s="301"/>
      <c r="J37" s="301"/>
      <c r="K37" s="301"/>
      <c r="L37" s="302"/>
      <c r="M37" s="89"/>
      <c r="N37" s="89"/>
      <c r="O37" s="89"/>
      <c r="P37" s="89"/>
      <c r="Q37" s="89"/>
      <c r="R37" s="89"/>
      <c r="S37" s="219"/>
    </row>
    <row r="38" spans="1:19" s="196" customFormat="1">
      <c r="A38" s="216"/>
      <c r="B38" s="155"/>
      <c r="C38" s="296" t="s">
        <v>1234</v>
      </c>
      <c r="D38" s="233" t="s">
        <v>1235</v>
      </c>
      <c r="E38" s="204">
        <f>SUM(G38:L38)</f>
        <v>72.019900000000007</v>
      </c>
      <c r="F38" s="297"/>
      <c r="G38" s="397">
        <v>0</v>
      </c>
      <c r="H38" s="397">
        <v>0</v>
      </c>
      <c r="I38" s="397">
        <v>0</v>
      </c>
      <c r="J38" s="515">
        <v>72.019900000000007</v>
      </c>
      <c r="K38" s="397">
        <v>0</v>
      </c>
      <c r="L38" s="397">
        <v>0</v>
      </c>
      <c r="M38" s="297"/>
      <c r="N38" s="722" t="s">
        <v>1205</v>
      </c>
      <c r="O38" s="723"/>
      <c r="P38" s="89"/>
      <c r="Q38" s="205" t="s">
        <v>1145</v>
      </c>
      <c r="R38" s="299">
        <v>1</v>
      </c>
      <c r="S38" s="219"/>
    </row>
    <row r="39" spans="1:19" s="196" customFormat="1">
      <c r="A39" s="216"/>
      <c r="B39" s="155"/>
      <c r="C39" s="296" t="s">
        <v>1234</v>
      </c>
      <c r="D39" s="233" t="s">
        <v>1236</v>
      </c>
      <c r="E39" s="204"/>
      <c r="F39" s="297"/>
      <c r="G39" s="397"/>
      <c r="H39" s="397"/>
      <c r="I39" s="397"/>
      <c r="J39" s="515">
        <v>14.2</v>
      </c>
      <c r="K39" s="397"/>
      <c r="L39" s="397"/>
      <c r="M39" s="297"/>
      <c r="N39" s="722" t="s">
        <v>1205</v>
      </c>
      <c r="O39" s="723"/>
      <c r="P39" s="89"/>
      <c r="Q39" s="205"/>
      <c r="R39" s="299"/>
      <c r="S39" s="219"/>
    </row>
    <row r="40" spans="1:19" s="252" customFormat="1">
      <c r="A40" s="216"/>
      <c r="B40" s="246"/>
      <c r="C40" s="718" t="s">
        <v>1237</v>
      </c>
      <c r="D40" s="718"/>
      <c r="E40" s="247">
        <f>SUM(G40:L40)</f>
        <v>72.019900000000007</v>
      </c>
      <c r="F40" s="248"/>
      <c r="G40" s="247">
        <f>SUM(G38)</f>
        <v>0</v>
      </c>
      <c r="H40" s="247">
        <f t="shared" ref="H40:L40" si="8">SUM(H38)</f>
        <v>0</v>
      </c>
      <c r="I40" s="247">
        <f t="shared" si="8"/>
        <v>0</v>
      </c>
      <c r="J40" s="247">
        <f t="shared" si="8"/>
        <v>72.019900000000007</v>
      </c>
      <c r="K40" s="247">
        <f t="shared" si="8"/>
        <v>0</v>
      </c>
      <c r="L40" s="247">
        <f t="shared" si="8"/>
        <v>0</v>
      </c>
      <c r="M40" s="248"/>
      <c r="N40" s="731" t="s">
        <v>1205</v>
      </c>
      <c r="O40" s="731"/>
      <c r="P40" s="250"/>
      <c r="Q40" s="242" t="s">
        <v>1145</v>
      </c>
      <c r="R40" s="243">
        <v>1</v>
      </c>
      <c r="S40" s="251"/>
    </row>
    <row r="41" spans="1:19" s="196" customFormat="1">
      <c r="A41" s="216"/>
      <c r="B41" s="155"/>
      <c r="C41" s="89"/>
      <c r="D41" s="89"/>
      <c r="E41" s="178"/>
      <c r="F41" s="89"/>
      <c r="G41" s="301"/>
      <c r="H41" s="301"/>
      <c r="I41" s="301"/>
      <c r="J41" s="301"/>
      <c r="K41" s="301"/>
      <c r="L41" s="302"/>
      <c r="M41" s="89"/>
      <c r="N41" s="89"/>
      <c r="O41" s="89"/>
      <c r="P41" s="89"/>
      <c r="Q41" s="89"/>
      <c r="R41" s="89"/>
      <c r="S41" s="219"/>
    </row>
    <row r="42" spans="1:19" s="196" customFormat="1">
      <c r="A42" s="216"/>
      <c r="B42" s="155"/>
      <c r="C42" s="296" t="s">
        <v>970</v>
      </c>
      <c r="D42" s="233" t="s">
        <v>1238</v>
      </c>
      <c r="E42" s="204">
        <f t="shared" ref="E42:E46" si="9">SUM(G42:L42)</f>
        <v>6.79</v>
      </c>
      <c r="F42" s="297"/>
      <c r="G42" s="515">
        <v>6.79</v>
      </c>
      <c r="H42" s="397">
        <v>0</v>
      </c>
      <c r="I42" s="397">
        <v>0</v>
      </c>
      <c r="J42" s="397"/>
      <c r="K42" s="397">
        <v>0</v>
      </c>
      <c r="L42" s="397">
        <v>0</v>
      </c>
      <c r="M42" s="297"/>
      <c r="N42" s="722" t="s">
        <v>1205</v>
      </c>
      <c r="O42" s="723"/>
      <c r="P42" s="89"/>
      <c r="Q42" s="205" t="s">
        <v>1157</v>
      </c>
      <c r="R42" s="299">
        <v>1</v>
      </c>
      <c r="S42" s="219"/>
    </row>
    <row r="43" spans="1:19" s="196" customFormat="1">
      <c r="A43" s="216"/>
      <c r="B43" s="155"/>
      <c r="C43" s="296" t="s">
        <v>970</v>
      </c>
      <c r="D43" s="233" t="s">
        <v>1239</v>
      </c>
      <c r="E43" s="204">
        <f t="shared" si="9"/>
        <v>11.798</v>
      </c>
      <c r="F43" s="297"/>
      <c r="G43" s="515">
        <v>11.798</v>
      </c>
      <c r="H43" s="397">
        <v>0</v>
      </c>
      <c r="I43" s="397">
        <v>0</v>
      </c>
      <c r="J43" s="397">
        <v>0</v>
      </c>
      <c r="K43" s="397">
        <v>0</v>
      </c>
      <c r="L43" s="397">
        <v>0</v>
      </c>
      <c r="M43" s="297"/>
      <c r="N43" s="722" t="s">
        <v>1205</v>
      </c>
      <c r="O43" s="723"/>
      <c r="P43" s="89"/>
      <c r="Q43" s="205" t="s">
        <v>1145</v>
      </c>
      <c r="R43" s="299">
        <v>1</v>
      </c>
      <c r="S43" s="219"/>
    </row>
    <row r="44" spans="1:19" s="196" customFormat="1">
      <c r="A44" s="216"/>
      <c r="B44" s="155"/>
      <c r="C44" s="300" t="s">
        <v>970</v>
      </c>
      <c r="D44" s="233" t="s">
        <v>1240</v>
      </c>
      <c r="E44" s="204">
        <f t="shared" si="9"/>
        <v>8</v>
      </c>
      <c r="F44" s="297"/>
      <c r="G44" s="397">
        <v>0</v>
      </c>
      <c r="H44" s="397">
        <v>0</v>
      </c>
      <c r="I44" s="397">
        <v>0</v>
      </c>
      <c r="J44" s="515">
        <v>8</v>
      </c>
      <c r="K44" s="397">
        <v>0</v>
      </c>
      <c r="L44" s="397">
        <v>0</v>
      </c>
      <c r="M44" s="297"/>
      <c r="N44" s="722" t="s">
        <v>1205</v>
      </c>
      <c r="O44" s="723"/>
      <c r="P44" s="89"/>
      <c r="Q44" s="205" t="s">
        <v>1145</v>
      </c>
      <c r="R44" s="299">
        <v>1</v>
      </c>
      <c r="S44" s="219"/>
    </row>
    <row r="45" spans="1:19" s="196" customFormat="1">
      <c r="A45" s="216"/>
      <c r="B45" s="155"/>
      <c r="C45" s="296" t="s">
        <v>970</v>
      </c>
      <c r="D45" s="233" t="s">
        <v>1241</v>
      </c>
      <c r="E45" s="204">
        <f t="shared" si="9"/>
        <v>7.15</v>
      </c>
      <c r="F45" s="297"/>
      <c r="G45" s="397">
        <v>0</v>
      </c>
      <c r="H45" s="397">
        <v>0</v>
      </c>
      <c r="I45" s="397">
        <v>0</v>
      </c>
      <c r="J45" s="397">
        <v>0</v>
      </c>
      <c r="K45" s="397">
        <v>0</v>
      </c>
      <c r="L45" s="515">
        <v>7.15</v>
      </c>
      <c r="M45" s="297"/>
      <c r="N45" s="722" t="s">
        <v>1205</v>
      </c>
      <c r="O45" s="723"/>
      <c r="P45" s="89"/>
      <c r="Q45" s="205" t="s">
        <v>1145</v>
      </c>
      <c r="R45" s="303">
        <v>1</v>
      </c>
      <c r="S45" s="219"/>
    </row>
    <row r="46" spans="1:19" s="252" customFormat="1">
      <c r="A46" s="216"/>
      <c r="B46" s="246"/>
      <c r="C46" s="718" t="s">
        <v>1242</v>
      </c>
      <c r="D46" s="718"/>
      <c r="E46" s="247">
        <f t="shared" si="9"/>
        <v>33.738</v>
      </c>
      <c r="F46" s="248"/>
      <c r="G46" s="247">
        <f t="shared" ref="G46:L46" si="10">SUM(G42:G45)</f>
        <v>18.588000000000001</v>
      </c>
      <c r="H46" s="247">
        <f t="shared" si="10"/>
        <v>0</v>
      </c>
      <c r="I46" s="247">
        <f t="shared" si="10"/>
        <v>0</v>
      </c>
      <c r="J46" s="247">
        <f t="shared" si="10"/>
        <v>8</v>
      </c>
      <c r="K46" s="247">
        <f t="shared" si="10"/>
        <v>0</v>
      </c>
      <c r="L46" s="247">
        <f t="shared" si="10"/>
        <v>7.15</v>
      </c>
      <c r="M46" s="248"/>
      <c r="N46" s="731" t="s">
        <v>1205</v>
      </c>
      <c r="O46" s="731"/>
      <c r="P46" s="250"/>
      <c r="Q46" s="242" t="s">
        <v>1145</v>
      </c>
      <c r="R46" s="243">
        <v>1</v>
      </c>
      <c r="S46" s="251"/>
    </row>
    <row r="47" spans="1:19" s="196" customFormat="1">
      <c r="A47" s="216"/>
      <c r="B47" s="155"/>
      <c r="C47" s="89"/>
      <c r="D47" s="89"/>
      <c r="E47" s="178"/>
      <c r="F47" s="89"/>
      <c r="G47" s="301"/>
      <c r="H47" s="301"/>
      <c r="I47" s="301"/>
      <c r="J47" s="301"/>
      <c r="K47" s="301"/>
      <c r="L47" s="302"/>
      <c r="M47" s="89"/>
      <c r="N47" s="89"/>
      <c r="O47" s="89"/>
      <c r="P47" s="89"/>
      <c r="Q47" s="89"/>
      <c r="R47" s="89"/>
      <c r="S47" s="219"/>
    </row>
    <row r="48" spans="1:19" s="196" customFormat="1">
      <c r="A48" s="216"/>
      <c r="B48" s="155"/>
      <c r="C48" s="296" t="s">
        <v>970</v>
      </c>
      <c r="D48" s="233" t="s">
        <v>1243</v>
      </c>
      <c r="E48" s="204">
        <f>SUM(G48:L48)</f>
        <v>112</v>
      </c>
      <c r="F48" s="297"/>
      <c r="G48" s="515">
        <v>112</v>
      </c>
      <c r="H48" s="397">
        <v>0</v>
      </c>
      <c r="I48" s="397">
        <v>0</v>
      </c>
      <c r="J48" s="397">
        <v>0</v>
      </c>
      <c r="K48" s="397">
        <v>0</v>
      </c>
      <c r="L48" s="397">
        <v>0</v>
      </c>
      <c r="M48" s="297"/>
      <c r="N48" s="722" t="s">
        <v>1214</v>
      </c>
      <c r="O48" s="723"/>
      <c r="P48" s="89"/>
      <c r="Q48" s="205" t="s">
        <v>1145</v>
      </c>
      <c r="R48" s="303">
        <v>1</v>
      </c>
      <c r="S48" s="219"/>
    </row>
    <row r="49" spans="1:19" s="252" customFormat="1">
      <c r="A49" s="216"/>
      <c r="B49" s="246"/>
      <c r="C49" s="718" t="s">
        <v>1244</v>
      </c>
      <c r="D49" s="718"/>
      <c r="E49" s="247">
        <f t="shared" ref="E49" si="11">SUM(G49:L49)</f>
        <v>112</v>
      </c>
      <c r="F49" s="248"/>
      <c r="G49" s="247">
        <f>SUM(G48)</f>
        <v>112</v>
      </c>
      <c r="H49" s="247">
        <f t="shared" ref="H49:L49" si="12">SUM(H48)</f>
        <v>0</v>
      </c>
      <c r="I49" s="247">
        <f t="shared" si="12"/>
        <v>0</v>
      </c>
      <c r="J49" s="247">
        <f t="shared" si="12"/>
        <v>0</v>
      </c>
      <c r="K49" s="247">
        <f t="shared" si="12"/>
        <v>0</v>
      </c>
      <c r="L49" s="247">
        <f t="shared" si="12"/>
        <v>0</v>
      </c>
      <c r="M49" s="248"/>
      <c r="N49" s="731" t="s">
        <v>1214</v>
      </c>
      <c r="O49" s="731"/>
      <c r="P49" s="250"/>
      <c r="Q49" s="242" t="s">
        <v>1145</v>
      </c>
      <c r="R49" s="243">
        <v>1</v>
      </c>
      <c r="S49" s="251"/>
    </row>
    <row r="50" spans="1:19" s="196" customFormat="1">
      <c r="A50" s="216"/>
      <c r="B50" s="155"/>
      <c r="C50" s="89"/>
      <c r="D50" s="89"/>
      <c r="E50" s="178"/>
      <c r="F50" s="89"/>
      <c r="G50" s="301"/>
      <c r="H50" s="301"/>
      <c r="I50" s="301"/>
      <c r="J50" s="301"/>
      <c r="K50" s="301"/>
      <c r="L50" s="302"/>
      <c r="M50" s="89"/>
      <c r="N50" s="89"/>
      <c r="O50" s="89"/>
      <c r="P50" s="89"/>
      <c r="Q50" s="89"/>
      <c r="R50" s="89"/>
      <c r="S50" s="219"/>
    </row>
    <row r="51" spans="1:19" s="196" customFormat="1">
      <c r="A51" s="216"/>
      <c r="B51" s="155"/>
      <c r="C51" s="296" t="s">
        <v>1245</v>
      </c>
      <c r="D51" s="233" t="s">
        <v>1246</v>
      </c>
      <c r="E51" s="204">
        <f>SUM(G51:L51)</f>
        <v>1.8</v>
      </c>
      <c r="F51" s="297"/>
      <c r="G51" s="515">
        <v>1.8</v>
      </c>
      <c r="H51" s="397">
        <v>0</v>
      </c>
      <c r="I51" s="397">
        <v>0</v>
      </c>
      <c r="J51" s="397">
        <v>0</v>
      </c>
      <c r="K51" s="397">
        <v>0</v>
      </c>
      <c r="L51" s="397">
        <v>0</v>
      </c>
      <c r="M51" s="297"/>
      <c r="N51" s="732" t="s">
        <v>1205</v>
      </c>
      <c r="O51" s="732"/>
      <c r="P51" s="89"/>
      <c r="Q51" s="205" t="s">
        <v>1157</v>
      </c>
      <c r="R51" s="303">
        <v>1</v>
      </c>
      <c r="S51" s="219"/>
    </row>
    <row r="52" spans="1:19" s="196" customFormat="1">
      <c r="A52" s="216"/>
      <c r="B52" s="155"/>
      <c r="C52" s="296" t="s">
        <v>1245</v>
      </c>
      <c r="D52" s="233" t="s">
        <v>1247</v>
      </c>
      <c r="E52" s="204"/>
      <c r="F52" s="297"/>
      <c r="G52" s="515">
        <v>15.4</v>
      </c>
      <c r="H52" s="397"/>
      <c r="I52" s="397"/>
      <c r="J52" s="397"/>
      <c r="K52" s="397"/>
      <c r="L52" s="397"/>
      <c r="M52" s="297"/>
      <c r="N52" s="722" t="s">
        <v>1205</v>
      </c>
      <c r="O52" s="723"/>
      <c r="P52" s="89"/>
      <c r="Q52" s="205" t="s">
        <v>1145</v>
      </c>
      <c r="R52" s="303"/>
      <c r="S52" s="219"/>
    </row>
    <row r="53" spans="1:19" s="196" customFormat="1">
      <c r="A53" s="216"/>
      <c r="B53" s="155"/>
      <c r="C53" s="296" t="s">
        <v>1245</v>
      </c>
      <c r="D53" s="233" t="s">
        <v>1248</v>
      </c>
      <c r="E53" s="204">
        <f t="shared" ref="E53:E55" si="13">SUM(G53:L53)</f>
        <v>3.52</v>
      </c>
      <c r="F53" s="297"/>
      <c r="G53" s="515">
        <v>3.52</v>
      </c>
      <c r="H53" s="397">
        <v>0</v>
      </c>
      <c r="I53" s="397">
        <v>0</v>
      </c>
      <c r="J53" s="397">
        <v>0</v>
      </c>
      <c r="K53" s="397">
        <v>0</v>
      </c>
      <c r="L53" s="397">
        <v>0</v>
      </c>
      <c r="M53" s="297"/>
      <c r="N53" s="722" t="s">
        <v>1205</v>
      </c>
      <c r="O53" s="723"/>
      <c r="P53" s="89"/>
      <c r="Q53" s="205" t="s">
        <v>1145</v>
      </c>
      <c r="R53" s="299">
        <v>1</v>
      </c>
      <c r="S53" s="219"/>
    </row>
    <row r="54" spans="1:19" s="196" customFormat="1">
      <c r="A54" s="216"/>
      <c r="B54" s="155"/>
      <c r="C54" s="296" t="s">
        <v>1245</v>
      </c>
      <c r="D54" s="233" t="s">
        <v>1249</v>
      </c>
      <c r="E54" s="204">
        <f t="shared" si="13"/>
        <v>4.74</v>
      </c>
      <c r="F54" s="297"/>
      <c r="G54" s="515">
        <v>4.74</v>
      </c>
      <c r="H54" s="397">
        <v>0</v>
      </c>
      <c r="I54" s="397">
        <v>0</v>
      </c>
      <c r="J54" s="397">
        <v>0</v>
      </c>
      <c r="K54" s="397">
        <v>0</v>
      </c>
      <c r="L54" s="397">
        <v>0</v>
      </c>
      <c r="M54" s="297"/>
      <c r="N54" s="722" t="s">
        <v>1214</v>
      </c>
      <c r="O54" s="723"/>
      <c r="P54" s="89"/>
      <c r="Q54" s="205" t="s">
        <v>1157</v>
      </c>
      <c r="R54" s="299">
        <v>1</v>
      </c>
      <c r="S54" s="219"/>
    </row>
    <row r="55" spans="1:19" s="252" customFormat="1">
      <c r="A55" s="216"/>
      <c r="B55" s="246"/>
      <c r="C55" s="718" t="s">
        <v>1250</v>
      </c>
      <c r="D55" s="718"/>
      <c r="E55" s="247">
        <f t="shared" si="13"/>
        <v>25.46</v>
      </c>
      <c r="F55" s="248"/>
      <c r="G55" s="247">
        <f>SUM(G51:G54)</f>
        <v>25.46</v>
      </c>
      <c r="H55" s="247">
        <f t="shared" ref="H55:L55" si="14">SUM(H51:H54)</f>
        <v>0</v>
      </c>
      <c r="I55" s="247">
        <f t="shared" si="14"/>
        <v>0</v>
      </c>
      <c r="J55" s="247">
        <f t="shared" si="14"/>
        <v>0</v>
      </c>
      <c r="K55" s="247">
        <f t="shared" si="14"/>
        <v>0</v>
      </c>
      <c r="L55" s="247">
        <f t="shared" si="14"/>
        <v>0</v>
      </c>
      <c r="M55" s="248"/>
      <c r="N55" s="731" t="s">
        <v>1205</v>
      </c>
      <c r="O55" s="731"/>
      <c r="P55" s="250"/>
      <c r="Q55" s="242" t="s">
        <v>1145</v>
      </c>
      <c r="R55" s="243">
        <v>1</v>
      </c>
      <c r="S55" s="251"/>
    </row>
    <row r="56" spans="1:19" s="196" customFormat="1">
      <c r="A56" s="216"/>
      <c r="B56" s="155"/>
      <c r="C56" s="89"/>
      <c r="D56" s="89"/>
      <c r="E56" s="178"/>
      <c r="F56" s="89"/>
      <c r="G56" s="301"/>
      <c r="H56" s="301"/>
      <c r="I56" s="301"/>
      <c r="J56" s="301"/>
      <c r="K56" s="301"/>
      <c r="L56" s="302"/>
      <c r="M56" s="89"/>
      <c r="N56" s="89"/>
      <c r="O56" s="89"/>
      <c r="P56" s="89"/>
      <c r="Q56" s="89"/>
      <c r="R56" s="89"/>
      <c r="S56" s="219"/>
    </row>
    <row r="57" spans="1:19" s="196" customFormat="1">
      <c r="A57" s="216"/>
      <c r="B57" s="155"/>
      <c r="C57" s="296" t="s">
        <v>1251</v>
      </c>
      <c r="D57" s="233" t="s">
        <v>1251</v>
      </c>
      <c r="E57" s="204">
        <f t="shared" ref="E57:E60" si="15">SUM(G57:L57)</f>
        <v>0.3</v>
      </c>
      <c r="F57" s="297"/>
      <c r="G57" s="515">
        <v>0.3</v>
      </c>
      <c r="H57" s="397">
        <v>0</v>
      </c>
      <c r="I57" s="397">
        <v>0</v>
      </c>
      <c r="J57" s="397">
        <v>0</v>
      </c>
      <c r="K57" s="397">
        <v>0</v>
      </c>
      <c r="L57" s="397">
        <v>0</v>
      </c>
      <c r="M57" s="297"/>
      <c r="N57" s="732" t="s">
        <v>1205</v>
      </c>
      <c r="O57" s="732"/>
      <c r="P57" s="89"/>
      <c r="Q57" s="205" t="s">
        <v>1145</v>
      </c>
      <c r="R57" s="299">
        <v>1</v>
      </c>
      <c r="S57" s="219"/>
    </row>
    <row r="58" spans="1:19" s="196" customFormat="1">
      <c r="A58" s="216"/>
      <c r="B58" s="155"/>
      <c r="C58" s="296" t="s">
        <v>1252</v>
      </c>
      <c r="D58" s="233" t="s">
        <v>1253</v>
      </c>
      <c r="E58" s="204">
        <f t="shared" si="15"/>
        <v>86.25</v>
      </c>
      <c r="F58" s="297"/>
      <c r="G58" s="515">
        <v>86.25</v>
      </c>
      <c r="H58" s="397">
        <v>0</v>
      </c>
      <c r="I58" s="397">
        <v>0</v>
      </c>
      <c r="J58" s="397">
        <v>0</v>
      </c>
      <c r="K58" s="397">
        <v>0</v>
      </c>
      <c r="L58" s="397">
        <v>0</v>
      </c>
      <c r="M58" s="297"/>
      <c r="N58" s="722" t="s">
        <v>1214</v>
      </c>
      <c r="O58" s="723"/>
      <c r="P58" s="89"/>
      <c r="Q58" s="205" t="s">
        <v>1215</v>
      </c>
      <c r="R58" s="299">
        <v>1</v>
      </c>
      <c r="S58" s="219"/>
    </row>
    <row r="59" spans="1:19" s="196" customFormat="1">
      <c r="A59" s="216"/>
      <c r="B59" s="155"/>
      <c r="C59" s="296" t="s">
        <v>1254</v>
      </c>
      <c r="D59" s="233" t="s">
        <v>1255</v>
      </c>
      <c r="E59" s="204">
        <f t="shared" si="15"/>
        <v>0.7</v>
      </c>
      <c r="F59" s="297"/>
      <c r="G59" s="515">
        <v>0.7</v>
      </c>
      <c r="H59" s="397">
        <v>0</v>
      </c>
      <c r="I59" s="397">
        <v>0</v>
      </c>
      <c r="J59" s="397">
        <v>0</v>
      </c>
      <c r="K59" s="397">
        <v>0</v>
      </c>
      <c r="L59" s="397">
        <v>0</v>
      </c>
      <c r="M59" s="297"/>
      <c r="N59" s="732" t="s">
        <v>1205</v>
      </c>
      <c r="O59" s="732"/>
      <c r="P59" s="89"/>
      <c r="Q59" s="205" t="s">
        <v>1145</v>
      </c>
      <c r="R59" s="299">
        <v>1</v>
      </c>
      <c r="S59" s="219"/>
    </row>
    <row r="60" spans="1:19" s="196" customFormat="1">
      <c r="A60" s="216"/>
      <c r="B60" s="155"/>
      <c r="C60" s="296" t="s">
        <v>1254</v>
      </c>
      <c r="D60" s="233" t="s">
        <v>1256</v>
      </c>
      <c r="E60" s="204">
        <f t="shared" si="15"/>
        <v>0.3</v>
      </c>
      <c r="F60" s="297"/>
      <c r="G60" s="515">
        <v>0.3</v>
      </c>
      <c r="H60" s="397">
        <v>0</v>
      </c>
      <c r="I60" s="397">
        <v>0</v>
      </c>
      <c r="J60" s="397">
        <v>0</v>
      </c>
      <c r="K60" s="397">
        <v>0</v>
      </c>
      <c r="L60" s="397">
        <v>0</v>
      </c>
      <c r="M60" s="297"/>
      <c r="N60" s="732" t="s">
        <v>1205</v>
      </c>
      <c r="O60" s="732"/>
      <c r="P60" s="89"/>
      <c r="Q60" s="205" t="s">
        <v>1145</v>
      </c>
      <c r="R60" s="299">
        <v>1</v>
      </c>
      <c r="S60" s="219"/>
    </row>
    <row r="61" spans="1:19" s="196" customFormat="1">
      <c r="A61" s="216"/>
      <c r="B61" s="155"/>
      <c r="C61" s="517" t="s">
        <v>331</v>
      </c>
      <c r="D61" s="514" t="s">
        <v>331</v>
      </c>
      <c r="E61" s="204">
        <f>SUM(G61:L61)</f>
        <v>2.6</v>
      </c>
      <c r="F61" s="297"/>
      <c r="G61" s="515">
        <v>2.6</v>
      </c>
      <c r="H61" s="397">
        <v>0</v>
      </c>
      <c r="I61" s="397">
        <v>0</v>
      </c>
      <c r="J61" s="397">
        <v>0</v>
      </c>
      <c r="K61" s="397">
        <v>0</v>
      </c>
      <c r="L61" s="397">
        <v>0</v>
      </c>
      <c r="M61" s="297"/>
      <c r="N61" s="732" t="s">
        <v>1205</v>
      </c>
      <c r="O61" s="732"/>
      <c r="P61" s="89"/>
      <c r="Q61" s="205" t="s">
        <v>1145</v>
      </c>
      <c r="R61" s="299">
        <v>1</v>
      </c>
      <c r="S61" s="219"/>
    </row>
    <row r="62" spans="1:19" s="252" customFormat="1">
      <c r="A62" s="216"/>
      <c r="B62" s="246"/>
      <c r="C62" s="718" t="s">
        <v>475</v>
      </c>
      <c r="D62" s="718"/>
      <c r="E62" s="247">
        <f>SUM(G62:L62)</f>
        <v>90.149999999999991</v>
      </c>
      <c r="F62" s="248"/>
      <c r="G62" s="247">
        <f t="shared" ref="G62:L62" si="16">SUM(G57:G61)</f>
        <v>90.149999999999991</v>
      </c>
      <c r="H62" s="247">
        <f t="shared" si="16"/>
        <v>0</v>
      </c>
      <c r="I62" s="247">
        <f t="shared" si="16"/>
        <v>0</v>
      </c>
      <c r="J62" s="247">
        <f t="shared" si="16"/>
        <v>0</v>
      </c>
      <c r="K62" s="247">
        <f t="shared" si="16"/>
        <v>0</v>
      </c>
      <c r="L62" s="247">
        <f t="shared" si="16"/>
        <v>0</v>
      </c>
      <c r="M62" s="248"/>
      <c r="N62" s="731" t="s">
        <v>1205</v>
      </c>
      <c r="O62" s="731"/>
      <c r="P62" s="250"/>
      <c r="Q62" s="242" t="s">
        <v>1145</v>
      </c>
      <c r="R62" s="243">
        <v>1</v>
      </c>
      <c r="S62" s="251"/>
    </row>
    <row r="63" spans="1:19" s="196" customFormat="1" ht="15" customHeight="1">
      <c r="B63" s="155"/>
      <c r="C63" s="89"/>
      <c r="D63" s="89"/>
      <c r="E63" s="178"/>
      <c r="F63" s="89"/>
      <c r="G63" s="301"/>
      <c r="H63" s="301"/>
      <c r="I63" s="301"/>
      <c r="J63" s="301"/>
      <c r="K63" s="301"/>
      <c r="L63" s="302"/>
      <c r="M63" s="89"/>
      <c r="N63" s="89"/>
      <c r="O63" s="89"/>
      <c r="P63" s="89"/>
      <c r="Q63" s="89"/>
      <c r="R63" s="89"/>
      <c r="S63" s="219"/>
    </row>
    <row r="64" spans="1:19" s="196" customFormat="1" ht="15" customHeight="1">
      <c r="B64" s="155"/>
      <c r="C64" s="296" t="s">
        <v>333</v>
      </c>
      <c r="D64" s="233"/>
      <c r="E64" s="204">
        <f t="shared" ref="E64:E66" si="17">SUM(G64:L64)</f>
        <v>0</v>
      </c>
      <c r="F64" s="297"/>
      <c r="G64" s="214"/>
      <c r="H64" s="214"/>
      <c r="I64" s="214"/>
      <c r="J64" s="214"/>
      <c r="K64" s="214"/>
      <c r="L64" s="214"/>
      <c r="M64" s="297"/>
      <c r="N64" s="721" t="s">
        <v>333</v>
      </c>
      <c r="O64" s="721"/>
      <c r="P64" s="89"/>
      <c r="Q64" s="205" t="s">
        <v>333</v>
      </c>
      <c r="R64" s="299"/>
      <c r="S64" s="219"/>
    </row>
    <row r="65" spans="1:19" s="196" customFormat="1" ht="15" customHeight="1">
      <c r="B65" s="155"/>
      <c r="C65" s="300" t="s">
        <v>333</v>
      </c>
      <c r="D65" s="233"/>
      <c r="E65" s="204">
        <f t="shared" si="17"/>
        <v>0</v>
      </c>
      <c r="F65" s="297"/>
      <c r="G65" s="214"/>
      <c r="H65" s="214"/>
      <c r="I65" s="214"/>
      <c r="J65" s="214"/>
      <c r="K65" s="214"/>
      <c r="L65" s="214"/>
      <c r="M65" s="297"/>
      <c r="N65" s="721" t="s">
        <v>333</v>
      </c>
      <c r="O65" s="721"/>
      <c r="P65" s="89"/>
      <c r="Q65" s="205" t="s">
        <v>333</v>
      </c>
      <c r="R65" s="299"/>
      <c r="S65" s="219"/>
    </row>
    <row r="66" spans="1:19" s="196" customFormat="1" ht="15" customHeight="1">
      <c r="B66" s="155"/>
      <c r="C66" s="300" t="s">
        <v>333</v>
      </c>
      <c r="D66" s="233"/>
      <c r="E66" s="204">
        <f t="shared" si="17"/>
        <v>0</v>
      </c>
      <c r="F66" s="297"/>
      <c r="G66" s="214"/>
      <c r="H66" s="214"/>
      <c r="I66" s="214"/>
      <c r="J66" s="214"/>
      <c r="K66" s="214"/>
      <c r="L66" s="214"/>
      <c r="M66" s="297"/>
      <c r="N66" s="721" t="s">
        <v>333</v>
      </c>
      <c r="O66" s="721"/>
      <c r="P66" s="89"/>
      <c r="Q66" s="205" t="s">
        <v>333</v>
      </c>
      <c r="R66" s="299"/>
      <c r="S66" s="219"/>
    </row>
    <row r="67" spans="1:19" s="196" customFormat="1">
      <c r="A67" s="216"/>
      <c r="B67" s="155"/>
      <c r="C67" s="89"/>
      <c r="D67" s="89"/>
      <c r="E67" s="178"/>
      <c r="F67" s="89"/>
      <c r="G67" s="301"/>
      <c r="H67" s="301"/>
      <c r="I67" s="301"/>
      <c r="J67" s="301"/>
      <c r="K67" s="301"/>
      <c r="L67" s="302"/>
      <c r="M67" s="89"/>
      <c r="N67" s="89"/>
      <c r="O67" s="89"/>
      <c r="P67" s="89"/>
      <c r="Q67" s="89"/>
      <c r="R67" s="89"/>
      <c r="S67" s="219"/>
    </row>
    <row r="68" spans="1:19" s="196" customFormat="1">
      <c r="A68" s="216"/>
      <c r="B68" s="155"/>
      <c r="C68" s="250" t="s">
        <v>1257</v>
      </c>
      <c r="D68" s="89"/>
      <c r="E68" s="178"/>
      <c r="F68" s="89"/>
      <c r="G68" s="301"/>
      <c r="H68" s="301"/>
      <c r="I68" s="301"/>
      <c r="J68" s="301"/>
      <c r="K68" s="301"/>
      <c r="L68" s="302"/>
      <c r="M68" s="89"/>
      <c r="N68" s="89"/>
      <c r="O68" s="89"/>
      <c r="P68" s="89"/>
      <c r="Q68" s="89"/>
      <c r="R68" s="89"/>
      <c r="S68" s="219"/>
    </row>
    <row r="69" spans="1:19" s="196" customFormat="1">
      <c r="A69" s="216"/>
      <c r="B69" s="155"/>
      <c r="C69" s="296" t="s">
        <v>1258</v>
      </c>
      <c r="D69" s="233" t="s">
        <v>1259</v>
      </c>
      <c r="E69" s="204">
        <f>SUM(G69:L69)</f>
        <v>46.3</v>
      </c>
      <c r="F69" s="297"/>
      <c r="G69" s="515">
        <v>46.3</v>
      </c>
      <c r="H69" s="397">
        <v>0</v>
      </c>
      <c r="I69" s="397">
        <v>0</v>
      </c>
      <c r="J69" s="397">
        <v>0</v>
      </c>
      <c r="K69" s="397">
        <v>0</v>
      </c>
      <c r="L69" s="397">
        <v>0</v>
      </c>
      <c r="M69" s="297"/>
      <c r="N69" s="722" t="s">
        <v>1205</v>
      </c>
      <c r="O69" s="723"/>
      <c r="P69" s="89"/>
      <c r="Q69" s="205" t="s">
        <v>1207</v>
      </c>
      <c r="R69" s="299">
        <v>1</v>
      </c>
      <c r="S69" s="219"/>
    </row>
    <row r="70" spans="1:19" s="196" customFormat="1">
      <c r="A70" s="216"/>
      <c r="B70" s="155"/>
      <c r="C70" s="296" t="s">
        <v>1258</v>
      </c>
      <c r="D70" s="233" t="s">
        <v>1260</v>
      </c>
      <c r="E70" s="204">
        <f>SUM(G70:L70)</f>
        <v>91.7</v>
      </c>
      <c r="F70" s="297"/>
      <c r="G70" s="515">
        <v>91.7</v>
      </c>
      <c r="H70" s="397">
        <v>0</v>
      </c>
      <c r="I70" s="397">
        <v>0</v>
      </c>
      <c r="J70" s="397">
        <v>0</v>
      </c>
      <c r="K70" s="397">
        <v>0</v>
      </c>
      <c r="L70" s="397"/>
      <c r="M70" s="297"/>
      <c r="N70" s="722" t="s">
        <v>1205</v>
      </c>
      <c r="O70" s="723"/>
      <c r="P70" s="89"/>
      <c r="Q70" s="205" t="s">
        <v>1162</v>
      </c>
      <c r="R70" s="299">
        <v>1</v>
      </c>
      <c r="S70" s="219"/>
    </row>
    <row r="71" spans="1:19" s="196" customFormat="1">
      <c r="A71" s="216"/>
      <c r="B71" s="155"/>
      <c r="C71" s="517" t="s">
        <v>1261</v>
      </c>
      <c r="D71" s="514" t="s">
        <v>1262</v>
      </c>
      <c r="E71" s="204">
        <f>SUM(G71:L71)</f>
        <v>69</v>
      </c>
      <c r="F71" s="297"/>
      <c r="G71" s="515">
        <v>69</v>
      </c>
      <c r="H71" s="397">
        <v>0</v>
      </c>
      <c r="I71" s="397">
        <v>0</v>
      </c>
      <c r="J71" s="397">
        <v>0</v>
      </c>
      <c r="K71" s="397">
        <v>0</v>
      </c>
      <c r="L71" s="397">
        <v>0</v>
      </c>
      <c r="M71" s="297"/>
      <c r="N71" s="722" t="s">
        <v>1205</v>
      </c>
      <c r="O71" s="723"/>
      <c r="P71" s="89"/>
      <c r="Q71" s="205" t="s">
        <v>1147</v>
      </c>
      <c r="R71" s="299">
        <v>1</v>
      </c>
      <c r="S71" s="219"/>
    </row>
    <row r="72" spans="1:19" s="196" customFormat="1">
      <c r="A72" s="216"/>
      <c r="B72" s="155"/>
      <c r="C72" s="89"/>
      <c r="D72" s="89"/>
      <c r="E72" s="178"/>
      <c r="F72" s="89"/>
      <c r="G72" s="301"/>
      <c r="H72" s="301"/>
      <c r="I72" s="301"/>
      <c r="J72" s="301"/>
      <c r="K72" s="301"/>
      <c r="L72" s="302"/>
      <c r="M72" s="89"/>
      <c r="N72" s="89"/>
      <c r="O72" s="89"/>
      <c r="P72" s="89"/>
      <c r="Q72" s="89"/>
      <c r="R72" s="89"/>
      <c r="S72" s="219"/>
    </row>
    <row r="73" spans="1:19" s="196" customFormat="1" ht="20.25">
      <c r="A73" s="216"/>
      <c r="B73" s="155"/>
      <c r="C73" s="304" t="s">
        <v>1263</v>
      </c>
      <c r="D73" s="89"/>
      <c r="E73" s="178"/>
      <c r="F73" s="89"/>
      <c r="G73" s="301"/>
      <c r="H73" s="301"/>
      <c r="I73" s="301"/>
      <c r="J73" s="301"/>
      <c r="K73" s="301"/>
      <c r="L73" s="302"/>
      <c r="M73" s="89"/>
      <c r="N73" s="89"/>
      <c r="O73" s="89"/>
      <c r="P73" s="89"/>
      <c r="Q73" s="89"/>
      <c r="R73" s="89"/>
      <c r="S73" s="219"/>
    </row>
    <row r="74" spans="1:19" s="196" customFormat="1">
      <c r="A74" s="216"/>
      <c r="B74" s="155"/>
      <c r="C74" s="89"/>
      <c r="D74" s="89"/>
      <c r="E74" s="89"/>
      <c r="F74" s="89"/>
      <c r="G74" s="726" t="s">
        <v>1264</v>
      </c>
      <c r="H74" s="727"/>
      <c r="I74" s="727"/>
      <c r="J74" s="727"/>
      <c r="K74" s="727"/>
      <c r="L74" s="728"/>
      <c r="M74" s="89"/>
      <c r="N74" s="89"/>
      <c r="O74" s="89"/>
      <c r="P74" s="89"/>
      <c r="Q74" s="726" t="s">
        <v>1187</v>
      </c>
      <c r="R74" s="728"/>
      <c r="S74" s="219"/>
    </row>
    <row r="75" spans="1:19" s="196" customFormat="1" ht="51">
      <c r="A75" s="216"/>
      <c r="B75" s="155"/>
      <c r="C75" s="144" t="s">
        <v>1188</v>
      </c>
      <c r="D75" s="144" t="s">
        <v>1189</v>
      </c>
      <c r="E75" s="144" t="s">
        <v>1265</v>
      </c>
      <c r="F75" s="89"/>
      <c r="G75" s="144" t="s">
        <v>1266</v>
      </c>
      <c r="H75" s="729" t="s">
        <v>1267</v>
      </c>
      <c r="I75" s="729"/>
      <c r="J75" s="729" t="s">
        <v>1268</v>
      </c>
      <c r="K75" s="729"/>
      <c r="L75" s="144" t="s">
        <v>1196</v>
      </c>
      <c r="M75" s="305"/>
      <c r="N75" s="144" t="s">
        <v>1269</v>
      </c>
      <c r="O75" s="144" t="s">
        <v>1197</v>
      </c>
      <c r="P75" s="305"/>
      <c r="Q75" s="144" t="s">
        <v>1198</v>
      </c>
      <c r="R75" s="144" t="s">
        <v>1199</v>
      </c>
      <c r="S75" s="219"/>
    </row>
    <row r="76" spans="1:19" s="196" customFormat="1">
      <c r="A76" s="216"/>
      <c r="B76" s="155"/>
      <c r="C76" s="89"/>
      <c r="D76" s="89"/>
      <c r="E76" s="178" t="s">
        <v>1270</v>
      </c>
      <c r="F76" s="89"/>
      <c r="G76" s="306">
        <v>0</v>
      </c>
      <c r="H76" s="730">
        <v>0.3</v>
      </c>
      <c r="I76" s="730"/>
      <c r="J76" s="730">
        <v>0.3</v>
      </c>
      <c r="K76" s="730"/>
      <c r="L76" s="306">
        <v>1</v>
      </c>
      <c r="M76" s="89"/>
      <c r="N76" s="89"/>
      <c r="O76" s="89"/>
      <c r="P76" s="89"/>
      <c r="Q76" s="89"/>
      <c r="R76" s="89"/>
      <c r="S76" s="219"/>
    </row>
    <row r="77" spans="1:19" s="196" customFormat="1">
      <c r="A77" s="216"/>
      <c r="B77" s="155"/>
      <c r="C77" s="237" t="s">
        <v>1263</v>
      </c>
      <c r="D77" s="307"/>
      <c r="E77" s="89"/>
      <c r="F77" s="89"/>
      <c r="G77" s="89"/>
      <c r="H77" s="89"/>
      <c r="I77" s="89"/>
      <c r="J77" s="89"/>
      <c r="K77" s="89"/>
      <c r="L77" s="89"/>
      <c r="M77" s="89"/>
      <c r="N77" s="89"/>
      <c r="O77" s="89"/>
      <c r="P77" s="89"/>
      <c r="Q77" s="89"/>
      <c r="R77" s="89"/>
      <c r="S77" s="219"/>
    </row>
    <row r="78" spans="1:19" s="196" customFormat="1">
      <c r="A78" s="216"/>
      <c r="B78" s="155"/>
      <c r="C78" s="296" t="s">
        <v>1271</v>
      </c>
      <c r="D78" s="233" t="s">
        <v>1272</v>
      </c>
      <c r="E78" s="204">
        <f t="shared" ref="E78:E80" si="18">SUM(G78:L78)</f>
        <v>0.67</v>
      </c>
      <c r="F78" s="297"/>
      <c r="G78" s="411">
        <v>0.67</v>
      </c>
      <c r="H78" s="724">
        <v>0</v>
      </c>
      <c r="I78" s="725"/>
      <c r="J78" s="724">
        <v>0</v>
      </c>
      <c r="K78" s="725"/>
      <c r="L78" s="397">
        <v>0</v>
      </c>
      <c r="M78" s="297"/>
      <c r="N78" s="205" t="s">
        <v>735</v>
      </c>
      <c r="O78" s="205" t="s">
        <v>1273</v>
      </c>
      <c r="P78" s="89"/>
      <c r="Q78" s="205" t="s">
        <v>1231</v>
      </c>
      <c r="R78" s="299">
        <v>1</v>
      </c>
      <c r="S78" s="219"/>
    </row>
    <row r="79" spans="1:19" s="196" customFormat="1">
      <c r="A79" s="216"/>
      <c r="B79" s="155"/>
      <c r="C79" s="296" t="s">
        <v>1274</v>
      </c>
      <c r="D79" s="233" t="s">
        <v>1275</v>
      </c>
      <c r="E79" s="204">
        <f t="shared" si="18"/>
        <v>0.05</v>
      </c>
      <c r="F79" s="297"/>
      <c r="G79" s="411">
        <v>0.05</v>
      </c>
      <c r="H79" s="724">
        <v>0</v>
      </c>
      <c r="I79" s="725"/>
      <c r="J79" s="724">
        <v>0</v>
      </c>
      <c r="K79" s="725"/>
      <c r="L79" s="397">
        <v>0</v>
      </c>
      <c r="M79" s="297"/>
      <c r="N79" s="205" t="s">
        <v>735</v>
      </c>
      <c r="O79" s="205" t="s">
        <v>1205</v>
      </c>
      <c r="P79" s="89"/>
      <c r="Q79" s="205" t="s">
        <v>1231</v>
      </c>
      <c r="R79" s="299">
        <v>1</v>
      </c>
      <c r="S79" s="219"/>
    </row>
    <row r="80" spans="1:19" s="196" customFormat="1">
      <c r="A80" s="216"/>
      <c r="B80" s="155"/>
      <c r="C80" s="296" t="s">
        <v>1271</v>
      </c>
      <c r="D80" s="233" t="s">
        <v>1276</v>
      </c>
      <c r="E80" s="204">
        <f t="shared" si="18"/>
        <v>0.2</v>
      </c>
      <c r="F80" s="297"/>
      <c r="G80" s="411">
        <v>0.2</v>
      </c>
      <c r="H80" s="724">
        <v>0</v>
      </c>
      <c r="I80" s="725"/>
      <c r="J80" s="724">
        <v>0</v>
      </c>
      <c r="K80" s="725"/>
      <c r="L80" s="397">
        <v>0</v>
      </c>
      <c r="M80" s="297"/>
      <c r="N80" s="205" t="s">
        <v>735</v>
      </c>
      <c r="O80" s="205" t="s">
        <v>1205</v>
      </c>
      <c r="P80" s="89"/>
      <c r="Q80" s="205" t="s">
        <v>1231</v>
      </c>
      <c r="R80" s="299">
        <v>1</v>
      </c>
      <c r="S80" s="219"/>
    </row>
    <row r="81" spans="1:19" s="252" customFormat="1" ht="15.75">
      <c r="A81" s="245"/>
      <c r="B81" s="246"/>
      <c r="C81" s="718" t="s">
        <v>1277</v>
      </c>
      <c r="D81" s="718"/>
      <c r="E81" s="247">
        <f>SUM(G81:L81)</f>
        <v>0.92000000000000015</v>
      </c>
      <c r="F81" s="248"/>
      <c r="G81" s="247">
        <f>SUM(G78:G80)</f>
        <v>0.92000000000000015</v>
      </c>
      <c r="H81" s="719">
        <f t="shared" ref="H81:L81" si="19">SUM(H78:H80)</f>
        <v>0</v>
      </c>
      <c r="I81" s="720">
        <f t="shared" si="19"/>
        <v>0</v>
      </c>
      <c r="J81" s="719">
        <f t="shared" si="19"/>
        <v>0</v>
      </c>
      <c r="K81" s="720">
        <f t="shared" si="19"/>
        <v>0</v>
      </c>
      <c r="L81" s="247">
        <f t="shared" si="19"/>
        <v>0</v>
      </c>
      <c r="M81" s="248"/>
      <c r="N81" s="249" t="s">
        <v>735</v>
      </c>
      <c r="O81" s="249" t="s">
        <v>1205</v>
      </c>
      <c r="P81" s="250"/>
      <c r="Q81" s="242" t="s">
        <v>1117</v>
      </c>
      <c r="R81" s="243">
        <v>1</v>
      </c>
      <c r="S81" s="251"/>
    </row>
    <row r="82" spans="1:19" ht="15" customHeight="1">
      <c r="A82" s="1"/>
      <c r="B82" s="16"/>
      <c r="C82" s="295"/>
      <c r="D82" s="18"/>
      <c r="E82" s="56"/>
      <c r="F82" s="18"/>
      <c r="G82" s="123"/>
      <c r="H82" s="123"/>
      <c r="I82" s="123"/>
      <c r="J82" s="123"/>
      <c r="K82" s="123"/>
      <c r="L82" s="124"/>
      <c r="M82" s="18"/>
      <c r="N82" s="18"/>
      <c r="O82" s="18"/>
      <c r="P82" s="18"/>
      <c r="Q82" s="18"/>
      <c r="R82" s="18"/>
      <c r="S82" s="20"/>
    </row>
    <row r="83" spans="1:19" ht="15" customHeight="1">
      <c r="A83" s="1"/>
      <c r="B83" s="16"/>
      <c r="C83" s="294" t="s">
        <v>333</v>
      </c>
      <c r="D83" s="3"/>
      <c r="E83" s="60">
        <f t="shared" ref="E83:E85" si="20">SUM(G83:L83)</f>
        <v>0</v>
      </c>
      <c r="F83" s="61"/>
      <c r="G83" s="58"/>
      <c r="H83" s="716"/>
      <c r="I83" s="717"/>
      <c r="J83" s="716"/>
      <c r="K83" s="717"/>
      <c r="L83" s="58"/>
      <c r="M83" s="61"/>
      <c r="N83" s="12" t="s">
        <v>333</v>
      </c>
      <c r="O83" s="12" t="s">
        <v>333</v>
      </c>
      <c r="P83" s="18"/>
      <c r="Q83" s="12" t="s">
        <v>333</v>
      </c>
      <c r="R83" s="293"/>
      <c r="S83" s="20"/>
    </row>
    <row r="84" spans="1:19" ht="15" customHeight="1">
      <c r="A84" s="1"/>
      <c r="B84" s="16"/>
      <c r="C84" s="294" t="s">
        <v>333</v>
      </c>
      <c r="D84" s="3"/>
      <c r="E84" s="60">
        <f t="shared" si="20"/>
        <v>0</v>
      </c>
      <c r="F84" s="61"/>
      <c r="G84" s="58"/>
      <c r="H84" s="716"/>
      <c r="I84" s="717"/>
      <c r="J84" s="716"/>
      <c r="K84" s="717"/>
      <c r="L84" s="58"/>
      <c r="M84" s="61"/>
      <c r="N84" s="12" t="s">
        <v>333</v>
      </c>
      <c r="O84" s="12" t="s">
        <v>333</v>
      </c>
      <c r="P84" s="18"/>
      <c r="Q84" s="12" t="s">
        <v>333</v>
      </c>
      <c r="R84" s="293"/>
      <c r="S84" s="20"/>
    </row>
    <row r="85" spans="1:19" ht="15" customHeight="1">
      <c r="A85" s="1"/>
      <c r="B85" s="16"/>
      <c r="C85" s="294" t="s">
        <v>333</v>
      </c>
      <c r="D85" s="3"/>
      <c r="E85" s="60">
        <f t="shared" si="20"/>
        <v>0</v>
      </c>
      <c r="F85" s="61"/>
      <c r="G85" s="58"/>
      <c r="H85" s="716"/>
      <c r="I85" s="717"/>
      <c r="J85" s="716"/>
      <c r="K85" s="717"/>
      <c r="L85" s="58"/>
      <c r="M85" s="61"/>
      <c r="N85" s="12" t="s">
        <v>333</v>
      </c>
      <c r="O85" s="12" t="s">
        <v>333</v>
      </c>
      <c r="P85" s="18"/>
      <c r="Q85" s="12" t="s">
        <v>333</v>
      </c>
      <c r="R85" s="293"/>
      <c r="S85" s="20"/>
    </row>
    <row r="86" spans="1:19" ht="15" customHeight="1">
      <c r="B86" s="23"/>
      <c r="C86" s="2"/>
      <c r="D86" s="2"/>
      <c r="E86" s="2"/>
      <c r="F86" s="2"/>
      <c r="G86" s="2"/>
      <c r="H86" s="2"/>
      <c r="I86" s="2"/>
      <c r="J86" s="2"/>
      <c r="K86" s="2"/>
      <c r="L86" s="2"/>
      <c r="M86" s="2"/>
      <c r="N86" s="2"/>
      <c r="O86" s="2"/>
      <c r="P86" s="2"/>
      <c r="Q86" s="2"/>
      <c r="R86" s="2"/>
      <c r="S86" s="22"/>
    </row>
    <row r="87" spans="1:19" ht="15" hidden="1" customHeight="1">
      <c r="B87" s="25"/>
      <c r="C87" s="95" t="s">
        <v>1278</v>
      </c>
      <c r="D87" s="25"/>
      <c r="E87" s="25"/>
      <c r="F87" s="25"/>
      <c r="G87" s="25"/>
      <c r="H87" s="25"/>
      <c r="I87" s="25"/>
      <c r="J87" s="25"/>
      <c r="K87" s="25"/>
      <c r="L87" s="25"/>
      <c r="M87" s="25"/>
      <c r="N87" s="25"/>
      <c r="O87" s="25"/>
      <c r="P87" s="25"/>
      <c r="Q87" s="25"/>
      <c r="R87" s="25"/>
      <c r="S87" s="25"/>
    </row>
    <row r="88" spans="1:19" ht="15" hidden="1" customHeight="1">
      <c r="B88" s="25"/>
      <c r="C88" s="95" t="s">
        <v>333</v>
      </c>
      <c r="D88" s="25"/>
      <c r="E88" s="25"/>
      <c r="F88" s="25"/>
      <c r="G88" s="25"/>
      <c r="H88" s="25"/>
      <c r="I88" s="25"/>
      <c r="J88" s="25"/>
      <c r="K88" s="25"/>
      <c r="L88" s="25"/>
      <c r="M88" s="25"/>
      <c r="N88" s="25"/>
      <c r="O88" s="25"/>
      <c r="P88" s="25"/>
      <c r="Q88" s="25"/>
      <c r="R88" s="25"/>
      <c r="S88" s="25"/>
    </row>
    <row r="89" spans="1:19" ht="15" hidden="1" customHeight="1">
      <c r="B89" s="25"/>
      <c r="C89" s="95" t="s">
        <v>970</v>
      </c>
      <c r="D89" s="25"/>
      <c r="E89" s="25"/>
      <c r="F89" s="25"/>
      <c r="G89" s="25"/>
      <c r="H89" s="25"/>
      <c r="I89" s="25"/>
      <c r="J89" s="25"/>
      <c r="K89" s="25"/>
      <c r="L89" s="25"/>
      <c r="M89" s="25"/>
      <c r="N89" s="25"/>
      <c r="O89" s="25"/>
      <c r="P89" s="25"/>
      <c r="Q89" s="25"/>
      <c r="R89" s="25"/>
      <c r="S89" s="25"/>
    </row>
    <row r="90" spans="1:19" ht="15" hidden="1" customHeight="1">
      <c r="B90" s="25"/>
      <c r="C90" s="95" t="s">
        <v>1213</v>
      </c>
      <c r="D90" s="25"/>
      <c r="E90" s="25"/>
      <c r="F90" s="25"/>
      <c r="G90" s="25"/>
      <c r="H90" s="25"/>
      <c r="I90" s="25"/>
      <c r="J90" s="25"/>
      <c r="K90" s="25"/>
      <c r="L90" s="25"/>
      <c r="M90" s="25"/>
      <c r="N90" s="25"/>
      <c r="O90" s="25"/>
      <c r="P90" s="25"/>
      <c r="Q90" s="25"/>
      <c r="R90" s="25"/>
      <c r="S90" s="25"/>
    </row>
    <row r="91" spans="1:19" ht="15" hidden="1" customHeight="1">
      <c r="B91" s="25"/>
      <c r="C91" s="95" t="s">
        <v>1218</v>
      </c>
      <c r="D91" s="25"/>
      <c r="E91" s="25"/>
      <c r="F91" s="25"/>
      <c r="G91" s="25"/>
      <c r="H91" s="25"/>
      <c r="I91" s="25"/>
      <c r="J91" s="25"/>
      <c r="K91" s="25"/>
      <c r="L91" s="25"/>
      <c r="M91" s="25"/>
      <c r="N91" s="25"/>
      <c r="O91" s="25"/>
      <c r="P91" s="25"/>
      <c r="Q91" s="25"/>
      <c r="R91" s="25"/>
      <c r="S91" s="25"/>
    </row>
    <row r="92" spans="1:19" ht="15" hidden="1" customHeight="1">
      <c r="B92" s="25"/>
      <c r="C92" s="95" t="s">
        <v>1279</v>
      </c>
      <c r="D92" s="25"/>
      <c r="E92" s="25"/>
      <c r="F92" s="25"/>
      <c r="G92" s="25"/>
      <c r="H92" s="25"/>
      <c r="I92" s="25"/>
      <c r="J92" s="25"/>
      <c r="K92" s="25"/>
      <c r="L92" s="25"/>
      <c r="M92" s="25"/>
      <c r="N92" s="25"/>
      <c r="O92" s="25"/>
      <c r="P92" s="25"/>
      <c r="Q92" s="25"/>
      <c r="R92" s="25"/>
      <c r="S92" s="25"/>
    </row>
    <row r="93" spans="1:19" ht="15" hidden="1" customHeight="1">
      <c r="B93" s="25"/>
      <c r="C93" s="95" t="s">
        <v>1229</v>
      </c>
      <c r="D93" s="25"/>
      <c r="E93" s="25"/>
      <c r="F93" s="25"/>
      <c r="G93" s="25"/>
      <c r="H93" s="25"/>
      <c r="I93" s="25"/>
      <c r="J93" s="25"/>
      <c r="K93" s="25"/>
      <c r="L93" s="25"/>
      <c r="M93" s="25"/>
      <c r="N93" s="25"/>
      <c r="O93" s="25"/>
      <c r="P93" s="25"/>
      <c r="Q93" s="25"/>
      <c r="R93" s="25"/>
      <c r="S93" s="25"/>
    </row>
    <row r="94" spans="1:19" ht="15" hidden="1" customHeight="1">
      <c r="B94" s="25"/>
      <c r="C94" s="95" t="s">
        <v>1245</v>
      </c>
      <c r="D94" s="25"/>
      <c r="E94" s="25"/>
      <c r="F94" s="25"/>
      <c r="G94" s="25"/>
      <c r="H94" s="25"/>
      <c r="I94" s="25"/>
      <c r="J94" s="25"/>
      <c r="K94" s="25"/>
      <c r="L94" s="25"/>
      <c r="M94" s="25"/>
      <c r="N94" s="25"/>
      <c r="O94" s="25"/>
      <c r="P94" s="25"/>
      <c r="Q94" s="25"/>
      <c r="R94" s="25"/>
      <c r="S94" s="25"/>
    </row>
    <row r="95" spans="1:19" ht="15" hidden="1" customHeight="1">
      <c r="B95" s="25"/>
      <c r="C95" s="95" t="s">
        <v>1280</v>
      </c>
      <c r="D95" s="25"/>
      <c r="E95" s="25"/>
      <c r="F95" s="25"/>
      <c r="G95" s="25"/>
      <c r="H95" s="25"/>
      <c r="I95" s="25"/>
      <c r="J95" s="25"/>
      <c r="K95" s="25"/>
      <c r="L95" s="25"/>
      <c r="M95" s="25"/>
      <c r="N95" s="25"/>
      <c r="O95" s="25"/>
      <c r="P95" s="25"/>
      <c r="Q95" s="25"/>
      <c r="R95" s="25"/>
      <c r="S95" s="25"/>
    </row>
    <row r="96" spans="1:19" ht="15" hidden="1" customHeight="1">
      <c r="B96" s="25"/>
      <c r="C96" s="95" t="s">
        <v>1274</v>
      </c>
      <c r="D96" s="25"/>
      <c r="E96" s="25"/>
      <c r="F96" s="25"/>
      <c r="G96" s="25"/>
      <c r="H96" s="25"/>
      <c r="I96" s="25"/>
      <c r="J96" s="25"/>
      <c r="K96" s="25"/>
      <c r="L96" s="25"/>
      <c r="M96" s="25"/>
      <c r="N96" s="25"/>
      <c r="O96" s="25"/>
      <c r="P96" s="25"/>
      <c r="Q96" s="25"/>
      <c r="R96" s="25"/>
      <c r="S96" s="25"/>
    </row>
    <row r="97" spans="2:19" ht="15" hidden="1" customHeight="1">
      <c r="B97" s="25"/>
      <c r="C97" s="95" t="s">
        <v>1281</v>
      </c>
      <c r="D97" s="25"/>
      <c r="E97" s="25"/>
      <c r="F97" s="25"/>
      <c r="G97" s="25"/>
      <c r="H97" s="25"/>
      <c r="I97" s="25"/>
      <c r="J97" s="25"/>
      <c r="K97" s="25"/>
      <c r="L97" s="25"/>
      <c r="M97" s="25"/>
      <c r="N97" s="25"/>
      <c r="O97" s="25"/>
      <c r="P97" s="25"/>
      <c r="Q97" s="25"/>
      <c r="R97" s="25"/>
      <c r="S97" s="25"/>
    </row>
    <row r="98" spans="2:19" ht="15" hidden="1" customHeight="1">
      <c r="B98" s="25"/>
      <c r="C98" s="95" t="s">
        <v>1203</v>
      </c>
      <c r="D98" s="25"/>
      <c r="E98" s="25"/>
      <c r="F98" s="25"/>
      <c r="G98" s="25"/>
      <c r="H98" s="25"/>
      <c r="I98" s="25"/>
      <c r="J98" s="25"/>
      <c r="K98" s="25"/>
      <c r="L98" s="25"/>
      <c r="M98" s="25"/>
      <c r="N98" s="25"/>
      <c r="O98" s="25"/>
      <c r="P98" s="25"/>
      <c r="Q98" s="25"/>
      <c r="R98" s="25"/>
      <c r="S98" s="25"/>
    </row>
    <row r="99" spans="2:19" ht="15" hidden="1" customHeight="1">
      <c r="B99" s="25"/>
      <c r="C99" s="95" t="s">
        <v>1282</v>
      </c>
      <c r="D99" s="25"/>
      <c r="E99" s="25"/>
      <c r="F99" s="25"/>
      <c r="G99" s="25"/>
      <c r="H99" s="25"/>
      <c r="I99" s="25"/>
      <c r="J99" s="25"/>
      <c r="K99" s="25"/>
      <c r="L99" s="25"/>
      <c r="M99" s="25"/>
      <c r="N99" s="25"/>
      <c r="O99" s="25"/>
      <c r="P99" s="25"/>
      <c r="Q99" s="25"/>
      <c r="R99" s="25"/>
      <c r="S99" s="25"/>
    </row>
    <row r="100" spans="2:19" ht="15" hidden="1" customHeight="1">
      <c r="B100" s="25"/>
      <c r="C100" s="95" t="s">
        <v>1261</v>
      </c>
      <c r="D100" s="25"/>
      <c r="E100" s="25"/>
      <c r="F100" s="25"/>
      <c r="G100" s="25"/>
      <c r="H100" s="25"/>
      <c r="I100" s="25"/>
      <c r="J100" s="25"/>
      <c r="K100" s="25"/>
      <c r="L100" s="25"/>
      <c r="M100" s="25"/>
      <c r="N100" s="25"/>
      <c r="O100" s="25"/>
      <c r="P100" s="25"/>
      <c r="Q100" s="25"/>
      <c r="R100" s="25"/>
      <c r="S100" s="25"/>
    </row>
    <row r="101" spans="2:19" ht="15" hidden="1" customHeight="1">
      <c r="B101" s="25"/>
      <c r="C101" s="95" t="s">
        <v>1234</v>
      </c>
      <c r="D101" s="25"/>
      <c r="E101" s="25"/>
      <c r="F101" s="25"/>
      <c r="G101" s="25"/>
      <c r="H101" s="25"/>
      <c r="I101" s="25"/>
      <c r="J101" s="25"/>
      <c r="K101" s="25"/>
      <c r="L101" s="25"/>
      <c r="M101" s="25"/>
      <c r="N101" s="25"/>
      <c r="O101" s="25"/>
      <c r="P101" s="25"/>
      <c r="Q101" s="25"/>
      <c r="R101" s="25"/>
      <c r="S101" s="25"/>
    </row>
    <row r="102" spans="2:19" ht="15" hidden="1" customHeight="1">
      <c r="B102" s="25"/>
      <c r="C102" s="95" t="s">
        <v>1220</v>
      </c>
      <c r="D102" s="25"/>
      <c r="E102" s="25"/>
      <c r="F102" s="25"/>
      <c r="G102" s="25"/>
      <c r="H102" s="25"/>
      <c r="I102" s="25"/>
      <c r="J102" s="25"/>
      <c r="K102" s="25"/>
      <c r="L102" s="25"/>
      <c r="M102" s="25"/>
      <c r="N102" s="25"/>
      <c r="O102" s="25"/>
      <c r="P102" s="25"/>
      <c r="Q102" s="25"/>
      <c r="R102" s="25"/>
      <c r="S102" s="25"/>
    </row>
    <row r="103" spans="2:19" ht="15" hidden="1" customHeight="1">
      <c r="B103" s="25"/>
      <c r="C103" s="95" t="s">
        <v>1252</v>
      </c>
      <c r="D103" s="25"/>
      <c r="E103" s="25"/>
      <c r="F103" s="25"/>
      <c r="G103" s="25"/>
      <c r="H103" s="25"/>
      <c r="I103" s="25"/>
      <c r="J103" s="25"/>
      <c r="K103" s="25"/>
      <c r="L103" s="25"/>
      <c r="M103" s="25"/>
      <c r="N103" s="25"/>
      <c r="O103" s="25"/>
      <c r="P103" s="25"/>
      <c r="Q103" s="25"/>
      <c r="R103" s="25"/>
      <c r="S103" s="25"/>
    </row>
    <row r="104" spans="2:19" ht="15" hidden="1" customHeight="1">
      <c r="B104" s="25"/>
      <c r="C104" s="95" t="s">
        <v>1283</v>
      </c>
      <c r="D104" s="25"/>
      <c r="E104" s="25"/>
      <c r="F104" s="25"/>
      <c r="G104" s="25"/>
      <c r="H104" s="25"/>
      <c r="I104" s="25"/>
      <c r="J104" s="25"/>
      <c r="K104" s="25"/>
      <c r="L104" s="25"/>
      <c r="M104" s="25"/>
      <c r="N104" s="25"/>
      <c r="O104" s="25"/>
      <c r="P104" s="25"/>
      <c r="Q104" s="25"/>
      <c r="R104" s="25"/>
      <c r="S104" s="25"/>
    </row>
    <row r="105" spans="2:19" ht="15" hidden="1" customHeight="1">
      <c r="B105" s="25"/>
      <c r="C105" s="95" t="s">
        <v>1222</v>
      </c>
      <c r="D105" s="25"/>
      <c r="E105" s="25"/>
      <c r="F105" s="25"/>
      <c r="G105" s="25"/>
      <c r="H105" s="25"/>
      <c r="I105" s="25"/>
      <c r="J105" s="25"/>
      <c r="K105" s="25"/>
      <c r="L105" s="25"/>
      <c r="M105" s="25"/>
      <c r="N105" s="25"/>
      <c r="O105" s="25"/>
      <c r="P105" s="25"/>
      <c r="Q105" s="25"/>
      <c r="R105" s="25"/>
      <c r="S105" s="25"/>
    </row>
    <row r="106" spans="2:19" ht="15" hidden="1" customHeight="1">
      <c r="B106" s="25"/>
      <c r="C106" s="95" t="s">
        <v>1284</v>
      </c>
      <c r="D106" s="25"/>
      <c r="E106" s="25"/>
      <c r="F106" s="25"/>
      <c r="G106" s="25"/>
      <c r="H106" s="25"/>
      <c r="I106" s="25"/>
      <c r="J106" s="25"/>
      <c r="K106" s="25"/>
      <c r="L106" s="25"/>
      <c r="M106" s="25"/>
      <c r="N106" s="25"/>
      <c r="O106" s="25"/>
      <c r="P106" s="25"/>
      <c r="Q106" s="25"/>
      <c r="R106" s="25"/>
      <c r="S106" s="25"/>
    </row>
    <row r="107" spans="2:19" ht="15" hidden="1" customHeight="1">
      <c r="B107" s="25"/>
      <c r="C107" s="95" t="s">
        <v>1254</v>
      </c>
      <c r="D107" s="25"/>
      <c r="E107" s="25"/>
      <c r="F107" s="25"/>
      <c r="G107" s="25"/>
      <c r="H107" s="25"/>
      <c r="I107" s="25"/>
      <c r="J107" s="25"/>
      <c r="K107" s="25"/>
      <c r="L107" s="25"/>
      <c r="M107" s="25"/>
      <c r="N107" s="25"/>
      <c r="O107" s="25"/>
      <c r="P107" s="25"/>
      <c r="Q107" s="25"/>
      <c r="R107" s="25"/>
      <c r="S107" s="25"/>
    </row>
    <row r="108" spans="2:19" ht="15" hidden="1" customHeight="1">
      <c r="B108" s="25"/>
      <c r="C108" s="95" t="s">
        <v>1285</v>
      </c>
      <c r="D108" s="25"/>
      <c r="E108" s="25"/>
      <c r="F108" s="25"/>
      <c r="G108" s="25"/>
      <c r="H108" s="25"/>
      <c r="I108" s="25"/>
      <c r="J108" s="25"/>
      <c r="K108" s="25"/>
      <c r="L108" s="25"/>
      <c r="M108" s="25"/>
      <c r="N108" s="25"/>
      <c r="O108" s="25"/>
      <c r="P108" s="25"/>
      <c r="Q108" s="25"/>
      <c r="R108" s="25"/>
      <c r="S108" s="25"/>
    </row>
    <row r="109" spans="2:19" ht="15" hidden="1" customHeight="1">
      <c r="B109" s="25"/>
      <c r="C109" s="95" t="s">
        <v>1286</v>
      </c>
      <c r="D109" s="25"/>
      <c r="E109" s="25"/>
      <c r="F109" s="25"/>
      <c r="G109" s="25"/>
      <c r="H109" s="25"/>
      <c r="I109" s="25"/>
      <c r="J109" s="25"/>
      <c r="K109" s="25"/>
      <c r="L109" s="25"/>
      <c r="M109" s="25"/>
      <c r="N109" s="25"/>
      <c r="O109" s="25"/>
      <c r="P109" s="25"/>
      <c r="Q109" s="25"/>
      <c r="R109" s="25"/>
      <c r="S109" s="25"/>
    </row>
    <row r="110" spans="2:19" ht="15" hidden="1" customHeight="1">
      <c r="B110" s="25"/>
      <c r="C110" s="95" t="s">
        <v>1287</v>
      </c>
      <c r="D110" s="25"/>
      <c r="E110" s="25"/>
      <c r="F110" s="25"/>
      <c r="G110" s="25"/>
      <c r="H110" s="25"/>
      <c r="I110" s="25"/>
      <c r="J110" s="25"/>
      <c r="K110" s="25"/>
      <c r="L110" s="25"/>
      <c r="M110" s="25"/>
      <c r="N110" s="25"/>
      <c r="O110" s="25"/>
      <c r="P110" s="25"/>
      <c r="Q110" s="25"/>
      <c r="R110" s="25"/>
      <c r="S110" s="25"/>
    </row>
    <row r="111" spans="2:19" ht="15" hidden="1" customHeight="1">
      <c r="B111" s="25"/>
      <c r="C111" s="95" t="s">
        <v>1288</v>
      </c>
      <c r="D111" s="25"/>
      <c r="E111" s="25"/>
      <c r="F111" s="25"/>
      <c r="G111" s="25"/>
      <c r="H111" s="25"/>
      <c r="I111" s="25"/>
      <c r="J111" s="25"/>
      <c r="K111" s="25"/>
      <c r="L111" s="25"/>
      <c r="M111" s="25"/>
      <c r="N111" s="25"/>
      <c r="O111" s="25"/>
      <c r="P111" s="25"/>
      <c r="Q111" s="25"/>
      <c r="R111" s="25"/>
      <c r="S111" s="25"/>
    </row>
    <row r="112" spans="2:19" ht="15" hidden="1" customHeight="1">
      <c r="B112" s="25"/>
      <c r="C112" s="95" t="s">
        <v>1251</v>
      </c>
      <c r="D112" s="25"/>
      <c r="E112" s="25"/>
      <c r="F112" s="25"/>
      <c r="G112" s="25"/>
      <c r="H112" s="25"/>
      <c r="I112" s="25"/>
      <c r="J112" s="25"/>
      <c r="K112" s="25"/>
      <c r="L112" s="25"/>
      <c r="M112" s="25"/>
      <c r="N112" s="25"/>
      <c r="O112" s="25"/>
      <c r="P112" s="25"/>
      <c r="Q112" s="25"/>
      <c r="R112" s="25"/>
      <c r="S112" s="25"/>
    </row>
    <row r="113" spans="2:19" ht="15" hidden="1" customHeight="1">
      <c r="B113" s="25"/>
      <c r="C113" s="95" t="s">
        <v>331</v>
      </c>
      <c r="D113" s="25"/>
      <c r="E113" s="25"/>
      <c r="F113" s="25"/>
      <c r="G113" s="25"/>
      <c r="H113" s="25"/>
      <c r="I113" s="25"/>
      <c r="J113" s="25"/>
      <c r="K113" s="25"/>
      <c r="L113" s="25"/>
      <c r="M113" s="25"/>
      <c r="N113" s="25"/>
      <c r="O113" s="25"/>
      <c r="P113" s="25"/>
      <c r="Q113" s="25"/>
      <c r="R113" s="25"/>
      <c r="S113" s="25"/>
    </row>
    <row r="114" spans="2:19" ht="15" hidden="1" customHeight="1">
      <c r="B114" s="25"/>
      <c r="C114" s="95" t="s">
        <v>1224</v>
      </c>
      <c r="D114" s="25"/>
      <c r="E114" s="25"/>
      <c r="F114" s="25"/>
      <c r="G114" s="25"/>
      <c r="H114" s="25"/>
      <c r="I114" s="25"/>
      <c r="J114" s="25"/>
      <c r="K114" s="25"/>
      <c r="L114" s="25"/>
      <c r="M114" s="25"/>
      <c r="N114" s="25"/>
      <c r="O114" s="25"/>
      <c r="P114" s="25"/>
      <c r="Q114" s="25"/>
      <c r="R114" s="25"/>
      <c r="S114" s="25"/>
    </row>
    <row r="115" spans="2:19" ht="15" hidden="1" customHeight="1">
      <c r="B115" s="25"/>
      <c r="C115" s="95" t="s">
        <v>1289</v>
      </c>
      <c r="D115" s="25"/>
      <c r="E115" s="25"/>
      <c r="F115" s="25"/>
      <c r="G115" s="25"/>
      <c r="H115" s="25"/>
      <c r="I115" s="25"/>
      <c r="J115" s="25"/>
      <c r="K115" s="25"/>
      <c r="L115" s="25"/>
      <c r="M115" s="25"/>
      <c r="N115" s="25"/>
      <c r="O115" s="25"/>
      <c r="P115" s="25"/>
      <c r="Q115" s="25"/>
      <c r="R115" s="25"/>
      <c r="S115" s="25"/>
    </row>
    <row r="116" spans="2:19" ht="15" hidden="1" customHeight="1">
      <c r="B116" s="25"/>
      <c r="C116" s="95" t="s">
        <v>1290</v>
      </c>
      <c r="D116" s="25"/>
      <c r="E116" s="25"/>
      <c r="F116" s="25"/>
      <c r="G116" s="25"/>
      <c r="H116" s="25"/>
      <c r="I116" s="25"/>
      <c r="J116" s="25"/>
      <c r="K116" s="25"/>
      <c r="L116" s="25"/>
      <c r="M116" s="25"/>
      <c r="N116" s="25"/>
      <c r="O116" s="25"/>
      <c r="P116" s="25"/>
      <c r="Q116" s="25"/>
      <c r="R116" s="25"/>
      <c r="S116" s="25"/>
    </row>
    <row r="117" spans="2:19" ht="15" hidden="1" customHeight="1">
      <c r="B117" s="25"/>
      <c r="C117" s="95" t="s">
        <v>1291</v>
      </c>
      <c r="D117" s="25"/>
      <c r="E117" s="25"/>
      <c r="F117" s="25"/>
      <c r="G117" s="25"/>
      <c r="H117" s="25"/>
      <c r="I117" s="25"/>
      <c r="J117" s="25"/>
      <c r="K117" s="25"/>
      <c r="L117" s="25"/>
      <c r="M117" s="25"/>
      <c r="N117" s="25"/>
      <c r="O117" s="25"/>
      <c r="P117" s="25"/>
      <c r="Q117" s="25"/>
      <c r="R117" s="25"/>
      <c r="S117" s="25"/>
    </row>
    <row r="118" spans="2:19" ht="15" hidden="1" customHeight="1">
      <c r="B118" s="25"/>
      <c r="C118" s="95" t="s">
        <v>1292</v>
      </c>
      <c r="D118" s="25"/>
      <c r="E118" s="25"/>
      <c r="F118" s="25"/>
      <c r="G118" s="25"/>
      <c r="H118" s="25"/>
      <c r="I118" s="25"/>
      <c r="J118" s="25"/>
      <c r="K118" s="25"/>
      <c r="L118" s="25"/>
      <c r="M118" s="25"/>
      <c r="N118" s="25"/>
      <c r="O118" s="25"/>
      <c r="P118" s="25"/>
      <c r="Q118" s="25"/>
      <c r="R118" s="25"/>
      <c r="S118" s="25"/>
    </row>
    <row r="119" spans="2:19" ht="15" customHeight="1">
      <c r="B119" s="25"/>
      <c r="C119" s="25"/>
      <c r="D119" s="25"/>
      <c r="E119" s="25"/>
      <c r="F119" s="25"/>
      <c r="G119" s="25"/>
      <c r="H119" s="25"/>
      <c r="I119" s="25"/>
      <c r="J119" s="25"/>
      <c r="K119" s="25"/>
      <c r="L119" s="25"/>
      <c r="M119" s="25"/>
      <c r="N119" s="25"/>
      <c r="O119" s="25"/>
      <c r="P119" s="25"/>
      <c r="Q119" s="25"/>
      <c r="R119" s="25"/>
      <c r="S119" s="25"/>
    </row>
    <row r="120" spans="2:19" ht="15" customHeight="1">
      <c r="B120" s="25"/>
      <c r="C120" s="95" t="s">
        <v>1293</v>
      </c>
      <c r="D120" s="25"/>
      <c r="E120" s="25"/>
      <c r="F120" s="25"/>
      <c r="G120" s="25"/>
      <c r="H120" s="25"/>
      <c r="I120" s="25"/>
      <c r="J120" s="25"/>
      <c r="K120" s="25"/>
      <c r="L120" s="25"/>
      <c r="M120" s="25"/>
      <c r="N120" s="25"/>
      <c r="O120" s="25"/>
      <c r="P120" s="25"/>
      <c r="Q120" s="25"/>
      <c r="R120" s="25"/>
      <c r="S120" s="25"/>
    </row>
    <row r="121" spans="2:19" ht="15" customHeight="1">
      <c r="B121" s="25"/>
      <c r="C121" s="95" t="s">
        <v>1294</v>
      </c>
      <c r="D121" s="25"/>
      <c r="E121" s="25"/>
      <c r="F121" s="25"/>
      <c r="G121" s="25"/>
      <c r="H121" s="25"/>
      <c r="I121" s="25"/>
      <c r="J121" s="25"/>
      <c r="K121" s="25"/>
      <c r="L121" s="25"/>
      <c r="M121" s="25"/>
      <c r="N121" s="25"/>
      <c r="O121" s="25"/>
      <c r="P121" s="25"/>
      <c r="Q121" s="25"/>
      <c r="R121" s="25"/>
      <c r="S121" s="25"/>
    </row>
    <row r="122" spans="2:19" ht="15" customHeight="1">
      <c r="B122" s="87" t="s">
        <v>793</v>
      </c>
      <c r="C122" s="95" t="s">
        <v>1295</v>
      </c>
      <c r="D122" s="25"/>
      <c r="E122" s="25"/>
      <c r="F122" s="25"/>
      <c r="G122" s="25"/>
      <c r="H122" s="25"/>
      <c r="I122" s="25"/>
      <c r="J122" s="25"/>
      <c r="K122" s="25"/>
      <c r="L122" s="25"/>
      <c r="M122" s="25"/>
      <c r="N122" s="25"/>
      <c r="O122" s="25"/>
      <c r="P122" s="25"/>
      <c r="Q122" s="25"/>
      <c r="R122" s="25"/>
      <c r="S122" s="25"/>
    </row>
    <row r="123" spans="2:19" ht="15" customHeight="1">
      <c r="B123" s="87"/>
      <c r="C123" s="95"/>
      <c r="D123" s="25"/>
      <c r="E123" s="25"/>
      <c r="F123" s="25"/>
      <c r="G123" s="25"/>
      <c r="H123" s="25"/>
      <c r="I123" s="25"/>
      <c r="J123" s="25"/>
      <c r="K123" s="25"/>
      <c r="L123" s="25"/>
      <c r="M123" s="25"/>
      <c r="N123" s="25"/>
      <c r="O123" s="25"/>
      <c r="P123" s="25"/>
      <c r="Q123" s="25"/>
      <c r="R123" s="25"/>
      <c r="S123" s="25"/>
    </row>
    <row r="124" spans="2:19" ht="15" customHeight="1">
      <c r="C124" s="26" t="s">
        <v>705</v>
      </c>
    </row>
    <row r="126" spans="2:19" ht="15" customHeight="1">
      <c r="H126" s="253"/>
    </row>
    <row r="127" spans="2:19" ht="15" customHeight="1">
      <c r="K127" s="253"/>
    </row>
    <row r="128" spans="2:19" ht="15" customHeight="1">
      <c r="K128" s="253"/>
    </row>
    <row r="129" spans="11:11" ht="15" customHeight="1">
      <c r="K129" s="253"/>
    </row>
    <row r="130" spans="11:11" ht="15" customHeight="1">
      <c r="K130" s="253"/>
    </row>
    <row r="131" spans="11:11" ht="15" customHeight="1">
      <c r="K131" s="253"/>
    </row>
    <row r="132" spans="11:11" ht="15" customHeight="1">
      <c r="K132" s="253"/>
    </row>
    <row r="133" spans="11:11" ht="15" customHeight="1">
      <c r="K133" s="253"/>
    </row>
    <row r="134" spans="11:11" ht="15" customHeight="1">
      <c r="K134" s="253"/>
    </row>
    <row r="135" spans="11:11" ht="15" customHeight="1">
      <c r="K135" s="253"/>
    </row>
    <row r="136" spans="11:11" ht="15" customHeight="1">
      <c r="K136" s="253"/>
    </row>
    <row r="137" spans="11:11" ht="15" customHeight="1">
      <c r="K137" s="253"/>
    </row>
    <row r="138" spans="11:11" ht="15" customHeight="1">
      <c r="K138" s="253"/>
    </row>
    <row r="139" spans="11:11" ht="15" customHeight="1">
      <c r="K139" s="253"/>
    </row>
    <row r="140" spans="11:11" ht="15" customHeight="1">
      <c r="K140" s="253"/>
    </row>
    <row r="141" spans="11:11" ht="15" customHeight="1">
      <c r="K141" s="253"/>
    </row>
    <row r="142" spans="11:11" ht="15" customHeight="1">
      <c r="K142" s="253"/>
    </row>
    <row r="143" spans="11:11" ht="15" customHeight="1">
      <c r="K143" s="253"/>
    </row>
    <row r="144" spans="11:11" ht="15" customHeight="1">
      <c r="K144" s="253"/>
    </row>
    <row r="145" spans="11:11" ht="15" customHeight="1">
      <c r="K145" s="253"/>
    </row>
    <row r="151" spans="11:11" ht="15" customHeight="1">
      <c r="K151" s="253"/>
    </row>
    <row r="152" spans="11:11" ht="15" customHeight="1">
      <c r="K152" s="253"/>
    </row>
  </sheetData>
  <mergeCells count="83">
    <mergeCell ref="G5:N5"/>
    <mergeCell ref="Q9:R9"/>
    <mergeCell ref="N10:O10"/>
    <mergeCell ref="N13:O13"/>
    <mergeCell ref="N14:O14"/>
    <mergeCell ref="N22:O22"/>
    <mergeCell ref="N23:O23"/>
    <mergeCell ref="C19:D19"/>
    <mergeCell ref="N19:O19"/>
    <mergeCell ref="G7:L7"/>
    <mergeCell ref="G9:L9"/>
    <mergeCell ref="N15:O15"/>
    <mergeCell ref="N16:O16"/>
    <mergeCell ref="N17:O17"/>
    <mergeCell ref="N18:O18"/>
    <mergeCell ref="N21:O21"/>
    <mergeCell ref="C24:D24"/>
    <mergeCell ref="N24:O24"/>
    <mergeCell ref="C36:D36"/>
    <mergeCell ref="N36:O36"/>
    <mergeCell ref="N27:O27"/>
    <mergeCell ref="N28:O28"/>
    <mergeCell ref="N29:O29"/>
    <mergeCell ref="C30:D30"/>
    <mergeCell ref="N30:O30"/>
    <mergeCell ref="N32:O32"/>
    <mergeCell ref="N26:O26"/>
    <mergeCell ref="N33:O33"/>
    <mergeCell ref="N34:O34"/>
    <mergeCell ref="N35:O35"/>
    <mergeCell ref="N38:O38"/>
    <mergeCell ref="C40:D40"/>
    <mergeCell ref="N40:O40"/>
    <mergeCell ref="N42:O42"/>
    <mergeCell ref="N43:O43"/>
    <mergeCell ref="N39:O39"/>
    <mergeCell ref="N45:O45"/>
    <mergeCell ref="N44:O44"/>
    <mergeCell ref="C46:D46"/>
    <mergeCell ref="N46:O46"/>
    <mergeCell ref="N48:O48"/>
    <mergeCell ref="C49:D49"/>
    <mergeCell ref="N49:O49"/>
    <mergeCell ref="N51:O51"/>
    <mergeCell ref="N53:O53"/>
    <mergeCell ref="N52:O52"/>
    <mergeCell ref="N54:O54"/>
    <mergeCell ref="C55:D55"/>
    <mergeCell ref="N55:O55"/>
    <mergeCell ref="N61:O61"/>
    <mergeCell ref="C62:D62"/>
    <mergeCell ref="N62:O62"/>
    <mergeCell ref="N57:O57"/>
    <mergeCell ref="N58:O58"/>
    <mergeCell ref="N59:O59"/>
    <mergeCell ref="N60:O60"/>
    <mergeCell ref="H80:I80"/>
    <mergeCell ref="J80:K80"/>
    <mergeCell ref="G74:L74"/>
    <mergeCell ref="Q74:R74"/>
    <mergeCell ref="H75:I75"/>
    <mergeCell ref="J75:K75"/>
    <mergeCell ref="H76:I76"/>
    <mergeCell ref="J76:K76"/>
    <mergeCell ref="N71:O71"/>
    <mergeCell ref="H78:I78"/>
    <mergeCell ref="J78:K78"/>
    <mergeCell ref="H79:I79"/>
    <mergeCell ref="J79:K79"/>
    <mergeCell ref="N64:O64"/>
    <mergeCell ref="N65:O65"/>
    <mergeCell ref="N66:O66"/>
    <mergeCell ref="N69:O69"/>
    <mergeCell ref="N70:O70"/>
    <mergeCell ref="H84:I84"/>
    <mergeCell ref="J84:K84"/>
    <mergeCell ref="H85:I85"/>
    <mergeCell ref="J85:K85"/>
    <mergeCell ref="C81:D81"/>
    <mergeCell ref="H81:I81"/>
    <mergeCell ref="J81:K81"/>
    <mergeCell ref="H83:I83"/>
    <mergeCell ref="J83:K83"/>
  </mergeCells>
  <conditionalFormatting sqref="C13:C18 C26:C29 N26:N30 Q26:Q30 C32:C35 N32:N36 Q32:Q36 C42:C45 N42:N46 Q42:Q46 C48 C51:C54 N51:N55 Q51:Q55 C57:C61 N57:N62 Q57:Q62 C69:C71 N69:N71 Q69:Q71">
    <cfRule type="cellIs" dxfId="205" priority="55" operator="equal">
      <formula>"[select]"</formula>
    </cfRule>
    <cfRule type="cellIs" dxfId="204" priority="56" operator="equal">
      <formula>""</formula>
    </cfRule>
  </conditionalFormatting>
  <conditionalFormatting sqref="C21:C23 N21:N24">
    <cfRule type="cellIs" dxfId="203" priority="59" operator="equal">
      <formula>"[select]"</formula>
    </cfRule>
    <cfRule type="cellIs" dxfId="202" priority="60" operator="equal">
      <formula>""</formula>
    </cfRule>
  </conditionalFormatting>
  <conditionalFormatting sqref="C38:C39">
    <cfRule type="cellIs" dxfId="201" priority="63" operator="equal">
      <formula>"[select]"</formula>
    </cfRule>
    <cfRule type="cellIs" dxfId="200" priority="64" operator="equal">
      <formula>""</formula>
    </cfRule>
  </conditionalFormatting>
  <conditionalFormatting sqref="C64:C66">
    <cfRule type="cellIs" dxfId="199" priority="11" operator="equal">
      <formula>"[select]"</formula>
    </cfRule>
    <cfRule type="cellIs" dxfId="198" priority="12" operator="equal">
      <formula>""</formula>
    </cfRule>
  </conditionalFormatting>
  <conditionalFormatting sqref="C78:C80">
    <cfRule type="cellIs" dxfId="197" priority="41" operator="equal">
      <formula>"[select]"</formula>
    </cfRule>
    <cfRule type="cellIs" dxfId="196" priority="42" operator="equal">
      <formula>""</formula>
    </cfRule>
  </conditionalFormatting>
  <conditionalFormatting sqref="C83:C85 Q83:Q85">
    <cfRule type="cellIs" dxfId="195" priority="3" operator="equal">
      <formula>"[select]"</formula>
    </cfRule>
    <cfRule type="cellIs" dxfId="194" priority="4" operator="equal">
      <formula>""</formula>
    </cfRule>
  </conditionalFormatting>
  <conditionalFormatting sqref="N13:N19">
    <cfRule type="cellIs" dxfId="193" priority="47" operator="equal">
      <formula>"[select]"</formula>
    </cfRule>
    <cfRule type="cellIs" dxfId="192" priority="48" operator="equal">
      <formula>""</formula>
    </cfRule>
  </conditionalFormatting>
  <conditionalFormatting sqref="N38:N40">
    <cfRule type="cellIs" dxfId="191" priority="61" operator="equal">
      <formula>"[select]"</formula>
    </cfRule>
    <cfRule type="cellIs" dxfId="190" priority="62" operator="equal">
      <formula>""</formula>
    </cfRule>
  </conditionalFormatting>
  <conditionalFormatting sqref="N48:N49">
    <cfRule type="cellIs" dxfId="189" priority="19" operator="equal">
      <formula>"[select]"</formula>
    </cfRule>
    <cfRule type="cellIs" dxfId="188" priority="20" operator="equal">
      <formula>""</formula>
    </cfRule>
  </conditionalFormatting>
  <conditionalFormatting sqref="N64:N66">
    <cfRule type="cellIs" dxfId="187" priority="15" operator="equal">
      <formula>"[select]"</formula>
    </cfRule>
    <cfRule type="cellIs" dxfId="186" priority="16" operator="equal">
      <formula>""</formula>
    </cfRule>
  </conditionalFormatting>
  <conditionalFormatting sqref="N78:O81">
    <cfRule type="cellIs" dxfId="185" priority="37" operator="equal">
      <formula>"[select]"</formula>
    </cfRule>
    <cfRule type="cellIs" dxfId="184" priority="38" operator="equal">
      <formula>""</formula>
    </cfRule>
  </conditionalFormatting>
  <conditionalFormatting sqref="N83:O85">
    <cfRule type="cellIs" dxfId="183" priority="1" operator="equal">
      <formula>"[select]"</formula>
    </cfRule>
    <cfRule type="cellIs" dxfId="182" priority="2" operator="equal">
      <formula>""</formula>
    </cfRule>
  </conditionalFormatting>
  <conditionalFormatting sqref="Q3:Q4">
    <cfRule type="cellIs" dxfId="181" priority="65" operator="equal">
      <formula>"[select]"</formula>
    </cfRule>
    <cfRule type="cellIs" dxfId="180" priority="66" operator="equal">
      <formula>""</formula>
    </cfRule>
  </conditionalFormatting>
  <conditionalFormatting sqref="Q13:Q19">
    <cfRule type="cellIs" dxfId="179" priority="21" operator="equal">
      <formula>"[select]"</formula>
    </cfRule>
    <cfRule type="cellIs" dxfId="178" priority="22" operator="equal">
      <formula>""</formula>
    </cfRule>
  </conditionalFormatting>
  <conditionalFormatting sqref="Q21:Q24">
    <cfRule type="cellIs" dxfId="177" priority="23" operator="equal">
      <formula>"[select]"</formula>
    </cfRule>
    <cfRule type="cellIs" dxfId="176" priority="24" operator="equal">
      <formula>""</formula>
    </cfRule>
  </conditionalFormatting>
  <conditionalFormatting sqref="Q38:Q40">
    <cfRule type="cellIs" dxfId="175" priority="25" operator="equal">
      <formula>"[select]"</formula>
    </cfRule>
    <cfRule type="cellIs" dxfId="174" priority="26" operator="equal">
      <formula>""</formula>
    </cfRule>
  </conditionalFormatting>
  <conditionalFormatting sqref="Q48:Q49">
    <cfRule type="cellIs" dxfId="173" priority="17" operator="equal">
      <formula>"[select]"</formula>
    </cfRule>
    <cfRule type="cellIs" dxfId="172" priority="18" operator="equal">
      <formula>""</formula>
    </cfRule>
  </conditionalFormatting>
  <conditionalFormatting sqref="Q64:Q66">
    <cfRule type="cellIs" dxfId="171" priority="13" operator="equal">
      <formula>"[select]"</formula>
    </cfRule>
    <cfRule type="cellIs" dxfId="170" priority="14" operator="equal">
      <formula>""</formula>
    </cfRule>
  </conditionalFormatting>
  <conditionalFormatting sqref="Q78:Q81">
    <cfRule type="cellIs" dxfId="169" priority="39" operator="equal">
      <formula>"[select]"</formula>
    </cfRule>
    <cfRule type="cellIs" dxfId="168" priority="40" operator="equal">
      <formula>""</formula>
    </cfRule>
  </conditionalFormatting>
  <dataValidations count="9">
    <dataValidation type="list" allowBlank="1" showInputMessage="1" sqref="O78:O81 O83:O85" xr:uid="{DAD36310-CB51-4163-A4A1-BB2E26B077D4}">
      <formula1>"[select],Nil,Watering,Chemical suppressant"</formula1>
    </dataValidation>
    <dataValidation type="list" allowBlank="1" showInputMessage="1" sqref="N78:N81 N83:N85" xr:uid="{A2D14646-A1B7-4A3E-8741-B3F84FD6596C}">
      <formula1>"[select],None,Wind Breaks,Enclosed"</formula1>
    </dataValidation>
    <dataValidation type="list" allowBlank="1" showInputMessage="1" sqref="C78:C80 C34:C35 C83:C85" xr:uid="{1A1BE407-D263-4517-872E-79D21F1DB29C}">
      <formula1>"[select],Ore Stockpile,Low Grade Stockpile,Concentrate Stockpile,Other Stockpile"</formula1>
    </dataValidation>
    <dataValidation type="list" allowBlank="1" showInputMessage="1" sqref="C13:C18 C26:C29 C38:C39 C42:C45 C21:C23 C51:C54 C57:C61 C48 C32:C35 C71" xr:uid="{94F40208-E13B-4744-8360-96DC8C6FB3B8}">
      <formula1>$C$89:$C$118</formula1>
    </dataValidation>
    <dataValidation type="list" allowBlank="1" showInputMessage="1" sqref="N21:N23 N13:N19 N38:N39 N26:N29 N48 N42:N45 N69:N71 N32:N35 N51:N54 N57:N61" xr:uid="{59837D61-71ED-4DE9-A2C4-1D654A803489}">
      <formula1>"[select],Nil,Watering (≤2 l/m2/hr),Watering (&gt;2 l/m2/hr),Chemical suppressant"</formula1>
    </dataValidation>
    <dataValidation type="list" allowBlank="1" showInputMessage="1" sqref="Q21:Q24 Q38:Q40 Q13:Q19 Q26:Q30 Q48:Q49 Q64:Q66 Q78:Q81 Q83:Q85 Q42:Q46 Q69:Q71 Q32:Q35 Q51:Q55 Q57:Q62" xr:uid="{40E0D846-42DF-4AF7-B3CA-2B409AACCEA0}">
      <formula1>Geology</formula1>
    </dataValidation>
    <dataValidation type="list" allowBlank="1" showInputMessage="1" sqref="N64:O66" xr:uid="{AFF6BB85-A316-4777-8940-49AAB1B33720}">
      <formula1>"[select],Nil,Watering (Level 1 - ≤2 l/m2/hr),Watering (Level 2 - &gt;2 l/m2/hr),Chemical suppressant"</formula1>
    </dataValidation>
    <dataValidation type="list" allowBlank="1" showInputMessage="1" sqref="C64:C66" xr:uid="{E125A42E-CECA-488B-9177-6FF278977B86}">
      <formula1>$C$73:$C$107</formula1>
    </dataValidation>
    <dataValidation type="list" allowBlank="1" showInputMessage="1" sqref="C69:C71" xr:uid="{04B74772-D6C2-4754-A9BD-00C50F027C61}">
      <formula1>$C$88:$C$117</formula1>
    </dataValidation>
  </dataValidations>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0FE0-2CF3-486D-8DB6-812F0BEC8002}">
  <sheetPr>
    <tabColor rgb="FF92D050"/>
    <pageSetUpPr autoPageBreaks="0"/>
  </sheetPr>
  <dimension ref="A2:AC326"/>
  <sheetViews>
    <sheetView topLeftCell="A129" zoomScaleNormal="100" workbookViewId="0">
      <selection activeCell="L156" sqref="L156"/>
    </sheetView>
  </sheetViews>
  <sheetFormatPr defaultColWidth="9.140625" defaultRowHeight="15"/>
  <cols>
    <col min="1" max="1" width="2.7109375" style="145" customWidth="1"/>
    <col min="2" max="2" width="2.7109375" style="1" customWidth="1"/>
    <col min="3" max="3" width="24.7109375" style="1" customWidth="1"/>
    <col min="4" max="4" width="76.140625" style="1" customWidth="1"/>
    <col min="5" max="5" width="25.7109375" style="1" customWidth="1"/>
    <col min="6" max="6" width="27.5703125" style="1" customWidth="1"/>
    <col min="7" max="8" width="15.5703125" style="280" customWidth="1"/>
    <col min="9" max="9" width="13.7109375" style="280" customWidth="1"/>
    <col min="10" max="10" width="2.7109375" style="1" customWidth="1"/>
    <col min="11" max="22" width="10.28515625" style="1" bestFit="1" customWidth="1"/>
    <col min="23" max="23" width="2.7109375" style="1" customWidth="1"/>
    <col min="24" max="25" width="15.85546875" style="1" customWidth="1"/>
    <col min="26" max="26" width="13.7109375" style="1" customWidth="1"/>
    <col min="27" max="27" width="25.7109375" style="1" customWidth="1"/>
    <col min="28" max="29" width="2.7109375" style="1" customWidth="1"/>
    <col min="30" max="16384" width="9.140625" style="1"/>
  </cols>
  <sheetData>
    <row r="2" spans="1:28">
      <c r="B2" s="13"/>
      <c r="C2" s="14"/>
      <c r="D2" s="14"/>
      <c r="E2" s="14"/>
      <c r="F2" s="14"/>
      <c r="G2" s="254"/>
      <c r="H2" s="254"/>
      <c r="I2" s="254"/>
      <c r="J2" s="14"/>
      <c r="K2" s="14"/>
      <c r="L2" s="14"/>
      <c r="M2" s="14"/>
      <c r="N2" s="14"/>
      <c r="O2" s="14"/>
      <c r="P2" s="14"/>
      <c r="Q2" s="14"/>
      <c r="R2" s="14"/>
      <c r="S2" s="14"/>
      <c r="T2" s="14"/>
      <c r="U2" s="14"/>
      <c r="V2" s="14"/>
      <c r="W2" s="14"/>
      <c r="X2" s="14"/>
      <c r="Y2" s="14"/>
      <c r="Z2" s="14"/>
      <c r="AA2" s="14"/>
      <c r="AB2" s="15"/>
    </row>
    <row r="3" spans="1:28" ht="23.25">
      <c r="B3" s="16"/>
      <c r="C3" s="17" t="s">
        <v>9</v>
      </c>
      <c r="D3" s="18"/>
      <c r="E3" s="18"/>
      <c r="F3" s="18"/>
      <c r="G3" s="324" t="s">
        <v>1296</v>
      </c>
      <c r="H3" s="19"/>
      <c r="I3" s="324"/>
      <c r="J3" s="18"/>
      <c r="K3" s="18"/>
      <c r="L3" s="18"/>
      <c r="M3" s="18"/>
      <c r="N3" s="18"/>
      <c r="O3" s="18"/>
      <c r="P3" s="18"/>
      <c r="Q3" s="18"/>
      <c r="R3" s="18"/>
      <c r="S3" s="18"/>
      <c r="T3" s="18"/>
      <c r="U3" s="18"/>
      <c r="V3" s="18"/>
      <c r="W3" s="18"/>
      <c r="X3" s="18"/>
      <c r="Y3" s="18"/>
      <c r="Z3" s="18"/>
      <c r="AA3" s="18"/>
      <c r="AB3" s="20"/>
    </row>
    <row r="4" spans="1:28" ht="23.25">
      <c r="B4" s="16"/>
      <c r="C4" s="17" t="s">
        <v>1180</v>
      </c>
      <c r="D4" s="18"/>
      <c r="E4" s="18"/>
      <c r="F4" s="94"/>
      <c r="G4" s="19" t="s">
        <v>1297</v>
      </c>
      <c r="H4" s="19"/>
      <c r="I4" s="19"/>
      <c r="J4" s="18"/>
      <c r="K4" s="18"/>
      <c r="L4" s="18"/>
      <c r="M4" s="18"/>
      <c r="N4" s="18"/>
      <c r="O4" s="18"/>
      <c r="P4" s="18"/>
      <c r="Q4" s="18"/>
      <c r="R4" s="18"/>
      <c r="S4" s="18"/>
      <c r="T4" s="18"/>
      <c r="U4" s="18"/>
      <c r="V4" s="18"/>
      <c r="W4" s="18"/>
      <c r="X4" s="18"/>
      <c r="Y4" s="18"/>
      <c r="Z4" s="18"/>
      <c r="AA4" s="18"/>
      <c r="AB4" s="20"/>
    </row>
    <row r="5" spans="1:28">
      <c r="B5" s="16"/>
      <c r="C5" s="18"/>
      <c r="D5" s="18"/>
      <c r="E5" s="18"/>
      <c r="F5" s="94"/>
      <c r="G5" s="19" t="s">
        <v>1298</v>
      </c>
      <c r="H5" s="94"/>
      <c r="I5" s="19"/>
      <c r="J5" s="18"/>
      <c r="K5" s="18"/>
      <c r="L5" s="18"/>
      <c r="M5" s="18"/>
      <c r="N5" s="18"/>
      <c r="O5" s="18"/>
      <c r="P5" s="18"/>
      <c r="Q5" s="18"/>
      <c r="R5" s="18"/>
      <c r="S5" s="18"/>
      <c r="T5" s="18"/>
      <c r="U5" s="18"/>
      <c r="V5" s="18"/>
      <c r="W5" s="18"/>
      <c r="X5" s="18"/>
      <c r="Y5" s="18"/>
      <c r="Z5" s="18"/>
      <c r="AA5" s="18"/>
      <c r="AB5" s="20"/>
    </row>
    <row r="6" spans="1:28">
      <c r="B6" s="16"/>
      <c r="C6" s="18"/>
      <c r="D6" s="18"/>
      <c r="E6" s="18"/>
      <c r="F6" s="94"/>
      <c r="G6" s="19"/>
      <c r="H6" s="94"/>
      <c r="I6" s="19"/>
      <c r="J6" s="18"/>
      <c r="K6" s="18"/>
      <c r="L6" s="18"/>
      <c r="M6" s="18"/>
      <c r="N6" s="18"/>
      <c r="O6" s="18"/>
      <c r="P6" s="18"/>
      <c r="Q6" s="18"/>
      <c r="R6" s="18"/>
      <c r="S6" s="18"/>
      <c r="T6" s="18"/>
      <c r="U6" s="18"/>
      <c r="V6" s="18"/>
      <c r="W6" s="18"/>
      <c r="X6" s="18"/>
      <c r="Y6" s="18"/>
      <c r="Z6" s="18"/>
      <c r="AA6" s="18"/>
      <c r="AB6" s="20"/>
    </row>
    <row r="7" spans="1:28" ht="18">
      <c r="B7" s="16"/>
      <c r="C7" s="35" t="s">
        <v>1299</v>
      </c>
      <c r="D7" s="18"/>
      <c r="E7" s="18"/>
      <c r="F7" s="18"/>
      <c r="G7" s="94"/>
      <c r="H7" s="94"/>
      <c r="I7" s="255" t="s">
        <v>660</v>
      </c>
      <c r="J7" s="18"/>
      <c r="K7" s="698"/>
      <c r="L7" s="698"/>
      <c r="M7" s="698"/>
      <c r="N7" s="698"/>
      <c r="O7" s="698"/>
      <c r="P7" s="698"/>
      <c r="Q7" s="698"/>
      <c r="R7" s="698"/>
      <c r="S7" s="698"/>
      <c r="T7" s="698"/>
      <c r="U7" s="698"/>
      <c r="V7" s="698"/>
      <c r="W7" s="18"/>
      <c r="X7" s="18"/>
      <c r="Y7" s="18"/>
      <c r="Z7" s="18"/>
      <c r="AA7" s="18"/>
      <c r="AB7" s="20"/>
    </row>
    <row r="8" spans="1:28">
      <c r="B8" s="16"/>
      <c r="C8" s="18"/>
      <c r="D8" s="18"/>
      <c r="E8" s="18"/>
      <c r="F8" s="18"/>
      <c r="G8" s="256"/>
      <c r="H8" s="256"/>
      <c r="I8" s="256"/>
      <c r="J8" s="18"/>
      <c r="K8" s="18"/>
      <c r="L8" s="18"/>
      <c r="M8" s="18"/>
      <c r="N8" s="18"/>
      <c r="O8" s="18"/>
      <c r="P8" s="18"/>
      <c r="Q8" s="18"/>
      <c r="R8" s="18"/>
      <c r="S8" s="18"/>
      <c r="T8" s="18"/>
      <c r="U8" s="18"/>
      <c r="V8" s="18"/>
      <c r="W8" s="18"/>
      <c r="X8" s="18"/>
      <c r="Y8" s="18"/>
      <c r="Z8" s="18"/>
      <c r="AA8" s="18"/>
      <c r="AB8" s="20"/>
    </row>
    <row r="9" spans="1:28" ht="15" customHeight="1">
      <c r="B9" s="16"/>
      <c r="C9" s="18"/>
      <c r="D9" s="18"/>
      <c r="E9" s="18"/>
      <c r="F9" s="694" t="s">
        <v>1095</v>
      </c>
      <c r="G9" s="694" t="s">
        <v>1300</v>
      </c>
      <c r="H9" s="694" t="s">
        <v>1301</v>
      </c>
      <c r="I9" s="694" t="s">
        <v>461</v>
      </c>
      <c r="J9" s="18"/>
      <c r="K9" s="685" t="s">
        <v>1302</v>
      </c>
      <c r="L9" s="685"/>
      <c r="M9" s="685"/>
      <c r="N9" s="685"/>
      <c r="O9" s="685"/>
      <c r="P9" s="685"/>
      <c r="Q9" s="685"/>
      <c r="R9" s="685"/>
      <c r="S9" s="685"/>
      <c r="T9" s="685"/>
      <c r="U9" s="685"/>
      <c r="V9" s="685"/>
      <c r="W9" s="18"/>
      <c r="X9" s="694" t="s">
        <v>1303</v>
      </c>
      <c r="Y9" s="694" t="s">
        <v>1304</v>
      </c>
      <c r="Z9" s="694" t="s">
        <v>1179</v>
      </c>
      <c r="AA9" s="18"/>
      <c r="AB9" s="20"/>
    </row>
    <row r="10" spans="1:28" ht="25.5" customHeight="1">
      <c r="B10" s="16"/>
      <c r="C10" s="52" t="s">
        <v>934</v>
      </c>
      <c r="D10" s="52" t="s">
        <v>976</v>
      </c>
      <c r="E10" s="52" t="s">
        <v>1305</v>
      </c>
      <c r="F10" s="694"/>
      <c r="G10" s="694"/>
      <c r="H10" s="694"/>
      <c r="I10" s="694"/>
      <c r="J10" s="18"/>
      <c r="K10" s="114" t="s">
        <v>562</v>
      </c>
      <c r="L10" s="114" t="s">
        <v>563</v>
      </c>
      <c r="M10" s="114" t="s">
        <v>564</v>
      </c>
      <c r="N10" s="114" t="s">
        <v>565</v>
      </c>
      <c r="O10" s="114" t="s">
        <v>566</v>
      </c>
      <c r="P10" s="114" t="s">
        <v>567</v>
      </c>
      <c r="Q10" s="114" t="s">
        <v>568</v>
      </c>
      <c r="R10" s="114" t="s">
        <v>569</v>
      </c>
      <c r="S10" s="114" t="s">
        <v>570</v>
      </c>
      <c r="T10" s="114" t="s">
        <v>571</v>
      </c>
      <c r="U10" s="114" t="s">
        <v>572</v>
      </c>
      <c r="V10" s="114" t="s">
        <v>573</v>
      </c>
      <c r="W10" s="18"/>
      <c r="X10" s="694"/>
      <c r="Y10" s="694"/>
      <c r="Z10" s="694"/>
      <c r="AA10" s="18"/>
      <c r="AB10" s="20"/>
    </row>
    <row r="11" spans="1:28" s="196" customFormat="1">
      <c r="A11" s="216"/>
      <c r="B11" s="155"/>
      <c r="C11" s="296" t="s">
        <v>968</v>
      </c>
      <c r="D11" s="310" t="s">
        <v>1306</v>
      </c>
      <c r="E11" s="310"/>
      <c r="F11" s="205" t="s">
        <v>1097</v>
      </c>
      <c r="G11" s="197">
        <v>6658499.5476799989</v>
      </c>
      <c r="H11" s="218">
        <f>SUM(H41, H49, H64, H80, H100, H103)</f>
        <v>111092.79999999999</v>
      </c>
      <c r="I11" s="205" t="s">
        <v>593</v>
      </c>
      <c r="J11" s="89"/>
      <c r="K11" s="218">
        <f>SUM(K41, K49, K64, K80, K100, K103)</f>
        <v>19917</v>
      </c>
      <c r="L11" s="218">
        <f t="shared" ref="L11:V11" si="0">SUM(L41, L49, L64, L80, L100, L103)</f>
        <v>13794.300000000001</v>
      </c>
      <c r="M11" s="218">
        <f t="shared" si="0"/>
        <v>11210.199999999999</v>
      </c>
      <c r="N11" s="218">
        <f t="shared" si="0"/>
        <v>3369.2000000000003</v>
      </c>
      <c r="O11" s="218">
        <f t="shared" si="0"/>
        <v>10535.6</v>
      </c>
      <c r="P11" s="218">
        <f t="shared" si="0"/>
        <v>4514.8999999999996</v>
      </c>
      <c r="Q11" s="218">
        <f t="shared" si="0"/>
        <v>7784.5</v>
      </c>
      <c r="R11" s="218">
        <f t="shared" si="0"/>
        <v>2325.1</v>
      </c>
      <c r="S11" s="218">
        <f t="shared" si="0"/>
        <v>10097.200000000001</v>
      </c>
      <c r="T11" s="218">
        <f t="shared" si="0"/>
        <v>4760.1000000000004</v>
      </c>
      <c r="U11" s="218">
        <f t="shared" si="0"/>
        <v>16064.1</v>
      </c>
      <c r="V11" s="218">
        <f t="shared" si="0"/>
        <v>6720.6</v>
      </c>
      <c r="W11" s="89"/>
      <c r="X11" s="205" t="s">
        <v>1307</v>
      </c>
      <c r="Y11" s="313" t="s">
        <v>1308</v>
      </c>
      <c r="Z11" s="511"/>
      <c r="AA11" s="89"/>
      <c r="AB11" s="219"/>
    </row>
    <row r="12" spans="1:28" s="196" customFormat="1">
      <c r="A12" s="216"/>
      <c r="B12" s="155"/>
      <c r="C12" s="296" t="s">
        <v>968</v>
      </c>
      <c r="D12" s="310" t="s">
        <v>1309</v>
      </c>
      <c r="E12" s="310"/>
      <c r="F12" s="205" t="s">
        <v>1117</v>
      </c>
      <c r="G12" s="197" t="s">
        <v>578</v>
      </c>
      <c r="H12" s="218">
        <f>SUM(H45, H56, H59, H69, H76, H83, H90, H94, H96, H115)</f>
        <v>8521453.9000000004</v>
      </c>
      <c r="I12" s="205" t="s">
        <v>593</v>
      </c>
      <c r="J12" s="89"/>
      <c r="K12" s="218">
        <f>SUM(K45, K56, K59, K69, K76, K83, K90, K94, K96, K115)</f>
        <v>701278.8</v>
      </c>
      <c r="L12" s="218">
        <f t="shared" ref="L12:V12" si="1">SUM(L45, L56, L59, L69, L76, L83, L90, L94, L96, L115)</f>
        <v>609260.30000000005</v>
      </c>
      <c r="M12" s="218">
        <f t="shared" si="1"/>
        <v>640502.1</v>
      </c>
      <c r="N12" s="218">
        <f t="shared" si="1"/>
        <v>687579.4</v>
      </c>
      <c r="O12" s="218">
        <f t="shared" si="1"/>
        <v>635735.1</v>
      </c>
      <c r="P12" s="218">
        <f t="shared" si="1"/>
        <v>820024.1</v>
      </c>
      <c r="Q12" s="218">
        <f t="shared" si="1"/>
        <v>675113.4</v>
      </c>
      <c r="R12" s="218">
        <f t="shared" si="1"/>
        <v>576903.4</v>
      </c>
      <c r="S12" s="218">
        <f t="shared" si="1"/>
        <v>701331.2</v>
      </c>
      <c r="T12" s="218">
        <f t="shared" si="1"/>
        <v>834947.2</v>
      </c>
      <c r="U12" s="218">
        <f t="shared" si="1"/>
        <v>836107.1</v>
      </c>
      <c r="V12" s="218">
        <f t="shared" si="1"/>
        <v>802671.79999999993</v>
      </c>
      <c r="W12" s="89"/>
      <c r="X12" s="205" t="s">
        <v>1307</v>
      </c>
      <c r="Y12" s="313" t="s">
        <v>1310</v>
      </c>
      <c r="Z12" s="511"/>
      <c r="AA12" s="89"/>
      <c r="AB12" s="219"/>
    </row>
    <row r="13" spans="1:28" s="196" customFormat="1">
      <c r="A13" s="216"/>
      <c r="B13" s="155"/>
      <c r="C13" s="296" t="s">
        <v>968</v>
      </c>
      <c r="D13" s="310" t="s">
        <v>1311</v>
      </c>
      <c r="E13" s="310"/>
      <c r="F13" s="205" t="s">
        <v>1115</v>
      </c>
      <c r="G13" s="197" t="s">
        <v>578</v>
      </c>
      <c r="H13" s="218">
        <f>SUM(H86, H105)</f>
        <v>5998.1</v>
      </c>
      <c r="I13" s="205" t="s">
        <v>593</v>
      </c>
      <c r="J13" s="89"/>
      <c r="K13" s="218">
        <f>SUM(K86, K105)</f>
        <v>0</v>
      </c>
      <c r="L13" s="218">
        <f t="shared" ref="L13:V13" si="2">SUM(L86, L105)</f>
        <v>0</v>
      </c>
      <c r="M13" s="218">
        <f t="shared" si="2"/>
        <v>0</v>
      </c>
      <c r="N13" s="218">
        <f t="shared" si="2"/>
        <v>0</v>
      </c>
      <c r="O13" s="218">
        <f t="shared" si="2"/>
        <v>0</v>
      </c>
      <c r="P13" s="218">
        <f t="shared" si="2"/>
        <v>0</v>
      </c>
      <c r="Q13" s="218">
        <f t="shared" si="2"/>
        <v>0</v>
      </c>
      <c r="R13" s="218">
        <f t="shared" si="2"/>
        <v>353.5</v>
      </c>
      <c r="S13" s="218">
        <f t="shared" si="2"/>
        <v>0</v>
      </c>
      <c r="T13" s="218">
        <f t="shared" si="2"/>
        <v>5644.6</v>
      </c>
      <c r="U13" s="218">
        <f t="shared" si="2"/>
        <v>0</v>
      </c>
      <c r="V13" s="218">
        <f t="shared" si="2"/>
        <v>0</v>
      </c>
      <c r="W13" s="89"/>
      <c r="X13" s="205" t="s">
        <v>1307</v>
      </c>
      <c r="Y13" s="313" t="s">
        <v>1308</v>
      </c>
      <c r="Z13" s="511"/>
      <c r="AA13" s="89"/>
      <c r="AB13" s="219"/>
    </row>
    <row r="14" spans="1:28" s="196" customFormat="1">
      <c r="A14" s="216"/>
      <c r="B14" s="155"/>
      <c r="C14" s="296" t="s">
        <v>968</v>
      </c>
      <c r="D14" s="310" t="s">
        <v>1311</v>
      </c>
      <c r="E14" s="310"/>
      <c r="F14" s="205" t="s">
        <v>1166</v>
      </c>
      <c r="G14" s="197" t="s">
        <v>578</v>
      </c>
      <c r="H14" s="218">
        <f>SUM(H108)</f>
        <v>16524.900000000001</v>
      </c>
      <c r="I14" s="205" t="s">
        <v>593</v>
      </c>
      <c r="J14" s="89"/>
      <c r="K14" s="218">
        <f>SUM(K108)</f>
        <v>0</v>
      </c>
      <c r="L14" s="218">
        <f t="shared" ref="L14:V14" si="3">SUM(L108)</f>
        <v>0</v>
      </c>
      <c r="M14" s="218">
        <f t="shared" si="3"/>
        <v>0</v>
      </c>
      <c r="N14" s="218">
        <f t="shared" si="3"/>
        <v>0</v>
      </c>
      <c r="O14" s="218">
        <f t="shared" si="3"/>
        <v>0</v>
      </c>
      <c r="P14" s="218">
        <f t="shared" si="3"/>
        <v>0</v>
      </c>
      <c r="Q14" s="218">
        <f t="shared" si="3"/>
        <v>0</v>
      </c>
      <c r="R14" s="218">
        <f t="shared" si="3"/>
        <v>0</v>
      </c>
      <c r="S14" s="218">
        <f t="shared" si="3"/>
        <v>0</v>
      </c>
      <c r="T14" s="218">
        <f t="shared" si="3"/>
        <v>0</v>
      </c>
      <c r="U14" s="218">
        <f t="shared" si="3"/>
        <v>16524.900000000001</v>
      </c>
      <c r="V14" s="218">
        <f t="shared" si="3"/>
        <v>0</v>
      </c>
      <c r="W14" s="89"/>
      <c r="X14" s="205" t="s">
        <v>1307</v>
      </c>
      <c r="Y14" s="313" t="s">
        <v>1308</v>
      </c>
      <c r="Z14" s="511"/>
      <c r="AA14" s="89"/>
      <c r="AB14" s="219"/>
    </row>
    <row r="15" spans="1:28" s="196" customFormat="1">
      <c r="A15" s="216"/>
      <c r="B15" s="155"/>
      <c r="C15" s="296" t="s">
        <v>965</v>
      </c>
      <c r="D15" s="310" t="s">
        <v>1312</v>
      </c>
      <c r="E15" s="310"/>
      <c r="F15" s="205" t="s">
        <v>1097</v>
      </c>
      <c r="G15" s="197">
        <v>11995566.909999998</v>
      </c>
      <c r="H15" s="218">
        <f>SUM(H40, H50, H65, H79, H99, H102)</f>
        <v>10440269.199999999</v>
      </c>
      <c r="I15" s="205" t="s">
        <v>593</v>
      </c>
      <c r="J15" s="89"/>
      <c r="K15" s="218">
        <f>SUM(K40, K50, K65, K79, K99, K102)</f>
        <v>844695.4</v>
      </c>
      <c r="L15" s="218">
        <f t="shared" ref="L15:V15" si="4">SUM(L40, L50, L65, L79, L99, L102)</f>
        <v>1154883.2000000002</v>
      </c>
      <c r="M15" s="218">
        <f t="shared" si="4"/>
        <v>1241005.5</v>
      </c>
      <c r="N15" s="218">
        <f t="shared" si="4"/>
        <v>758863.20000000007</v>
      </c>
      <c r="O15" s="218">
        <f t="shared" si="4"/>
        <v>910794.4</v>
      </c>
      <c r="P15" s="218">
        <f t="shared" si="4"/>
        <v>709248.9</v>
      </c>
      <c r="Q15" s="218">
        <f t="shared" si="4"/>
        <v>629769.30000000005</v>
      </c>
      <c r="R15" s="218">
        <f t="shared" si="4"/>
        <v>700669.9</v>
      </c>
      <c r="S15" s="218">
        <f t="shared" si="4"/>
        <v>768809.60000000009</v>
      </c>
      <c r="T15" s="218">
        <f t="shared" si="4"/>
        <v>1047449.7999999999</v>
      </c>
      <c r="U15" s="218">
        <f t="shared" si="4"/>
        <v>1154160.9000000001</v>
      </c>
      <c r="V15" s="218">
        <f t="shared" si="4"/>
        <v>519919.10000000003</v>
      </c>
      <c r="W15" s="89"/>
      <c r="X15" s="205" t="s">
        <v>1307</v>
      </c>
      <c r="Y15" s="313" t="s">
        <v>1308</v>
      </c>
      <c r="Z15" s="511"/>
      <c r="AA15" s="89"/>
      <c r="AB15" s="219"/>
    </row>
    <row r="16" spans="1:28" s="196" customFormat="1">
      <c r="A16" s="216"/>
      <c r="B16" s="155"/>
      <c r="C16" s="296" t="s">
        <v>965</v>
      </c>
      <c r="D16" s="310" t="s">
        <v>1313</v>
      </c>
      <c r="E16" s="310"/>
      <c r="F16" s="205" t="s">
        <v>1117</v>
      </c>
      <c r="G16" s="197" t="s">
        <v>578</v>
      </c>
      <c r="H16" s="218">
        <f>SUM(H43, H60, H82, H93, H112)</f>
        <v>221879.10000000003</v>
      </c>
      <c r="I16" s="205" t="s">
        <v>593</v>
      </c>
      <c r="J16" s="89"/>
      <c r="K16" s="218">
        <f>SUM(K43, K60, K82, K93, K112)</f>
        <v>18822</v>
      </c>
      <c r="L16" s="218">
        <f t="shared" ref="L16:V16" si="5">SUM(L43, L60, L82, L93, L112)</f>
        <v>38926</v>
      </c>
      <c r="M16" s="218">
        <f t="shared" si="5"/>
        <v>2334.5</v>
      </c>
      <c r="N16" s="218">
        <f t="shared" si="5"/>
        <v>52195.5</v>
      </c>
      <c r="O16" s="218">
        <f t="shared" si="5"/>
        <v>27594.3</v>
      </c>
      <c r="P16" s="218">
        <f t="shared" si="5"/>
        <v>82006.8</v>
      </c>
      <c r="Q16" s="218">
        <f t="shared" si="5"/>
        <v>0</v>
      </c>
      <c r="R16" s="218">
        <f t="shared" si="5"/>
        <v>0</v>
      </c>
      <c r="S16" s="218">
        <f t="shared" si="5"/>
        <v>0</v>
      </c>
      <c r="T16" s="218">
        <f t="shared" si="5"/>
        <v>0</v>
      </c>
      <c r="U16" s="218">
        <f t="shared" si="5"/>
        <v>0</v>
      </c>
      <c r="V16" s="218">
        <f t="shared" si="5"/>
        <v>0</v>
      </c>
      <c r="W16" s="89"/>
      <c r="X16" s="205" t="s">
        <v>1307</v>
      </c>
      <c r="Y16" s="313" t="s">
        <v>1310</v>
      </c>
      <c r="Z16" s="511"/>
      <c r="AA16" s="89"/>
      <c r="AB16" s="219"/>
    </row>
    <row r="17" spans="1:28" s="196" customFormat="1">
      <c r="A17" s="216"/>
      <c r="B17" s="155"/>
      <c r="C17" s="296" t="s">
        <v>965</v>
      </c>
      <c r="D17" s="310" t="s">
        <v>1314</v>
      </c>
      <c r="E17" s="310"/>
      <c r="F17" s="205" t="s">
        <v>1165</v>
      </c>
      <c r="G17" s="197" t="s">
        <v>578</v>
      </c>
      <c r="H17" s="218">
        <f>SUM(H52)</f>
        <v>112645</v>
      </c>
      <c r="I17" s="205" t="s">
        <v>593</v>
      </c>
      <c r="J17" s="89"/>
      <c r="K17" s="218">
        <f>SUM(K52)</f>
        <v>0</v>
      </c>
      <c r="L17" s="218">
        <f t="shared" ref="L17:V17" si="6">SUM(L52)</f>
        <v>0</v>
      </c>
      <c r="M17" s="218">
        <f t="shared" si="6"/>
        <v>0</v>
      </c>
      <c r="N17" s="218">
        <f t="shared" si="6"/>
        <v>0</v>
      </c>
      <c r="O17" s="218">
        <f t="shared" si="6"/>
        <v>0</v>
      </c>
      <c r="P17" s="218">
        <f t="shared" si="6"/>
        <v>0</v>
      </c>
      <c r="Q17" s="218">
        <f t="shared" si="6"/>
        <v>81903.399999999994</v>
      </c>
      <c r="R17" s="218">
        <f t="shared" si="6"/>
        <v>30562</v>
      </c>
      <c r="S17" s="218">
        <f t="shared" si="6"/>
        <v>0</v>
      </c>
      <c r="T17" s="218">
        <f t="shared" si="6"/>
        <v>179.6</v>
      </c>
      <c r="U17" s="218">
        <f t="shared" si="6"/>
        <v>0</v>
      </c>
      <c r="V17" s="218">
        <f t="shared" si="6"/>
        <v>0</v>
      </c>
      <c r="W17" s="89"/>
      <c r="X17" s="205" t="s">
        <v>1307</v>
      </c>
      <c r="Y17" s="313" t="s">
        <v>1308</v>
      </c>
      <c r="Z17" s="511"/>
      <c r="AA17" s="89"/>
      <c r="AB17" s="219"/>
    </row>
    <row r="18" spans="1:28" s="196" customFormat="1">
      <c r="A18" s="216"/>
      <c r="B18" s="155"/>
      <c r="C18" s="296" t="s">
        <v>965</v>
      </c>
      <c r="D18" s="310" t="s">
        <v>1314</v>
      </c>
      <c r="E18" s="310"/>
      <c r="F18" s="205" t="s">
        <v>1115</v>
      </c>
      <c r="G18" s="197" t="s">
        <v>578</v>
      </c>
      <c r="H18" s="218">
        <f>SUM(H67, H85)</f>
        <v>83197</v>
      </c>
      <c r="I18" s="205" t="s">
        <v>593</v>
      </c>
      <c r="J18" s="89"/>
      <c r="K18" s="218">
        <f>SUM(K67, K85)</f>
        <v>0</v>
      </c>
      <c r="L18" s="218">
        <f t="shared" ref="L18:V18" si="7">SUM(L67, L85)</f>
        <v>0</v>
      </c>
      <c r="M18" s="218">
        <f t="shared" si="7"/>
        <v>0</v>
      </c>
      <c r="N18" s="218">
        <f t="shared" si="7"/>
        <v>0</v>
      </c>
      <c r="O18" s="218">
        <f t="shared" si="7"/>
        <v>0</v>
      </c>
      <c r="P18" s="218">
        <f t="shared" si="7"/>
        <v>0</v>
      </c>
      <c r="Q18" s="218">
        <f t="shared" si="7"/>
        <v>178</v>
      </c>
      <c r="R18" s="218">
        <f t="shared" si="7"/>
        <v>26977</v>
      </c>
      <c r="S18" s="218">
        <f t="shared" si="7"/>
        <v>31304.2</v>
      </c>
      <c r="T18" s="218">
        <f t="shared" si="7"/>
        <v>24542.6</v>
      </c>
      <c r="U18" s="218">
        <f t="shared" si="7"/>
        <v>0</v>
      </c>
      <c r="V18" s="218">
        <f t="shared" si="7"/>
        <v>195.2</v>
      </c>
      <c r="W18" s="89"/>
      <c r="X18" s="205" t="s">
        <v>1307</v>
      </c>
      <c r="Y18" s="313" t="s">
        <v>1308</v>
      </c>
      <c r="Z18" s="511"/>
      <c r="AA18" s="89"/>
      <c r="AB18" s="219"/>
    </row>
    <row r="19" spans="1:28" s="196" customFormat="1">
      <c r="A19" s="216"/>
      <c r="B19" s="155"/>
      <c r="C19" s="296" t="s">
        <v>965</v>
      </c>
      <c r="D19" s="310" t="s">
        <v>1314</v>
      </c>
      <c r="E19" s="310"/>
      <c r="F19" s="205" t="s">
        <v>1166</v>
      </c>
      <c r="G19" s="197">
        <v>179887</v>
      </c>
      <c r="H19" s="218">
        <f>SUM(H107)</f>
        <v>249954.3</v>
      </c>
      <c r="I19" s="205" t="s">
        <v>593</v>
      </c>
      <c r="J19" s="89"/>
      <c r="K19" s="218">
        <f>SUM(K107)</f>
        <v>0</v>
      </c>
      <c r="L19" s="218">
        <f t="shared" ref="L19:V19" si="8">SUM(L107)</f>
        <v>0</v>
      </c>
      <c r="M19" s="218">
        <f t="shared" si="8"/>
        <v>0</v>
      </c>
      <c r="N19" s="218">
        <f t="shared" si="8"/>
        <v>0</v>
      </c>
      <c r="O19" s="218">
        <f t="shared" si="8"/>
        <v>0</v>
      </c>
      <c r="P19" s="218">
        <f t="shared" si="8"/>
        <v>0</v>
      </c>
      <c r="Q19" s="218">
        <f t="shared" si="8"/>
        <v>46227.7</v>
      </c>
      <c r="R19" s="218">
        <f t="shared" si="8"/>
        <v>551.20000000000005</v>
      </c>
      <c r="S19" s="218">
        <f t="shared" si="8"/>
        <v>31808.7</v>
      </c>
      <c r="T19" s="218">
        <f t="shared" si="8"/>
        <v>4811.1000000000004</v>
      </c>
      <c r="U19" s="218">
        <f t="shared" si="8"/>
        <v>89998.3</v>
      </c>
      <c r="V19" s="218">
        <f t="shared" si="8"/>
        <v>76557.3</v>
      </c>
      <c r="W19" s="89"/>
      <c r="X19" s="205" t="s">
        <v>1307</v>
      </c>
      <c r="Y19" s="313" t="s">
        <v>1308</v>
      </c>
      <c r="Z19" s="511"/>
      <c r="AA19" s="89"/>
      <c r="AB19" s="219"/>
    </row>
    <row r="20" spans="1:28" s="196" customFormat="1">
      <c r="A20" s="216"/>
      <c r="B20" s="155"/>
      <c r="C20" s="296" t="s">
        <v>892</v>
      </c>
      <c r="D20" s="310" t="s">
        <v>1315</v>
      </c>
      <c r="E20" s="310"/>
      <c r="F20" s="205" t="s">
        <v>1097</v>
      </c>
      <c r="G20" s="197">
        <v>13731906.099663703</v>
      </c>
      <c r="H20" s="218">
        <f>SUM(H42, H51, H66, H81, H101, H104)</f>
        <v>10551362</v>
      </c>
      <c r="I20" s="205" t="s">
        <v>593</v>
      </c>
      <c r="J20" s="89"/>
      <c r="K20" s="218">
        <f>SUM(K42, K51, K66, K81, K101, K104)</f>
        <v>864612.39999999991</v>
      </c>
      <c r="L20" s="218">
        <f t="shared" ref="L20:V20" si="9">SUM(L42, L51, L66, L81, L101, L104)</f>
        <v>1168677.5</v>
      </c>
      <c r="M20" s="218">
        <f t="shared" si="9"/>
        <v>1252215.7</v>
      </c>
      <c r="N20" s="218">
        <f t="shared" si="9"/>
        <v>762232.4</v>
      </c>
      <c r="O20" s="218">
        <f t="shared" si="9"/>
        <v>921330.00000000012</v>
      </c>
      <c r="P20" s="218">
        <f t="shared" si="9"/>
        <v>713763.79999999993</v>
      </c>
      <c r="Q20" s="218">
        <f t="shared" si="9"/>
        <v>637553.80000000005</v>
      </c>
      <c r="R20" s="218">
        <f t="shared" si="9"/>
        <v>702995</v>
      </c>
      <c r="S20" s="218">
        <f t="shared" si="9"/>
        <v>778906.8</v>
      </c>
      <c r="T20" s="218">
        <f t="shared" si="9"/>
        <v>1052209.8999999999</v>
      </c>
      <c r="U20" s="218">
        <f t="shared" si="9"/>
        <v>1170225</v>
      </c>
      <c r="V20" s="218">
        <f t="shared" si="9"/>
        <v>526639.70000000007</v>
      </c>
      <c r="W20" s="89"/>
      <c r="X20" s="205" t="s">
        <v>1307</v>
      </c>
      <c r="Y20" s="313" t="s">
        <v>1310</v>
      </c>
      <c r="Z20" s="511"/>
      <c r="AA20" s="89"/>
      <c r="AB20" s="219"/>
    </row>
    <row r="21" spans="1:28" s="196" customFormat="1">
      <c r="A21" s="216"/>
      <c r="B21" s="155"/>
      <c r="C21" s="296" t="s">
        <v>892</v>
      </c>
      <c r="D21" s="310" t="s">
        <v>1316</v>
      </c>
      <c r="E21" s="310"/>
      <c r="F21" s="205" t="s">
        <v>1117</v>
      </c>
      <c r="G21" s="197" t="s">
        <v>578</v>
      </c>
      <c r="H21" s="218">
        <f>SUM(H44, H61, H70, H84, H95, H116)</f>
        <v>1144210</v>
      </c>
      <c r="I21" s="205" t="s">
        <v>593</v>
      </c>
      <c r="J21" s="89"/>
      <c r="K21" s="218">
        <f>SUM(K44, K61, K70, K84, K95, K116)</f>
        <v>33659.800000000003</v>
      </c>
      <c r="L21" s="218">
        <f t="shared" ref="L21:V21" si="10">SUM(L44, L61, L70, L84, L95, L116)</f>
        <v>72973.3</v>
      </c>
      <c r="M21" s="218">
        <f t="shared" si="10"/>
        <v>81404.600000000006</v>
      </c>
      <c r="N21" s="218">
        <f t="shared" si="10"/>
        <v>132505.9</v>
      </c>
      <c r="O21" s="218">
        <f t="shared" si="10"/>
        <v>138900.4</v>
      </c>
      <c r="P21" s="218">
        <f t="shared" si="10"/>
        <v>104063.90000000001</v>
      </c>
      <c r="Q21" s="218">
        <f t="shared" si="10"/>
        <v>18643.400000000001</v>
      </c>
      <c r="R21" s="218">
        <f t="shared" si="10"/>
        <v>32618.400000000001</v>
      </c>
      <c r="S21" s="218">
        <f t="shared" si="10"/>
        <v>80090.2</v>
      </c>
      <c r="T21" s="218">
        <f t="shared" si="10"/>
        <v>194601.2</v>
      </c>
      <c r="U21" s="218">
        <f t="shared" si="10"/>
        <v>169459.1</v>
      </c>
      <c r="V21" s="218">
        <f t="shared" si="10"/>
        <v>85289.799999999988</v>
      </c>
      <c r="W21" s="89"/>
      <c r="X21" s="205" t="s">
        <v>1307</v>
      </c>
      <c r="Y21" s="313" t="s">
        <v>1310</v>
      </c>
      <c r="Z21" s="511"/>
      <c r="AA21" s="89"/>
      <c r="AB21" s="219"/>
    </row>
    <row r="22" spans="1:28" s="196" customFormat="1">
      <c r="A22" s="216"/>
      <c r="B22" s="155"/>
      <c r="C22" s="296" t="s">
        <v>892</v>
      </c>
      <c r="D22" s="310" t="s">
        <v>1317</v>
      </c>
      <c r="E22" s="310"/>
      <c r="F22" s="205" t="s">
        <v>1165</v>
      </c>
      <c r="G22" s="197" t="s">
        <v>578</v>
      </c>
      <c r="H22" s="218">
        <f>SUM(H53)</f>
        <v>112645</v>
      </c>
      <c r="I22" s="205" t="s">
        <v>593</v>
      </c>
      <c r="J22" s="89"/>
      <c r="K22" s="218">
        <f>SUM(K53)</f>
        <v>0</v>
      </c>
      <c r="L22" s="218">
        <f t="shared" ref="L22:V22" si="11">SUM(L53)</f>
        <v>0</v>
      </c>
      <c r="M22" s="218">
        <f t="shared" si="11"/>
        <v>0</v>
      </c>
      <c r="N22" s="218">
        <f t="shared" si="11"/>
        <v>0</v>
      </c>
      <c r="O22" s="218">
        <f t="shared" si="11"/>
        <v>0</v>
      </c>
      <c r="P22" s="218">
        <f t="shared" si="11"/>
        <v>0</v>
      </c>
      <c r="Q22" s="218">
        <f t="shared" si="11"/>
        <v>81903.399999999994</v>
      </c>
      <c r="R22" s="218">
        <f t="shared" si="11"/>
        <v>30562</v>
      </c>
      <c r="S22" s="218">
        <f t="shared" si="11"/>
        <v>0</v>
      </c>
      <c r="T22" s="218">
        <f t="shared" si="11"/>
        <v>179.6</v>
      </c>
      <c r="U22" s="218">
        <f t="shared" si="11"/>
        <v>0</v>
      </c>
      <c r="V22" s="218">
        <f t="shared" si="11"/>
        <v>0</v>
      </c>
      <c r="W22" s="89"/>
      <c r="X22" s="205" t="s">
        <v>1307</v>
      </c>
      <c r="Y22" s="313" t="s">
        <v>1310</v>
      </c>
      <c r="Z22" s="511"/>
      <c r="AA22" s="89"/>
      <c r="AB22" s="219"/>
    </row>
    <row r="23" spans="1:28" s="196" customFormat="1">
      <c r="A23" s="216"/>
      <c r="B23" s="155"/>
      <c r="C23" s="296" t="s">
        <v>892</v>
      </c>
      <c r="D23" s="310" t="s">
        <v>1317</v>
      </c>
      <c r="E23" s="310"/>
      <c r="F23" s="205" t="s">
        <v>1115</v>
      </c>
      <c r="G23" s="197" t="s">
        <v>578</v>
      </c>
      <c r="H23" s="218">
        <f>SUM(H68, H87, H106)</f>
        <v>89195.099999999991</v>
      </c>
      <c r="I23" s="205" t="s">
        <v>593</v>
      </c>
      <c r="J23" s="89"/>
      <c r="K23" s="218">
        <f>SUM(K68, K87, K106)</f>
        <v>0</v>
      </c>
      <c r="L23" s="218">
        <f t="shared" ref="L23:V23" si="12">SUM(L68, L87, L106)</f>
        <v>0</v>
      </c>
      <c r="M23" s="218">
        <f t="shared" si="12"/>
        <v>0</v>
      </c>
      <c r="N23" s="218">
        <f t="shared" si="12"/>
        <v>0</v>
      </c>
      <c r="O23" s="218">
        <f t="shared" si="12"/>
        <v>0</v>
      </c>
      <c r="P23" s="218">
        <f t="shared" si="12"/>
        <v>0</v>
      </c>
      <c r="Q23" s="218">
        <f t="shared" si="12"/>
        <v>178</v>
      </c>
      <c r="R23" s="218">
        <f t="shared" si="12"/>
        <v>27330.5</v>
      </c>
      <c r="S23" s="218">
        <f t="shared" si="12"/>
        <v>31304.2</v>
      </c>
      <c r="T23" s="218">
        <f t="shared" si="12"/>
        <v>30187.200000000001</v>
      </c>
      <c r="U23" s="218">
        <f t="shared" si="12"/>
        <v>0</v>
      </c>
      <c r="V23" s="218">
        <f t="shared" si="12"/>
        <v>195.2</v>
      </c>
      <c r="W23" s="89"/>
      <c r="X23" s="205" t="s">
        <v>1307</v>
      </c>
      <c r="Y23" s="313" t="s">
        <v>1310</v>
      </c>
      <c r="Z23" s="511"/>
      <c r="AA23" s="89"/>
      <c r="AB23" s="219"/>
    </row>
    <row r="24" spans="1:28" s="196" customFormat="1">
      <c r="A24" s="216"/>
      <c r="B24" s="155"/>
      <c r="C24" s="296" t="s">
        <v>892</v>
      </c>
      <c r="D24" s="310" t="s">
        <v>1317</v>
      </c>
      <c r="E24" s="310"/>
      <c r="F24" s="205" t="s">
        <v>1166</v>
      </c>
      <c r="G24" s="197">
        <v>179887</v>
      </c>
      <c r="H24" s="218">
        <f>SUM(H109)</f>
        <v>266479.2</v>
      </c>
      <c r="I24" s="205" t="s">
        <v>593</v>
      </c>
      <c r="J24" s="89"/>
      <c r="K24" s="218">
        <f>SUM(K109)</f>
        <v>0</v>
      </c>
      <c r="L24" s="218">
        <f t="shared" ref="L24:V24" si="13">SUM(L109)</f>
        <v>0</v>
      </c>
      <c r="M24" s="218">
        <f t="shared" si="13"/>
        <v>0</v>
      </c>
      <c r="N24" s="218">
        <f t="shared" si="13"/>
        <v>0</v>
      </c>
      <c r="O24" s="218">
        <f t="shared" si="13"/>
        <v>0</v>
      </c>
      <c r="P24" s="218">
        <f t="shared" si="13"/>
        <v>0</v>
      </c>
      <c r="Q24" s="218">
        <f t="shared" si="13"/>
        <v>46227.7</v>
      </c>
      <c r="R24" s="218">
        <f t="shared" si="13"/>
        <v>551.20000000000005</v>
      </c>
      <c r="S24" s="218">
        <f t="shared" si="13"/>
        <v>31808.7</v>
      </c>
      <c r="T24" s="218">
        <f t="shared" si="13"/>
        <v>4811.1000000000004</v>
      </c>
      <c r="U24" s="218">
        <f t="shared" si="13"/>
        <v>106523.2</v>
      </c>
      <c r="V24" s="218">
        <f t="shared" si="13"/>
        <v>76557.3</v>
      </c>
      <c r="W24" s="89"/>
      <c r="X24" s="205" t="s">
        <v>1307</v>
      </c>
      <c r="Y24" s="313" t="s">
        <v>1310</v>
      </c>
      <c r="Z24" s="511"/>
      <c r="AA24" s="89"/>
      <c r="AB24" s="219"/>
    </row>
    <row r="25" spans="1:28" s="196" customFormat="1">
      <c r="A25" s="216"/>
      <c r="B25" s="155"/>
      <c r="C25" s="296" t="s">
        <v>968</v>
      </c>
      <c r="D25" s="310" t="s">
        <v>1318</v>
      </c>
      <c r="E25" s="310"/>
      <c r="F25" s="205" t="s">
        <v>1149</v>
      </c>
      <c r="G25" s="197">
        <v>1640150.3699999996</v>
      </c>
      <c r="H25" s="218">
        <f>SUM(H45, H54, H74, H88, H120, H129, H131, H138, H140, H152, H154)</f>
        <v>1890366.9000000001</v>
      </c>
      <c r="I25" s="205" t="s">
        <v>593</v>
      </c>
      <c r="J25" s="89"/>
      <c r="K25" s="218">
        <f t="shared" ref="K25:V25" si="14">SUM(K45, K54, K74, K88, K120, K129, K131, K138, K140, K152, K154)</f>
        <v>145263.5</v>
      </c>
      <c r="L25" s="218">
        <f t="shared" si="14"/>
        <v>59574.5</v>
      </c>
      <c r="M25" s="218">
        <f t="shared" si="14"/>
        <v>73073.5</v>
      </c>
      <c r="N25" s="218">
        <f t="shared" si="14"/>
        <v>168548.6</v>
      </c>
      <c r="O25" s="218">
        <f t="shared" si="14"/>
        <v>111272.40000000001</v>
      </c>
      <c r="P25" s="218">
        <f t="shared" si="14"/>
        <v>265532.5</v>
      </c>
      <c r="Q25" s="218">
        <f t="shared" si="14"/>
        <v>103272.79999999999</v>
      </c>
      <c r="R25" s="218">
        <f t="shared" si="14"/>
        <v>144666.29999999999</v>
      </c>
      <c r="S25" s="218">
        <f t="shared" si="14"/>
        <v>116934.2</v>
      </c>
      <c r="T25" s="218">
        <f t="shared" si="14"/>
        <v>170842.9</v>
      </c>
      <c r="U25" s="218">
        <f t="shared" si="14"/>
        <v>225667.9</v>
      </c>
      <c r="V25" s="218">
        <f t="shared" si="14"/>
        <v>305717.8</v>
      </c>
      <c r="W25" s="89"/>
      <c r="X25" s="205" t="s">
        <v>1307</v>
      </c>
      <c r="Y25" s="313" t="s">
        <v>1310</v>
      </c>
      <c r="Z25" s="511"/>
      <c r="AA25" s="89"/>
      <c r="AB25" s="219"/>
    </row>
    <row r="26" spans="1:28" s="196" customFormat="1">
      <c r="A26" s="216"/>
      <c r="B26" s="155"/>
      <c r="C26" s="296" t="s">
        <v>968</v>
      </c>
      <c r="D26" s="310" t="s">
        <v>1319</v>
      </c>
      <c r="E26" s="310"/>
      <c r="F26" s="205" t="s">
        <v>1148</v>
      </c>
      <c r="G26" s="197" t="s">
        <v>578</v>
      </c>
      <c r="H26" s="218">
        <f>SUM(H71, H113, H142)</f>
        <v>21855</v>
      </c>
      <c r="I26" s="205" t="s">
        <v>593</v>
      </c>
      <c r="J26" s="89"/>
      <c r="K26" s="218">
        <f>SUM(K71, K113, K142)</f>
        <v>1919</v>
      </c>
      <c r="L26" s="218">
        <f t="shared" ref="L26:V26" si="15">SUM(L71, L113, L142)</f>
        <v>0</v>
      </c>
      <c r="M26" s="218">
        <f t="shared" si="15"/>
        <v>0</v>
      </c>
      <c r="N26" s="218">
        <f t="shared" si="15"/>
        <v>0</v>
      </c>
      <c r="O26" s="218">
        <f t="shared" si="15"/>
        <v>1564</v>
      </c>
      <c r="P26" s="218">
        <f t="shared" si="15"/>
        <v>1169</v>
      </c>
      <c r="Q26" s="218">
        <f t="shared" si="15"/>
        <v>1138</v>
      </c>
      <c r="R26" s="218">
        <f t="shared" si="15"/>
        <v>1795</v>
      </c>
      <c r="S26" s="218">
        <f t="shared" si="15"/>
        <v>8725</v>
      </c>
      <c r="T26" s="218">
        <f t="shared" si="15"/>
        <v>1428</v>
      </c>
      <c r="U26" s="218">
        <f t="shared" si="15"/>
        <v>1452</v>
      </c>
      <c r="V26" s="218">
        <f t="shared" si="15"/>
        <v>2665</v>
      </c>
      <c r="W26" s="89"/>
      <c r="X26" s="205" t="s">
        <v>1307</v>
      </c>
      <c r="Y26" s="313" t="s">
        <v>1310</v>
      </c>
      <c r="Z26" s="511"/>
      <c r="AA26" s="89"/>
      <c r="AB26" s="219"/>
    </row>
    <row r="27" spans="1:28" s="196" customFormat="1">
      <c r="A27" s="216"/>
      <c r="B27" s="155"/>
      <c r="C27" s="296" t="s">
        <v>968</v>
      </c>
      <c r="D27" s="310" t="s">
        <v>1319</v>
      </c>
      <c r="E27" s="310"/>
      <c r="F27" s="205" t="s">
        <v>1162</v>
      </c>
      <c r="G27" s="197" t="s">
        <v>578</v>
      </c>
      <c r="H27" s="218">
        <f>SUM(H125)</f>
        <v>168910</v>
      </c>
      <c r="I27" s="205" t="s">
        <v>593</v>
      </c>
      <c r="J27" s="89"/>
      <c r="K27" s="218">
        <f>SUM(K125)</f>
        <v>23547.599999999999</v>
      </c>
      <c r="L27" s="218">
        <f t="shared" ref="L27:V27" si="16">SUM(L125)</f>
        <v>1263.5</v>
      </c>
      <c r="M27" s="218">
        <f t="shared" si="16"/>
        <v>1593.1</v>
      </c>
      <c r="N27" s="218">
        <f t="shared" si="16"/>
        <v>27843.7</v>
      </c>
      <c r="O27" s="218">
        <f t="shared" si="16"/>
        <v>19318.2</v>
      </c>
      <c r="P27" s="218">
        <f t="shared" si="16"/>
        <v>206.5</v>
      </c>
      <c r="Q27" s="218">
        <f t="shared" si="16"/>
        <v>16982.900000000001</v>
      </c>
      <c r="R27" s="218">
        <f t="shared" si="16"/>
        <v>34305.199999999997</v>
      </c>
      <c r="S27" s="218">
        <f t="shared" si="16"/>
        <v>1577.2</v>
      </c>
      <c r="T27" s="218">
        <f t="shared" si="16"/>
        <v>24184.9</v>
      </c>
      <c r="U27" s="218">
        <f t="shared" si="16"/>
        <v>15826.2</v>
      </c>
      <c r="V27" s="218">
        <f t="shared" si="16"/>
        <v>2261</v>
      </c>
      <c r="W27" s="89"/>
      <c r="X27" s="205" t="s">
        <v>1307</v>
      </c>
      <c r="Y27" s="313" t="s">
        <v>1308</v>
      </c>
      <c r="Z27" s="511"/>
      <c r="AA27" s="89"/>
      <c r="AB27" s="219"/>
    </row>
    <row r="28" spans="1:28" s="196" customFormat="1">
      <c r="A28" s="216"/>
      <c r="B28" s="155"/>
      <c r="C28" s="296" t="s">
        <v>965</v>
      </c>
      <c r="D28" s="310" t="s">
        <v>1320</v>
      </c>
      <c r="E28" s="310"/>
      <c r="F28" s="205" t="s">
        <v>1149</v>
      </c>
      <c r="G28" s="197">
        <v>17651720</v>
      </c>
      <c r="H28" s="218">
        <f>SUM(H119, H137, H151)</f>
        <v>9440063</v>
      </c>
      <c r="I28" s="205" t="s">
        <v>593</v>
      </c>
      <c r="J28" s="89"/>
      <c r="K28" s="218">
        <f t="shared" ref="K28:V28" si="17">SUM(K119, K137, K151)</f>
        <v>1229724.3</v>
      </c>
      <c r="L28" s="218">
        <f t="shared" si="17"/>
        <v>1066103.3999999999</v>
      </c>
      <c r="M28" s="218">
        <f t="shared" si="17"/>
        <v>1029382.8</v>
      </c>
      <c r="N28" s="218">
        <f t="shared" si="17"/>
        <v>797821.6</v>
      </c>
      <c r="O28" s="218">
        <f t="shared" si="17"/>
        <v>696893.3</v>
      </c>
      <c r="P28" s="218">
        <f t="shared" si="17"/>
        <v>950481.6</v>
      </c>
      <c r="Q28" s="218">
        <f t="shared" si="17"/>
        <v>501888.7</v>
      </c>
      <c r="R28" s="218">
        <f t="shared" si="17"/>
        <v>521664.5</v>
      </c>
      <c r="S28" s="218">
        <f t="shared" si="17"/>
        <v>595406.30000000005</v>
      </c>
      <c r="T28" s="218">
        <f t="shared" si="17"/>
        <v>464246.7</v>
      </c>
      <c r="U28" s="218">
        <f t="shared" si="17"/>
        <v>391467.30000000005</v>
      </c>
      <c r="V28" s="218">
        <f t="shared" si="17"/>
        <v>1194982.5</v>
      </c>
      <c r="W28" s="89"/>
      <c r="X28" s="205" t="s">
        <v>1307</v>
      </c>
      <c r="Y28" s="313" t="s">
        <v>1310</v>
      </c>
      <c r="Z28" s="511"/>
      <c r="AA28" s="89"/>
      <c r="AB28" s="219"/>
    </row>
    <row r="29" spans="1:28" s="196" customFormat="1">
      <c r="A29" s="216"/>
      <c r="B29" s="155"/>
      <c r="C29" s="296" t="s">
        <v>965</v>
      </c>
      <c r="D29" s="310" t="s">
        <v>1321</v>
      </c>
      <c r="E29" s="310"/>
      <c r="F29" s="205" t="s">
        <v>1148</v>
      </c>
      <c r="G29" s="197" t="s">
        <v>578</v>
      </c>
      <c r="H29" s="218">
        <f>SUM(H72)</f>
        <v>3706</v>
      </c>
      <c r="I29" s="205" t="s">
        <v>593</v>
      </c>
      <c r="J29" s="89"/>
      <c r="K29" s="218">
        <f>SUM(K72)</f>
        <v>0</v>
      </c>
      <c r="L29" s="218">
        <f t="shared" ref="L29:V29" si="18">SUM(L72)</f>
        <v>2144</v>
      </c>
      <c r="M29" s="218">
        <f t="shared" si="18"/>
        <v>381</v>
      </c>
      <c r="N29" s="218">
        <f t="shared" si="18"/>
        <v>0</v>
      </c>
      <c r="O29" s="218">
        <f t="shared" si="18"/>
        <v>0</v>
      </c>
      <c r="P29" s="218">
        <f t="shared" si="18"/>
        <v>0</v>
      </c>
      <c r="Q29" s="218">
        <f t="shared" si="18"/>
        <v>0</v>
      </c>
      <c r="R29" s="218">
        <f t="shared" si="18"/>
        <v>0</v>
      </c>
      <c r="S29" s="218">
        <f t="shared" si="18"/>
        <v>0</v>
      </c>
      <c r="T29" s="218">
        <f t="shared" si="18"/>
        <v>1036</v>
      </c>
      <c r="U29" s="218">
        <f t="shared" si="18"/>
        <v>0</v>
      </c>
      <c r="V29" s="218">
        <f t="shared" si="18"/>
        <v>145</v>
      </c>
      <c r="W29" s="89"/>
      <c r="X29" s="205" t="s">
        <v>1307</v>
      </c>
      <c r="Y29" s="313" t="s">
        <v>1310</v>
      </c>
      <c r="Z29" s="511"/>
      <c r="AA29" s="89"/>
      <c r="AB29" s="219"/>
    </row>
    <row r="30" spans="1:28" s="196" customFormat="1">
      <c r="A30" s="216"/>
      <c r="B30" s="155"/>
      <c r="C30" s="296" t="s">
        <v>965</v>
      </c>
      <c r="D30" s="310" t="s">
        <v>1322</v>
      </c>
      <c r="E30" s="310"/>
      <c r="F30" s="205" t="s">
        <v>1162</v>
      </c>
      <c r="G30" s="197" t="s">
        <v>578</v>
      </c>
      <c r="H30" s="218">
        <f>SUM(H124)</f>
        <v>9003987.0999999996</v>
      </c>
      <c r="I30" s="205" t="s">
        <v>593</v>
      </c>
      <c r="J30" s="89"/>
      <c r="K30" s="218">
        <f>SUM(K124)</f>
        <v>187739.4</v>
      </c>
      <c r="L30" s="218">
        <f t="shared" ref="L30:V30" si="19">SUM(L124)</f>
        <v>215367.7</v>
      </c>
      <c r="M30" s="218">
        <f t="shared" si="19"/>
        <v>237678.4</v>
      </c>
      <c r="N30" s="218">
        <f t="shared" si="19"/>
        <v>1171221.5</v>
      </c>
      <c r="O30" s="218">
        <f t="shared" si="19"/>
        <v>1117760.8</v>
      </c>
      <c r="P30" s="218">
        <f t="shared" si="19"/>
        <v>952994</v>
      </c>
      <c r="Q30" s="218">
        <f t="shared" si="19"/>
        <v>1064336.3999999999</v>
      </c>
      <c r="R30" s="218">
        <f t="shared" si="19"/>
        <v>929152.4</v>
      </c>
      <c r="S30" s="218">
        <f t="shared" si="19"/>
        <v>1045944.6</v>
      </c>
      <c r="T30" s="218">
        <f t="shared" si="19"/>
        <v>758438.40000000002</v>
      </c>
      <c r="U30" s="218">
        <f t="shared" si="19"/>
        <v>672763</v>
      </c>
      <c r="V30" s="218">
        <f t="shared" si="19"/>
        <v>650590.5</v>
      </c>
      <c r="W30" s="89"/>
      <c r="X30" s="205" t="s">
        <v>1307</v>
      </c>
      <c r="Y30" s="313" t="s">
        <v>1308</v>
      </c>
      <c r="Z30" s="511"/>
      <c r="AA30" s="89"/>
      <c r="AB30" s="219"/>
    </row>
    <row r="31" spans="1:28" s="196" customFormat="1">
      <c r="A31" s="216"/>
      <c r="B31" s="155"/>
      <c r="C31" s="296" t="s">
        <v>892</v>
      </c>
      <c r="D31" s="310" t="s">
        <v>1323</v>
      </c>
      <c r="E31" s="310"/>
      <c r="F31" s="205" t="s">
        <v>1149</v>
      </c>
      <c r="G31" s="197">
        <v>19316384.1701301</v>
      </c>
      <c r="H31" s="218">
        <f>SUM(H46, H55, H75, H89, H121, H130, H132, H139, H141, H153, H155)</f>
        <v>11352308.9</v>
      </c>
      <c r="I31" s="205" t="s">
        <v>593</v>
      </c>
      <c r="J31" s="89"/>
      <c r="K31" s="218">
        <f t="shared" ref="K31:V31" si="20">SUM(K46, K55, K75, K89, K121, K130, K132, K139, K141, K153, K155)</f>
        <v>1374987.8</v>
      </c>
      <c r="L31" s="218">
        <f t="shared" si="20"/>
        <v>1125677.8999999999</v>
      </c>
      <c r="M31" s="218">
        <f t="shared" si="20"/>
        <v>1102456.3</v>
      </c>
      <c r="N31" s="218">
        <f t="shared" si="20"/>
        <v>986313.20000000007</v>
      </c>
      <c r="O31" s="218">
        <f t="shared" si="20"/>
        <v>808165.7</v>
      </c>
      <c r="P31" s="218">
        <f t="shared" si="20"/>
        <v>1216014.1000000001</v>
      </c>
      <c r="Q31" s="218">
        <f t="shared" si="20"/>
        <v>605161.49999999988</v>
      </c>
      <c r="R31" s="218">
        <f t="shared" si="20"/>
        <v>666330.79999999993</v>
      </c>
      <c r="S31" s="218">
        <f t="shared" si="20"/>
        <v>712340.5</v>
      </c>
      <c r="T31" s="218">
        <f t="shared" si="20"/>
        <v>635089.6</v>
      </c>
      <c r="U31" s="218">
        <f t="shared" si="20"/>
        <v>617135.20000000007</v>
      </c>
      <c r="V31" s="218">
        <f t="shared" si="20"/>
        <v>1502636.3</v>
      </c>
      <c r="W31" s="89"/>
      <c r="X31" s="205" t="s">
        <v>1307</v>
      </c>
      <c r="Y31" s="313" t="s">
        <v>1310</v>
      </c>
      <c r="Z31" s="511"/>
      <c r="AA31" s="89"/>
      <c r="AB31" s="219"/>
    </row>
    <row r="32" spans="1:28" s="196" customFormat="1">
      <c r="A32" s="216"/>
      <c r="B32" s="155"/>
      <c r="C32" s="296" t="s">
        <v>892</v>
      </c>
      <c r="D32" s="310" t="s">
        <v>1323</v>
      </c>
      <c r="E32" s="310"/>
      <c r="F32" s="205" t="s">
        <v>1148</v>
      </c>
      <c r="G32" s="197" t="s">
        <v>578</v>
      </c>
      <c r="H32" s="218">
        <f>SUM(H73, H114, H143)</f>
        <v>27326</v>
      </c>
      <c r="I32" s="205" t="s">
        <v>593</v>
      </c>
      <c r="J32" s="89"/>
      <c r="K32" s="218">
        <f t="shared" ref="K32:V32" si="21">SUM(K73, K114, K143)</f>
        <v>1919</v>
      </c>
      <c r="L32" s="218">
        <f t="shared" si="21"/>
        <v>2336</v>
      </c>
      <c r="M32" s="218">
        <f t="shared" si="21"/>
        <v>1954</v>
      </c>
      <c r="N32" s="218">
        <f t="shared" si="21"/>
        <v>0</v>
      </c>
      <c r="O32" s="218">
        <f t="shared" si="21"/>
        <v>1564</v>
      </c>
      <c r="P32" s="218">
        <f t="shared" si="21"/>
        <v>1169</v>
      </c>
      <c r="Q32" s="218">
        <f t="shared" si="21"/>
        <v>1138</v>
      </c>
      <c r="R32" s="218">
        <f t="shared" si="21"/>
        <v>1795</v>
      </c>
      <c r="S32" s="218">
        <f t="shared" si="21"/>
        <v>8725</v>
      </c>
      <c r="T32" s="218">
        <f t="shared" si="21"/>
        <v>2464</v>
      </c>
      <c r="U32" s="218">
        <f t="shared" si="21"/>
        <v>1452</v>
      </c>
      <c r="V32" s="218">
        <f t="shared" si="21"/>
        <v>2810</v>
      </c>
      <c r="W32" s="89"/>
      <c r="X32" s="205" t="s">
        <v>1307</v>
      </c>
      <c r="Y32" s="313" t="s">
        <v>1310</v>
      </c>
      <c r="Z32" s="511"/>
      <c r="AA32" s="89"/>
      <c r="AB32" s="219"/>
    </row>
    <row r="33" spans="1:29" s="196" customFormat="1">
      <c r="A33" s="216"/>
      <c r="B33" s="155"/>
      <c r="C33" s="296" t="s">
        <v>892</v>
      </c>
      <c r="D33" s="310" t="s">
        <v>1323</v>
      </c>
      <c r="E33" s="310"/>
      <c r="F33" s="205" t="s">
        <v>1162</v>
      </c>
      <c r="G33" s="197" t="s">
        <v>578</v>
      </c>
      <c r="H33" s="218">
        <f>SUM(H126)</f>
        <v>9172897.0999999996</v>
      </c>
      <c r="I33" s="205" t="s">
        <v>593</v>
      </c>
      <c r="J33" s="89"/>
      <c r="K33" s="218">
        <f>SUM(K126)</f>
        <v>211287</v>
      </c>
      <c r="L33" s="218">
        <f t="shared" ref="L33:V33" si="22">SUM(L126)</f>
        <v>216631.2</v>
      </c>
      <c r="M33" s="218">
        <f t="shared" si="22"/>
        <v>239271.5</v>
      </c>
      <c r="N33" s="218">
        <f t="shared" si="22"/>
        <v>1199065.2</v>
      </c>
      <c r="O33" s="218">
        <f t="shared" si="22"/>
        <v>1137079</v>
      </c>
      <c r="P33" s="218">
        <f t="shared" si="22"/>
        <v>953200.5</v>
      </c>
      <c r="Q33" s="218">
        <f t="shared" si="22"/>
        <v>1081319.3</v>
      </c>
      <c r="R33" s="218">
        <f t="shared" si="22"/>
        <v>963457.6</v>
      </c>
      <c r="S33" s="218">
        <f t="shared" si="22"/>
        <v>1047521.8</v>
      </c>
      <c r="T33" s="218">
        <f t="shared" si="22"/>
        <v>782623.3</v>
      </c>
      <c r="U33" s="218">
        <f t="shared" si="22"/>
        <v>688589.2</v>
      </c>
      <c r="V33" s="218">
        <f t="shared" si="22"/>
        <v>652851.5</v>
      </c>
      <c r="W33" s="89"/>
      <c r="X33" s="205" t="s">
        <v>1307</v>
      </c>
      <c r="Y33" s="313" t="s">
        <v>1308</v>
      </c>
      <c r="Z33" s="511"/>
      <c r="AA33" s="89"/>
      <c r="AB33" s="219"/>
    </row>
    <row r="34" spans="1:29" s="196" customFormat="1">
      <c r="A34" s="216"/>
      <c r="B34" s="155"/>
      <c r="C34" s="296" t="s">
        <v>968</v>
      </c>
      <c r="D34" s="310" t="s">
        <v>1324</v>
      </c>
      <c r="E34" s="310"/>
      <c r="F34" s="205" t="s">
        <v>1150</v>
      </c>
      <c r="G34" s="197">
        <v>429671.30000000005</v>
      </c>
      <c r="H34" s="218">
        <f>SUM(H133)</f>
        <v>322549</v>
      </c>
      <c r="I34" s="205" t="s">
        <v>593</v>
      </c>
      <c r="J34" s="89"/>
      <c r="K34" s="218">
        <f>SUM(K133)</f>
        <v>28777</v>
      </c>
      <c r="L34" s="218">
        <f t="shared" ref="L34:V34" si="23">SUM(L133)</f>
        <v>35132</v>
      </c>
      <c r="M34" s="218">
        <f t="shared" si="23"/>
        <v>33831</v>
      </c>
      <c r="N34" s="218">
        <f t="shared" si="23"/>
        <v>17887</v>
      </c>
      <c r="O34" s="218">
        <f t="shared" si="23"/>
        <v>27776</v>
      </c>
      <c r="P34" s="218">
        <f t="shared" si="23"/>
        <v>24585</v>
      </c>
      <c r="Q34" s="218">
        <f t="shared" si="23"/>
        <v>20090</v>
      </c>
      <c r="R34" s="218">
        <f t="shared" si="23"/>
        <v>20722</v>
      </c>
      <c r="S34" s="218">
        <f t="shared" si="23"/>
        <v>40811</v>
      </c>
      <c r="T34" s="218">
        <f t="shared" si="23"/>
        <v>31490</v>
      </c>
      <c r="U34" s="218">
        <f t="shared" si="23"/>
        <v>25945</v>
      </c>
      <c r="V34" s="218">
        <f t="shared" si="23"/>
        <v>15503</v>
      </c>
      <c r="W34" s="89"/>
      <c r="X34" s="205" t="s">
        <v>1307</v>
      </c>
      <c r="Y34" s="313" t="s">
        <v>1310</v>
      </c>
      <c r="Z34" s="511"/>
      <c r="AA34" s="89"/>
      <c r="AB34" s="219"/>
    </row>
    <row r="35" spans="1:29" s="196" customFormat="1">
      <c r="A35" s="216"/>
      <c r="B35" s="155"/>
      <c r="C35" s="296" t="s">
        <v>892</v>
      </c>
      <c r="D35" s="310" t="s">
        <v>1325</v>
      </c>
      <c r="E35" s="310"/>
      <c r="F35" s="205" t="s">
        <v>1150</v>
      </c>
      <c r="G35" s="197">
        <v>429671.30000000005</v>
      </c>
      <c r="H35" s="218">
        <f>SUM(H134)</f>
        <v>325440</v>
      </c>
      <c r="I35" s="205" t="s">
        <v>593</v>
      </c>
      <c r="J35" s="89"/>
      <c r="K35" s="218">
        <f>SUM(K134)</f>
        <v>29861</v>
      </c>
      <c r="L35" s="218">
        <f t="shared" ref="L35:V35" si="24">SUM(L134)</f>
        <v>36055</v>
      </c>
      <c r="M35" s="218">
        <f t="shared" si="24"/>
        <v>33831</v>
      </c>
      <c r="N35" s="218">
        <f t="shared" si="24"/>
        <v>17887</v>
      </c>
      <c r="O35" s="218">
        <f t="shared" si="24"/>
        <v>27776</v>
      </c>
      <c r="P35" s="218">
        <f t="shared" si="24"/>
        <v>24585</v>
      </c>
      <c r="Q35" s="218">
        <f t="shared" si="24"/>
        <v>20090</v>
      </c>
      <c r="R35" s="218">
        <f t="shared" si="24"/>
        <v>20722</v>
      </c>
      <c r="S35" s="218">
        <f t="shared" si="24"/>
        <v>41695</v>
      </c>
      <c r="T35" s="218">
        <f t="shared" si="24"/>
        <v>31490</v>
      </c>
      <c r="U35" s="218">
        <f t="shared" si="24"/>
        <v>25945</v>
      </c>
      <c r="V35" s="218">
        <f t="shared" si="24"/>
        <v>15503</v>
      </c>
      <c r="W35" s="89"/>
      <c r="X35" s="205" t="s">
        <v>1307</v>
      </c>
      <c r="Y35" s="313" t="s">
        <v>1310</v>
      </c>
      <c r="Z35" s="511"/>
      <c r="AA35" s="89"/>
      <c r="AB35" s="219"/>
    </row>
    <row r="36" spans="1:29" s="196" customFormat="1">
      <c r="A36" s="216"/>
      <c r="B36" s="155"/>
      <c r="C36" s="296" t="s">
        <v>968</v>
      </c>
      <c r="D36" s="310" t="s">
        <v>1324</v>
      </c>
      <c r="E36" s="310"/>
      <c r="F36" s="205" t="s">
        <v>1144</v>
      </c>
      <c r="G36" s="197">
        <v>181496.59000000003</v>
      </c>
      <c r="H36" s="218">
        <f>SUM(H158, H160)</f>
        <v>4642.7</v>
      </c>
      <c r="I36" s="205" t="s">
        <v>593</v>
      </c>
      <c r="J36" s="89"/>
      <c r="K36" s="218">
        <f>SUM(K158, K160)</f>
        <v>0</v>
      </c>
      <c r="L36" s="218">
        <f t="shared" ref="L36:V36" si="25">SUM(L158, L160)</f>
        <v>0</v>
      </c>
      <c r="M36" s="218">
        <f t="shared" si="25"/>
        <v>2910</v>
      </c>
      <c r="N36" s="218">
        <f t="shared" si="25"/>
        <v>0</v>
      </c>
      <c r="O36" s="218">
        <f t="shared" si="25"/>
        <v>0</v>
      </c>
      <c r="P36" s="218">
        <f t="shared" si="25"/>
        <v>0</v>
      </c>
      <c r="Q36" s="218">
        <f t="shared" si="25"/>
        <v>0</v>
      </c>
      <c r="R36" s="218">
        <f t="shared" si="25"/>
        <v>0</v>
      </c>
      <c r="S36" s="218">
        <f t="shared" si="25"/>
        <v>0</v>
      </c>
      <c r="T36" s="218">
        <f t="shared" si="25"/>
        <v>0</v>
      </c>
      <c r="U36" s="218">
        <f t="shared" si="25"/>
        <v>0</v>
      </c>
      <c r="V36" s="218">
        <f t="shared" si="25"/>
        <v>1732.7</v>
      </c>
      <c r="W36" s="89"/>
      <c r="X36" s="205" t="s">
        <v>1307</v>
      </c>
      <c r="Y36" s="313" t="s">
        <v>1310</v>
      </c>
      <c r="Z36" s="511"/>
      <c r="AA36" s="89"/>
      <c r="AB36" s="219"/>
    </row>
    <row r="37" spans="1:29" s="196" customFormat="1">
      <c r="A37" s="216"/>
      <c r="B37" s="155"/>
      <c r="C37" s="296" t="s">
        <v>892</v>
      </c>
      <c r="D37" s="310" t="s">
        <v>1325</v>
      </c>
      <c r="E37" s="310"/>
      <c r="F37" s="205" t="s">
        <v>1144</v>
      </c>
      <c r="G37" s="197">
        <v>181496.59000000003</v>
      </c>
      <c r="H37" s="218">
        <f>SUM(H159, H161)</f>
        <v>4642.7</v>
      </c>
      <c r="I37" s="205" t="s">
        <v>593</v>
      </c>
      <c r="J37" s="89"/>
      <c r="K37" s="218">
        <f>SUM(K159, K161)</f>
        <v>0</v>
      </c>
      <c r="L37" s="218">
        <f t="shared" ref="L37:V37" si="26">SUM(L159, L161)</f>
        <v>0</v>
      </c>
      <c r="M37" s="218">
        <f t="shared" si="26"/>
        <v>2910</v>
      </c>
      <c r="N37" s="218">
        <f t="shared" si="26"/>
        <v>0</v>
      </c>
      <c r="O37" s="218">
        <f t="shared" si="26"/>
        <v>0</v>
      </c>
      <c r="P37" s="218">
        <f t="shared" si="26"/>
        <v>0</v>
      </c>
      <c r="Q37" s="218">
        <f t="shared" si="26"/>
        <v>0</v>
      </c>
      <c r="R37" s="218">
        <f t="shared" si="26"/>
        <v>0</v>
      </c>
      <c r="S37" s="218">
        <f t="shared" si="26"/>
        <v>0</v>
      </c>
      <c r="T37" s="218">
        <f t="shared" si="26"/>
        <v>0</v>
      </c>
      <c r="U37" s="218">
        <f t="shared" si="26"/>
        <v>0</v>
      </c>
      <c r="V37" s="218">
        <f t="shared" si="26"/>
        <v>1732.7</v>
      </c>
      <c r="W37" s="89"/>
      <c r="X37" s="205" t="s">
        <v>1307</v>
      </c>
      <c r="Y37" s="313" t="s">
        <v>1310</v>
      </c>
      <c r="Z37" s="511"/>
      <c r="AA37" s="89"/>
      <c r="AB37" s="219"/>
    </row>
    <row r="38" spans="1:29">
      <c r="A38" s="257"/>
      <c r="B38" s="16"/>
      <c r="C38" s="260"/>
      <c r="D38" s="260"/>
      <c r="E38" s="260"/>
      <c r="F38" s="260"/>
      <c r="G38" s="256"/>
      <c r="H38" s="256"/>
      <c r="I38" s="256"/>
      <c r="J38" s="18"/>
      <c r="K38" s="241"/>
      <c r="L38" s="241"/>
      <c r="M38" s="241"/>
      <c r="N38" s="241"/>
      <c r="O38" s="241"/>
      <c r="P38" s="241"/>
      <c r="Q38" s="241"/>
      <c r="R38" s="241"/>
      <c r="S38" s="241"/>
      <c r="T38" s="241"/>
      <c r="U38" s="241"/>
      <c r="V38" s="241"/>
      <c r="W38" s="18"/>
      <c r="X38" s="18"/>
      <c r="Y38" s="18"/>
      <c r="Z38" s="18"/>
      <c r="AA38" s="18"/>
      <c r="AB38" s="20"/>
    </row>
    <row r="39" spans="1:29" s="211" customFormat="1">
      <c r="A39" s="206"/>
      <c r="B39" s="16"/>
      <c r="C39" s="261" t="s">
        <v>1326</v>
      </c>
      <c r="D39" s="208"/>
      <c r="E39" s="208"/>
      <c r="F39" s="208"/>
      <c r="G39" s="208"/>
      <c r="H39" s="208"/>
      <c r="I39" s="208"/>
      <c r="J39" s="241"/>
      <c r="K39" s="241"/>
      <c r="L39" s="241"/>
      <c r="M39" s="241"/>
      <c r="N39" s="241"/>
      <c r="O39" s="241"/>
      <c r="P39" s="241"/>
      <c r="Q39" s="241"/>
      <c r="R39" s="241"/>
      <c r="S39" s="241"/>
      <c r="T39" s="241"/>
      <c r="U39" s="241"/>
      <c r="V39" s="241"/>
      <c r="W39" s="241"/>
      <c r="X39" s="241"/>
      <c r="Y39" s="241"/>
      <c r="Z39" s="241"/>
      <c r="AA39" s="241"/>
      <c r="AB39" s="210"/>
    </row>
    <row r="40" spans="1:29" s="196" customFormat="1">
      <c r="A40" s="216"/>
      <c r="B40" s="16"/>
      <c r="C40" s="296" t="s">
        <v>1327</v>
      </c>
      <c r="D40" s="310" t="s">
        <v>1328</v>
      </c>
      <c r="E40" s="310" t="s">
        <v>1329</v>
      </c>
      <c r="F40" s="205" t="s">
        <v>1097</v>
      </c>
      <c r="G40" s="197"/>
      <c r="H40" s="218">
        <f t="shared" ref="H40:H42" si="27">SUM(K40:V40)</f>
        <v>432563.50000000006</v>
      </c>
      <c r="I40" s="12" t="s">
        <v>593</v>
      </c>
      <c r="J40" s="89"/>
      <c r="K40" s="273">
        <v>4330</v>
      </c>
      <c r="L40" s="273">
        <v>17663.3</v>
      </c>
      <c r="M40" s="273">
        <v>35510.199999999997</v>
      </c>
      <c r="N40" s="273">
        <v>44640</v>
      </c>
      <c r="O40" s="273">
        <v>50587.4</v>
      </c>
      <c r="P40" s="273">
        <v>8138.1</v>
      </c>
      <c r="Q40" s="273">
        <v>1850.4</v>
      </c>
      <c r="R40" s="273">
        <v>8202.4</v>
      </c>
      <c r="S40" s="273">
        <v>14100.2</v>
      </c>
      <c r="T40" s="273">
        <v>109020.7</v>
      </c>
      <c r="U40" s="273">
        <v>91966.1</v>
      </c>
      <c r="V40" s="273">
        <v>46554.7</v>
      </c>
      <c r="W40" s="89"/>
      <c r="X40" s="205" t="s">
        <v>1307</v>
      </c>
      <c r="Y40" s="313" t="s">
        <v>1308</v>
      </c>
      <c r="Z40" s="186"/>
      <c r="AA40" s="89"/>
      <c r="AB40" s="219"/>
    </row>
    <row r="41" spans="1:29" s="196" customFormat="1">
      <c r="A41" s="216"/>
      <c r="B41" s="16"/>
      <c r="C41" s="296" t="s">
        <v>1330</v>
      </c>
      <c r="D41" s="310" t="s">
        <v>1328</v>
      </c>
      <c r="E41" s="310" t="s">
        <v>1329</v>
      </c>
      <c r="F41" s="205" t="s">
        <v>1097</v>
      </c>
      <c r="G41" s="197"/>
      <c r="H41" s="218">
        <f t="shared" si="27"/>
        <v>165.2</v>
      </c>
      <c r="I41" s="12" t="s">
        <v>593</v>
      </c>
      <c r="J41" s="89"/>
      <c r="K41" s="273">
        <v>0</v>
      </c>
      <c r="L41" s="273">
        <v>0</v>
      </c>
      <c r="M41" s="273">
        <v>165.2</v>
      </c>
      <c r="N41" s="273">
        <v>0</v>
      </c>
      <c r="O41" s="273">
        <v>0</v>
      </c>
      <c r="P41" s="273">
        <v>0</v>
      </c>
      <c r="Q41" s="273">
        <v>0</v>
      </c>
      <c r="R41" s="273">
        <v>0</v>
      </c>
      <c r="S41" s="273">
        <v>0</v>
      </c>
      <c r="T41" s="273">
        <v>0</v>
      </c>
      <c r="U41" s="273">
        <v>0</v>
      </c>
      <c r="V41" s="273">
        <v>0</v>
      </c>
      <c r="W41" s="89"/>
      <c r="X41" s="205" t="s">
        <v>1307</v>
      </c>
      <c r="Y41" s="313" t="s">
        <v>1308</v>
      </c>
      <c r="Z41" s="186"/>
      <c r="AA41" s="89"/>
      <c r="AB41" s="219"/>
    </row>
    <row r="42" spans="1:29" s="196" customFormat="1">
      <c r="A42" s="216"/>
      <c r="B42" s="16"/>
      <c r="C42" s="296" t="s">
        <v>1331</v>
      </c>
      <c r="D42" s="310" t="s">
        <v>1332</v>
      </c>
      <c r="E42" s="310" t="s">
        <v>1329</v>
      </c>
      <c r="F42" s="205" t="s">
        <v>1097</v>
      </c>
      <c r="G42" s="197"/>
      <c r="H42" s="218">
        <f t="shared" si="27"/>
        <v>432728.7</v>
      </c>
      <c r="I42" s="12" t="s">
        <v>593</v>
      </c>
      <c r="J42" s="89"/>
      <c r="K42" s="273">
        <v>4330</v>
      </c>
      <c r="L42" s="273">
        <v>17663.3</v>
      </c>
      <c r="M42" s="273">
        <v>35675.4</v>
      </c>
      <c r="N42" s="273">
        <v>44640</v>
      </c>
      <c r="O42" s="273">
        <v>50587.4</v>
      </c>
      <c r="P42" s="273">
        <v>8138.1</v>
      </c>
      <c r="Q42" s="273">
        <v>1850.4</v>
      </c>
      <c r="R42" s="273">
        <v>8202.4</v>
      </c>
      <c r="S42" s="273">
        <v>14100.2</v>
      </c>
      <c r="T42" s="273">
        <v>109020.7</v>
      </c>
      <c r="U42" s="273">
        <v>91966.1</v>
      </c>
      <c r="V42" s="273">
        <v>46554.7</v>
      </c>
      <c r="W42" s="89"/>
      <c r="X42" s="205" t="s">
        <v>1307</v>
      </c>
      <c r="Y42" s="313" t="s">
        <v>1310</v>
      </c>
      <c r="Z42" s="186"/>
      <c r="AA42" s="89"/>
      <c r="AB42" s="219"/>
    </row>
    <row r="43" spans="1:29" s="196" customFormat="1">
      <c r="A43" s="216"/>
      <c r="B43" s="16"/>
      <c r="C43" s="296" t="s">
        <v>1327</v>
      </c>
      <c r="D43" s="310" t="s">
        <v>1333</v>
      </c>
      <c r="E43" s="310" t="s">
        <v>1334</v>
      </c>
      <c r="F43" s="205" t="s">
        <v>1117</v>
      </c>
      <c r="G43" s="197"/>
      <c r="H43" s="218">
        <f>SUM(K43:V43)</f>
        <v>760</v>
      </c>
      <c r="I43" s="12" t="s">
        <v>593</v>
      </c>
      <c r="J43" s="89"/>
      <c r="K43" s="556">
        <v>0</v>
      </c>
      <c r="L43" s="556">
        <v>0</v>
      </c>
      <c r="M43" s="556">
        <v>760</v>
      </c>
      <c r="N43" s="556">
        <v>0</v>
      </c>
      <c r="O43" s="556">
        <v>0</v>
      </c>
      <c r="P43" s="556">
        <v>0</v>
      </c>
      <c r="Q43" s="556">
        <v>0</v>
      </c>
      <c r="R43" s="556">
        <v>0</v>
      </c>
      <c r="S43" s="556">
        <v>0</v>
      </c>
      <c r="T43" s="556">
        <v>0</v>
      </c>
      <c r="U43" s="556">
        <v>0</v>
      </c>
      <c r="V43" s="556">
        <v>0</v>
      </c>
      <c r="W43" s="89"/>
      <c r="X43" s="205" t="s">
        <v>1307</v>
      </c>
      <c r="Y43" s="313" t="s">
        <v>1310</v>
      </c>
      <c r="Z43" s="186"/>
      <c r="AA43" s="89"/>
      <c r="AB43" s="219"/>
    </row>
    <row r="44" spans="1:29" s="196" customFormat="1">
      <c r="A44" s="216"/>
      <c r="B44" s="16"/>
      <c r="C44" s="296" t="s">
        <v>1331</v>
      </c>
      <c r="D44" s="310" t="s">
        <v>1335</v>
      </c>
      <c r="E44" s="310" t="s">
        <v>1334</v>
      </c>
      <c r="F44" s="205" t="s">
        <v>1117</v>
      </c>
      <c r="G44" s="197"/>
      <c r="H44" s="218">
        <f>SUM(K44:V44)</f>
        <v>760</v>
      </c>
      <c r="I44" s="12" t="s">
        <v>593</v>
      </c>
      <c r="J44" s="89"/>
      <c r="K44" s="556">
        <v>0</v>
      </c>
      <c r="L44" s="556">
        <v>0</v>
      </c>
      <c r="M44" s="556">
        <v>760</v>
      </c>
      <c r="N44" s="556">
        <v>0</v>
      </c>
      <c r="O44" s="556">
        <v>0</v>
      </c>
      <c r="P44" s="556">
        <v>0</v>
      </c>
      <c r="Q44" s="556">
        <v>0</v>
      </c>
      <c r="R44" s="556">
        <v>0</v>
      </c>
      <c r="S44" s="556">
        <v>0</v>
      </c>
      <c r="T44" s="556">
        <v>0</v>
      </c>
      <c r="U44" s="556">
        <v>0</v>
      </c>
      <c r="V44" s="556">
        <v>0</v>
      </c>
      <c r="W44" s="89"/>
      <c r="X44" s="205" t="s">
        <v>1307</v>
      </c>
      <c r="Y44" s="313" t="s">
        <v>1310</v>
      </c>
      <c r="Z44" s="186"/>
      <c r="AA44" s="89"/>
      <c r="AB44" s="219"/>
    </row>
    <row r="45" spans="1:29" s="196" customFormat="1">
      <c r="A45" s="216"/>
      <c r="B45" s="16"/>
      <c r="C45" s="296" t="s">
        <v>1330</v>
      </c>
      <c r="D45" s="310" t="s">
        <v>1336</v>
      </c>
      <c r="E45" s="310" t="s">
        <v>1334</v>
      </c>
      <c r="F45" s="205" t="s">
        <v>1149</v>
      </c>
      <c r="G45" s="197"/>
      <c r="H45" s="218">
        <f>SUM(K45:V45)</f>
        <v>11729</v>
      </c>
      <c r="I45" s="12" t="s">
        <v>593</v>
      </c>
      <c r="J45" s="89"/>
      <c r="K45" s="556">
        <v>0</v>
      </c>
      <c r="L45" s="556">
        <v>0</v>
      </c>
      <c r="M45" s="556">
        <v>11729</v>
      </c>
      <c r="N45" s="556">
        <v>0</v>
      </c>
      <c r="O45" s="556">
        <v>0</v>
      </c>
      <c r="P45" s="556">
        <v>0</v>
      </c>
      <c r="Q45" s="556">
        <v>0</v>
      </c>
      <c r="R45" s="556">
        <v>0</v>
      </c>
      <c r="S45" s="556">
        <v>0</v>
      </c>
      <c r="T45" s="556">
        <v>0</v>
      </c>
      <c r="U45" s="556">
        <v>0</v>
      </c>
      <c r="V45" s="556">
        <v>0</v>
      </c>
      <c r="W45" s="89"/>
      <c r="X45" s="205" t="s">
        <v>1307</v>
      </c>
      <c r="Y45" s="313" t="s">
        <v>1310</v>
      </c>
      <c r="Z45" s="186"/>
      <c r="AA45" s="89"/>
      <c r="AB45" s="219"/>
    </row>
    <row r="46" spans="1:29" s="196" customFormat="1">
      <c r="A46" s="216"/>
      <c r="B46" s="16"/>
      <c r="C46" s="296" t="s">
        <v>1331</v>
      </c>
      <c r="D46" s="310" t="s">
        <v>1337</v>
      </c>
      <c r="E46" s="310" t="s">
        <v>1334</v>
      </c>
      <c r="F46" s="205" t="s">
        <v>1149</v>
      </c>
      <c r="G46" s="197"/>
      <c r="H46" s="218">
        <f>SUM(K46:V46)</f>
        <v>11729</v>
      </c>
      <c r="I46" s="12" t="s">
        <v>593</v>
      </c>
      <c r="J46" s="89"/>
      <c r="K46" s="556">
        <v>0</v>
      </c>
      <c r="L46" s="556">
        <v>0</v>
      </c>
      <c r="M46" s="556">
        <v>11729</v>
      </c>
      <c r="N46" s="556">
        <v>0</v>
      </c>
      <c r="O46" s="556">
        <v>0</v>
      </c>
      <c r="P46" s="556">
        <v>0</v>
      </c>
      <c r="Q46" s="556">
        <v>0</v>
      </c>
      <c r="R46" s="556">
        <v>0</v>
      </c>
      <c r="S46" s="556">
        <v>0</v>
      </c>
      <c r="T46" s="556">
        <v>0</v>
      </c>
      <c r="U46" s="556">
        <v>0</v>
      </c>
      <c r="V46" s="556">
        <v>0</v>
      </c>
      <c r="W46" s="89"/>
      <c r="X46" s="205" t="s">
        <v>1307</v>
      </c>
      <c r="Y46" s="313" t="s">
        <v>1310</v>
      </c>
      <c r="Z46" s="186"/>
      <c r="AA46" s="89"/>
      <c r="AB46" s="219"/>
    </row>
    <row r="47" spans="1:29">
      <c r="A47" s="257"/>
      <c r="B47" s="16"/>
      <c r="C47" s="260"/>
      <c r="D47" s="260"/>
      <c r="E47" s="260"/>
      <c r="F47" s="260"/>
      <c r="G47" s="256"/>
      <c r="H47" s="256"/>
      <c r="I47" s="256"/>
      <c r="J47" s="18"/>
      <c r="K47" s="241"/>
      <c r="L47" s="241"/>
      <c r="M47" s="241"/>
      <c r="N47" s="241"/>
      <c r="O47" s="241"/>
      <c r="P47" s="241"/>
      <c r="Q47" s="241"/>
      <c r="R47" s="241"/>
      <c r="S47" s="241"/>
      <c r="T47" s="241"/>
      <c r="U47" s="241"/>
      <c r="V47" s="241"/>
      <c r="W47" s="18"/>
      <c r="X47" s="18"/>
      <c r="Y47" s="18"/>
      <c r="Z47" s="18"/>
      <c r="AA47" s="18"/>
      <c r="AB47" s="20"/>
    </row>
    <row r="48" spans="1:29">
      <c r="A48" s="206"/>
      <c r="B48" s="16"/>
      <c r="C48" s="261" t="s">
        <v>1338</v>
      </c>
      <c r="D48" s="208"/>
      <c r="E48" s="208"/>
      <c r="F48" s="208"/>
      <c r="G48" s="208"/>
      <c r="H48" s="208"/>
      <c r="I48" s="208"/>
      <c r="J48" s="241"/>
      <c r="K48" s="241"/>
      <c r="L48" s="241"/>
      <c r="M48" s="241"/>
      <c r="N48" s="241"/>
      <c r="O48" s="241"/>
      <c r="P48" s="241"/>
      <c r="Q48" s="241"/>
      <c r="R48" s="241"/>
      <c r="S48" s="241"/>
      <c r="T48" s="241"/>
      <c r="U48" s="241"/>
      <c r="V48" s="241"/>
      <c r="W48" s="241"/>
      <c r="X48" s="241"/>
      <c r="Y48" s="241"/>
      <c r="Z48" s="241"/>
      <c r="AA48" s="241"/>
      <c r="AB48" s="210"/>
      <c r="AC48" s="211"/>
    </row>
    <row r="49" spans="1:29">
      <c r="A49" s="216"/>
      <c r="B49" s="16"/>
      <c r="C49" s="296" t="s">
        <v>1330</v>
      </c>
      <c r="D49" s="310" t="s">
        <v>1328</v>
      </c>
      <c r="E49" s="310" t="s">
        <v>1329</v>
      </c>
      <c r="F49" s="205" t="s">
        <v>1097</v>
      </c>
      <c r="G49" s="197"/>
      <c r="H49" s="218">
        <f t="shared" ref="H49:H51" si="28">SUM(K49:V49)</f>
        <v>19728.099999999999</v>
      </c>
      <c r="I49" s="12" t="s">
        <v>593</v>
      </c>
      <c r="J49" s="89"/>
      <c r="K49" s="273">
        <v>6586.9</v>
      </c>
      <c r="L49" s="273">
        <v>5399.3</v>
      </c>
      <c r="M49" s="273">
        <v>165.6</v>
      </c>
      <c r="N49" s="273"/>
      <c r="O49" s="273"/>
      <c r="P49" s="273">
        <v>1666.8</v>
      </c>
      <c r="Q49" s="273">
        <v>2687.2</v>
      </c>
      <c r="R49" s="273">
        <v>1637.8</v>
      </c>
      <c r="S49" s="273">
        <v>1517.2</v>
      </c>
      <c r="T49" s="273">
        <v>0</v>
      </c>
      <c r="U49" s="273">
        <v>0</v>
      </c>
      <c r="V49" s="273">
        <v>67.3</v>
      </c>
      <c r="W49" s="89"/>
      <c r="X49" s="205" t="s">
        <v>1307</v>
      </c>
      <c r="Y49" s="313" t="s">
        <v>1308</v>
      </c>
      <c r="Z49" s="186"/>
      <c r="AA49" s="89"/>
      <c r="AB49" s="219"/>
      <c r="AC49" s="196"/>
    </row>
    <row r="50" spans="1:29">
      <c r="A50" s="216"/>
      <c r="B50" s="16"/>
      <c r="C50" s="296" t="s">
        <v>1327</v>
      </c>
      <c r="D50" s="310" t="s">
        <v>1328</v>
      </c>
      <c r="E50" s="310" t="s">
        <v>1329</v>
      </c>
      <c r="F50" s="205" t="s">
        <v>1097</v>
      </c>
      <c r="G50" s="197"/>
      <c r="H50" s="218">
        <f t="shared" si="28"/>
        <v>4733033.0999999996</v>
      </c>
      <c r="I50" s="12" t="s">
        <v>593</v>
      </c>
      <c r="J50" s="89"/>
      <c r="K50" s="273">
        <v>348227.3</v>
      </c>
      <c r="L50" s="273">
        <v>588590.4</v>
      </c>
      <c r="M50" s="273">
        <v>238428.1</v>
      </c>
      <c r="N50" s="273">
        <v>239352.6</v>
      </c>
      <c r="O50" s="273">
        <v>399937.3</v>
      </c>
      <c r="P50" s="273">
        <v>262965.7</v>
      </c>
      <c r="Q50" s="273">
        <v>405724.8</v>
      </c>
      <c r="R50" s="273">
        <v>435694.8</v>
      </c>
      <c r="S50" s="273">
        <v>335226.3</v>
      </c>
      <c r="T50" s="273">
        <v>727841.3</v>
      </c>
      <c r="U50" s="273">
        <v>446239.9</v>
      </c>
      <c r="V50" s="273">
        <v>304804.59999999998</v>
      </c>
      <c r="W50" s="89"/>
      <c r="X50" s="205" t="s">
        <v>1307</v>
      </c>
      <c r="Y50" s="313" t="s">
        <v>1308</v>
      </c>
      <c r="Z50" s="186"/>
      <c r="AA50" s="89"/>
      <c r="AB50" s="219"/>
      <c r="AC50" s="196"/>
    </row>
    <row r="51" spans="1:29">
      <c r="A51" s="216"/>
      <c r="B51" s="16"/>
      <c r="C51" s="296" t="s">
        <v>1331</v>
      </c>
      <c r="D51" s="310" t="s">
        <v>1339</v>
      </c>
      <c r="E51" s="310" t="s">
        <v>1329</v>
      </c>
      <c r="F51" s="205" t="s">
        <v>1097</v>
      </c>
      <c r="G51" s="197"/>
      <c r="H51" s="218">
        <f t="shared" si="28"/>
        <v>4752761.2000000011</v>
      </c>
      <c r="I51" s="12" t="s">
        <v>593</v>
      </c>
      <c r="J51" s="89"/>
      <c r="K51" s="273">
        <v>354814.2</v>
      </c>
      <c r="L51" s="273">
        <v>593989.69999999995</v>
      </c>
      <c r="M51" s="273">
        <v>238593.7</v>
      </c>
      <c r="N51" s="273">
        <v>239352.6</v>
      </c>
      <c r="O51" s="273">
        <v>399937.3</v>
      </c>
      <c r="P51" s="273">
        <v>264632.5</v>
      </c>
      <c r="Q51" s="273">
        <v>408412</v>
      </c>
      <c r="R51" s="273">
        <v>437332.6</v>
      </c>
      <c r="S51" s="273">
        <v>336743.5</v>
      </c>
      <c r="T51" s="273">
        <v>727841.3</v>
      </c>
      <c r="U51" s="273">
        <v>446239.9</v>
      </c>
      <c r="V51" s="273">
        <v>304871.90000000002</v>
      </c>
      <c r="W51" s="89"/>
      <c r="X51" s="205" t="s">
        <v>1307</v>
      </c>
      <c r="Y51" s="313" t="s">
        <v>1310</v>
      </c>
      <c r="Z51" s="186"/>
      <c r="AA51" s="89"/>
      <c r="AB51" s="219"/>
      <c r="AC51" s="196"/>
    </row>
    <row r="52" spans="1:29">
      <c r="A52" s="216"/>
      <c r="B52" s="16"/>
      <c r="C52" s="296" t="s">
        <v>1327</v>
      </c>
      <c r="D52" s="310" t="s">
        <v>1340</v>
      </c>
      <c r="E52" s="310" t="s">
        <v>1329</v>
      </c>
      <c r="F52" s="205" t="s">
        <v>1165</v>
      </c>
      <c r="G52" s="197"/>
      <c r="H52" s="218">
        <f t="shared" ref="H52:H53" si="29">SUM(K52:V52)</f>
        <v>112645</v>
      </c>
      <c r="I52" s="12" t="s">
        <v>593</v>
      </c>
      <c r="J52" s="89"/>
      <c r="K52" s="273">
        <v>0</v>
      </c>
      <c r="L52" s="273">
        <v>0</v>
      </c>
      <c r="M52" s="273">
        <v>0</v>
      </c>
      <c r="N52" s="273">
        <v>0</v>
      </c>
      <c r="O52" s="273">
        <v>0</v>
      </c>
      <c r="P52" s="273">
        <v>0</v>
      </c>
      <c r="Q52" s="273">
        <v>81903.399999999994</v>
      </c>
      <c r="R52" s="273">
        <v>30562</v>
      </c>
      <c r="S52" s="273">
        <v>0</v>
      </c>
      <c r="T52" s="273">
        <v>179.6</v>
      </c>
      <c r="U52" s="273">
        <v>0</v>
      </c>
      <c r="V52" s="273">
        <v>0</v>
      </c>
      <c r="W52" s="89"/>
      <c r="X52" s="205" t="s">
        <v>1307</v>
      </c>
      <c r="Y52" s="313" t="s">
        <v>1308</v>
      </c>
      <c r="Z52" s="186"/>
      <c r="AA52" s="89"/>
      <c r="AB52" s="219"/>
      <c r="AC52" s="196"/>
    </row>
    <row r="53" spans="1:29">
      <c r="A53" s="216"/>
      <c r="B53" s="16"/>
      <c r="C53" s="296" t="s">
        <v>1331</v>
      </c>
      <c r="D53" s="310" t="s">
        <v>1341</v>
      </c>
      <c r="E53" s="310" t="s">
        <v>1329</v>
      </c>
      <c r="F53" s="205" t="s">
        <v>1165</v>
      </c>
      <c r="G53" s="197"/>
      <c r="H53" s="218">
        <f t="shared" si="29"/>
        <v>112645</v>
      </c>
      <c r="I53" s="12" t="s">
        <v>593</v>
      </c>
      <c r="J53" s="89"/>
      <c r="K53" s="273">
        <v>0</v>
      </c>
      <c r="L53" s="273">
        <v>0</v>
      </c>
      <c r="M53" s="273">
        <v>0</v>
      </c>
      <c r="N53" s="273">
        <v>0</v>
      </c>
      <c r="O53" s="273">
        <v>0</v>
      </c>
      <c r="P53" s="273">
        <v>0</v>
      </c>
      <c r="Q53" s="273">
        <v>81903.399999999994</v>
      </c>
      <c r="R53" s="273">
        <v>30562</v>
      </c>
      <c r="S53" s="273">
        <v>0</v>
      </c>
      <c r="T53" s="273">
        <v>179.6</v>
      </c>
      <c r="U53" s="273">
        <v>0</v>
      </c>
      <c r="V53" s="273">
        <v>0</v>
      </c>
      <c r="W53" s="89"/>
      <c r="X53" s="205" t="s">
        <v>1307</v>
      </c>
      <c r="Y53" s="313" t="s">
        <v>1310</v>
      </c>
      <c r="Z53" s="186"/>
      <c r="AA53" s="89"/>
      <c r="AB53" s="219"/>
      <c r="AC53" s="196"/>
    </row>
    <row r="54" spans="1:29">
      <c r="A54" s="216"/>
      <c r="B54" s="16"/>
      <c r="C54" s="296" t="s">
        <v>1342</v>
      </c>
      <c r="D54" s="310" t="s">
        <v>1343</v>
      </c>
      <c r="E54" s="310" t="s">
        <v>1329</v>
      </c>
      <c r="F54" s="205" t="s">
        <v>1149</v>
      </c>
      <c r="G54" s="197"/>
      <c r="H54" s="218">
        <f t="shared" ref="H54:H55" si="30">SUM(K54:V54)</f>
        <v>708.9</v>
      </c>
      <c r="I54" s="12" t="s">
        <v>593</v>
      </c>
      <c r="J54" s="89"/>
      <c r="K54" s="273">
        <v>0</v>
      </c>
      <c r="L54" s="273">
        <v>0</v>
      </c>
      <c r="M54" s="273">
        <v>0</v>
      </c>
      <c r="N54" s="273">
        <v>0</v>
      </c>
      <c r="O54" s="273">
        <v>0</v>
      </c>
      <c r="P54" s="273">
        <v>513.5</v>
      </c>
      <c r="Q54" s="273">
        <v>0</v>
      </c>
      <c r="R54" s="273">
        <v>0</v>
      </c>
      <c r="S54" s="273">
        <v>0</v>
      </c>
      <c r="T54" s="273">
        <v>0</v>
      </c>
      <c r="U54" s="273">
        <v>0</v>
      </c>
      <c r="V54" s="273">
        <v>195.4</v>
      </c>
      <c r="W54" s="89"/>
      <c r="X54" s="205" t="s">
        <v>1307</v>
      </c>
      <c r="Y54" s="313" t="s">
        <v>1310</v>
      </c>
      <c r="Z54" s="186"/>
      <c r="AA54" s="89"/>
      <c r="AB54" s="219"/>
      <c r="AC54" s="196"/>
    </row>
    <row r="55" spans="1:29">
      <c r="A55" s="216"/>
      <c r="B55" s="16"/>
      <c r="C55" s="296" t="s">
        <v>1344</v>
      </c>
      <c r="D55" s="310" t="s">
        <v>1345</v>
      </c>
      <c r="E55" s="310" t="s">
        <v>1329</v>
      </c>
      <c r="F55" s="205" t="s">
        <v>1149</v>
      </c>
      <c r="G55" s="197"/>
      <c r="H55" s="218">
        <f t="shared" si="30"/>
        <v>708.9</v>
      </c>
      <c r="I55" s="12" t="s">
        <v>593</v>
      </c>
      <c r="J55" s="89"/>
      <c r="K55" s="273">
        <v>0</v>
      </c>
      <c r="L55" s="273">
        <v>0</v>
      </c>
      <c r="M55" s="273">
        <v>0</v>
      </c>
      <c r="N55" s="273">
        <v>0</v>
      </c>
      <c r="O55" s="273">
        <v>0</v>
      </c>
      <c r="P55" s="273">
        <v>513.5</v>
      </c>
      <c r="Q55" s="273">
        <v>0</v>
      </c>
      <c r="R55" s="273">
        <v>0</v>
      </c>
      <c r="S55" s="273">
        <v>0</v>
      </c>
      <c r="T55" s="273">
        <v>0</v>
      </c>
      <c r="U55" s="273">
        <v>0</v>
      </c>
      <c r="V55" s="273">
        <v>195.4</v>
      </c>
      <c r="W55" s="89"/>
      <c r="X55" s="205" t="s">
        <v>1307</v>
      </c>
      <c r="Y55" s="313" t="s">
        <v>1310</v>
      </c>
      <c r="Z55" s="186"/>
      <c r="AA55" s="89"/>
      <c r="AB55" s="219"/>
      <c r="AC55" s="196"/>
    </row>
    <row r="56" spans="1:29">
      <c r="A56" s="216"/>
      <c r="B56" s="16"/>
      <c r="C56" s="517" t="s">
        <v>1330</v>
      </c>
      <c r="D56" s="258" t="s">
        <v>1346</v>
      </c>
      <c r="E56" s="258" t="s">
        <v>1334</v>
      </c>
      <c r="F56" s="205" t="s">
        <v>1117</v>
      </c>
      <c r="G56" s="197"/>
      <c r="H56" s="218">
        <f t="shared" ref="H56" si="31">SUM(K56:V56)</f>
        <v>5129898</v>
      </c>
      <c r="I56" s="12" t="s">
        <v>593</v>
      </c>
      <c r="J56" s="89"/>
      <c r="K56" s="273">
        <v>501834</v>
      </c>
      <c r="L56" s="273">
        <v>296811</v>
      </c>
      <c r="M56" s="273">
        <v>308826</v>
      </c>
      <c r="N56" s="273">
        <v>419922</v>
      </c>
      <c r="O56" s="273">
        <v>330840</v>
      </c>
      <c r="P56" s="273">
        <v>624677</v>
      </c>
      <c r="Q56" s="273">
        <v>485277</v>
      </c>
      <c r="R56" s="273">
        <v>299027</v>
      </c>
      <c r="S56" s="273">
        <v>355648</v>
      </c>
      <c r="T56" s="273">
        <v>480680</v>
      </c>
      <c r="U56" s="273">
        <v>480546</v>
      </c>
      <c r="V56" s="273">
        <v>545810</v>
      </c>
      <c r="W56" s="89"/>
      <c r="X56" s="205" t="s">
        <v>1307</v>
      </c>
      <c r="Y56" s="313" t="s">
        <v>1310</v>
      </c>
      <c r="Z56" s="186"/>
      <c r="AA56" s="89"/>
      <c r="AB56" s="219"/>
      <c r="AC56" s="196"/>
    </row>
    <row r="57" spans="1:29">
      <c r="A57" s="257"/>
      <c r="B57" s="16"/>
      <c r="C57" s="260"/>
      <c r="D57" s="260"/>
      <c r="E57" s="260"/>
      <c r="F57" s="260"/>
      <c r="G57" s="256"/>
      <c r="H57" s="256"/>
      <c r="I57" s="256"/>
      <c r="J57" s="18"/>
      <c r="K57" s="241"/>
      <c r="L57" s="241"/>
      <c r="M57" s="241"/>
      <c r="N57" s="241"/>
      <c r="O57" s="241"/>
      <c r="P57" s="241"/>
      <c r="Q57" s="241"/>
      <c r="R57" s="241"/>
      <c r="S57" s="241"/>
      <c r="T57" s="241"/>
      <c r="U57" s="241"/>
      <c r="V57" s="241"/>
      <c r="W57" s="18"/>
      <c r="X57" s="18"/>
      <c r="Y57" s="18"/>
      <c r="Z57" s="18"/>
      <c r="AA57" s="18"/>
      <c r="AB57" s="20"/>
    </row>
    <row r="58" spans="1:29" s="211" customFormat="1">
      <c r="A58" s="206"/>
      <c r="B58" s="16"/>
      <c r="C58" s="261" t="s">
        <v>1347</v>
      </c>
      <c r="D58" s="208"/>
      <c r="E58" s="208"/>
      <c r="F58" s="208"/>
      <c r="G58" s="208"/>
      <c r="H58" s="208"/>
      <c r="I58" s="208"/>
      <c r="J58" s="241"/>
      <c r="K58" s="241"/>
      <c r="L58" s="241"/>
      <c r="M58" s="241"/>
      <c r="N58" s="241"/>
      <c r="O58" s="241"/>
      <c r="P58" s="241"/>
      <c r="Q58" s="241"/>
      <c r="R58" s="241"/>
      <c r="S58" s="241"/>
      <c r="T58" s="241"/>
      <c r="U58" s="241"/>
      <c r="V58" s="241"/>
      <c r="W58" s="241"/>
      <c r="X58" s="241"/>
      <c r="Y58" s="241"/>
      <c r="Z58" s="241"/>
      <c r="AA58" s="241"/>
      <c r="AB58" s="210"/>
    </row>
    <row r="59" spans="1:29" s="196" customFormat="1">
      <c r="A59" s="216"/>
      <c r="B59" s="16"/>
      <c r="C59" s="296" t="s">
        <v>1330</v>
      </c>
      <c r="D59" s="310" t="s">
        <v>1348</v>
      </c>
      <c r="E59" s="310" t="s">
        <v>1329</v>
      </c>
      <c r="F59" s="205" t="s">
        <v>1117</v>
      </c>
      <c r="G59" s="197"/>
      <c r="H59" s="218">
        <f t="shared" ref="H59:H61" si="32">SUM(K59:V59)</f>
        <v>432563.50000000006</v>
      </c>
      <c r="I59" s="12" t="s">
        <v>593</v>
      </c>
      <c r="J59" s="89"/>
      <c r="K59" s="273">
        <v>4330</v>
      </c>
      <c r="L59" s="273">
        <v>17663.3</v>
      </c>
      <c r="M59" s="273">
        <v>35510.199999999997</v>
      </c>
      <c r="N59" s="273">
        <v>44640</v>
      </c>
      <c r="O59" s="273">
        <v>50587.4</v>
      </c>
      <c r="P59" s="273">
        <v>8138.1</v>
      </c>
      <c r="Q59" s="273">
        <v>1850.4</v>
      </c>
      <c r="R59" s="273">
        <v>8202.4</v>
      </c>
      <c r="S59" s="273">
        <v>14100.2</v>
      </c>
      <c r="T59" s="273">
        <v>109020.7</v>
      </c>
      <c r="U59" s="273">
        <v>91966.1</v>
      </c>
      <c r="V59" s="273">
        <v>46554.7</v>
      </c>
      <c r="W59" s="89"/>
      <c r="X59" s="205" t="s">
        <v>1307</v>
      </c>
      <c r="Y59" s="313" t="s">
        <v>1310</v>
      </c>
      <c r="Z59" s="186"/>
      <c r="AA59" s="89"/>
      <c r="AB59" s="219"/>
    </row>
    <row r="60" spans="1:29" s="196" customFormat="1">
      <c r="A60" s="216"/>
      <c r="B60" s="16"/>
      <c r="C60" s="296" t="s">
        <v>1327</v>
      </c>
      <c r="D60" s="310" t="s">
        <v>1348</v>
      </c>
      <c r="E60" s="310" t="s">
        <v>1329</v>
      </c>
      <c r="F60" s="205" t="s">
        <v>1117</v>
      </c>
      <c r="G60" s="197"/>
      <c r="H60" s="218">
        <f t="shared" si="32"/>
        <v>165.2</v>
      </c>
      <c r="I60" s="12" t="s">
        <v>593</v>
      </c>
      <c r="J60" s="89"/>
      <c r="K60" s="273">
        <v>0</v>
      </c>
      <c r="L60" s="273">
        <v>0</v>
      </c>
      <c r="M60" s="273">
        <v>165.2</v>
      </c>
      <c r="N60" s="273">
        <v>0</v>
      </c>
      <c r="O60" s="273">
        <v>0</v>
      </c>
      <c r="P60" s="273">
        <v>0</v>
      </c>
      <c r="Q60" s="273">
        <v>0</v>
      </c>
      <c r="R60" s="273">
        <v>0</v>
      </c>
      <c r="S60" s="273">
        <v>0</v>
      </c>
      <c r="T60" s="273">
        <v>0</v>
      </c>
      <c r="U60" s="273">
        <v>0</v>
      </c>
      <c r="V60" s="273">
        <v>0</v>
      </c>
      <c r="W60" s="89"/>
      <c r="X60" s="205" t="s">
        <v>1307</v>
      </c>
      <c r="Y60" s="313" t="s">
        <v>1310</v>
      </c>
      <c r="Z60" s="186"/>
      <c r="AA60" s="89"/>
      <c r="AB60" s="219"/>
    </row>
    <row r="61" spans="1:29" s="196" customFormat="1">
      <c r="A61" s="216"/>
      <c r="B61" s="16"/>
      <c r="C61" s="296" t="s">
        <v>1331</v>
      </c>
      <c r="D61" s="310" t="s">
        <v>1349</v>
      </c>
      <c r="E61" s="310" t="s">
        <v>1329</v>
      </c>
      <c r="F61" s="205" t="s">
        <v>1117</v>
      </c>
      <c r="G61" s="197"/>
      <c r="H61" s="218">
        <f t="shared" si="32"/>
        <v>432728.7</v>
      </c>
      <c r="I61" s="12" t="s">
        <v>593</v>
      </c>
      <c r="J61" s="89"/>
      <c r="K61" s="273">
        <v>4330</v>
      </c>
      <c r="L61" s="273">
        <v>17663.3</v>
      </c>
      <c r="M61" s="273">
        <v>35675.4</v>
      </c>
      <c r="N61" s="273">
        <v>44640</v>
      </c>
      <c r="O61" s="273">
        <v>50587.4</v>
      </c>
      <c r="P61" s="273">
        <v>8138.1</v>
      </c>
      <c r="Q61" s="273">
        <v>1850.4</v>
      </c>
      <c r="R61" s="273">
        <v>8202.4</v>
      </c>
      <c r="S61" s="273">
        <v>14100.2</v>
      </c>
      <c r="T61" s="273">
        <v>109020.7</v>
      </c>
      <c r="U61" s="273">
        <v>91966.1</v>
      </c>
      <c r="V61" s="273">
        <v>46554.7</v>
      </c>
      <c r="W61" s="89"/>
      <c r="X61" s="205" t="s">
        <v>1307</v>
      </c>
      <c r="Y61" s="313" t="s">
        <v>1310</v>
      </c>
      <c r="Z61" s="186"/>
      <c r="AA61" s="89"/>
      <c r="AB61" s="219"/>
    </row>
    <row r="62" spans="1:29">
      <c r="A62" s="257"/>
      <c r="B62" s="16"/>
      <c r="C62" s="260"/>
      <c r="D62" s="260"/>
      <c r="E62" s="260"/>
      <c r="F62" s="260"/>
      <c r="G62" s="256"/>
      <c r="H62" s="256"/>
      <c r="I62" s="256"/>
      <c r="J62" s="18"/>
      <c r="K62" s="241"/>
      <c r="L62" s="241"/>
      <c r="M62" s="241"/>
      <c r="N62" s="241"/>
      <c r="O62" s="241"/>
      <c r="P62" s="241"/>
      <c r="Q62" s="241"/>
      <c r="R62" s="241"/>
      <c r="S62" s="241"/>
      <c r="T62" s="241"/>
      <c r="U62" s="241"/>
      <c r="V62" s="241"/>
      <c r="W62" s="18"/>
      <c r="X62" s="18"/>
      <c r="Y62" s="18"/>
      <c r="Z62" s="18"/>
      <c r="AA62" s="18"/>
      <c r="AB62" s="20"/>
    </row>
    <row r="63" spans="1:29">
      <c r="A63" s="206"/>
      <c r="B63" s="16"/>
      <c r="C63" s="261" t="s">
        <v>1350</v>
      </c>
      <c r="D63" s="208"/>
      <c r="E63" s="208"/>
      <c r="F63" s="208"/>
      <c r="G63" s="208"/>
      <c r="H63" s="208"/>
      <c r="I63" s="208"/>
      <c r="J63" s="241"/>
      <c r="K63" s="241"/>
      <c r="L63" s="241"/>
      <c r="M63" s="241"/>
      <c r="N63" s="241"/>
      <c r="O63" s="241"/>
      <c r="P63" s="241"/>
      <c r="Q63" s="241"/>
      <c r="R63" s="241"/>
      <c r="S63" s="241"/>
      <c r="T63" s="241"/>
      <c r="U63" s="241"/>
      <c r="V63" s="241"/>
      <c r="W63" s="241"/>
      <c r="X63" s="241"/>
      <c r="Y63" s="241"/>
      <c r="Z63" s="241"/>
      <c r="AA63" s="241"/>
      <c r="AB63" s="210"/>
      <c r="AC63" s="211"/>
    </row>
    <row r="64" spans="1:29">
      <c r="A64" s="216"/>
      <c r="B64" s="16"/>
      <c r="C64" s="296" t="s">
        <v>1330</v>
      </c>
      <c r="D64" s="310" t="s">
        <v>1328</v>
      </c>
      <c r="E64" s="310" t="s">
        <v>1329</v>
      </c>
      <c r="F64" s="205" t="s">
        <v>1097</v>
      </c>
      <c r="G64" s="197"/>
      <c r="H64" s="218">
        <f t="shared" ref="H64:H76" si="33">SUM(K64:V64)</f>
        <v>2847.6</v>
      </c>
      <c r="I64" s="12" t="s">
        <v>593</v>
      </c>
      <c r="J64" s="89"/>
      <c r="K64" s="273">
        <v>473.7</v>
      </c>
      <c r="L64" s="273">
        <v>0</v>
      </c>
      <c r="M64" s="273">
        <v>311.39999999999998</v>
      </c>
      <c r="N64" s="273">
        <v>0</v>
      </c>
      <c r="O64" s="273">
        <v>0</v>
      </c>
      <c r="P64" s="273">
        <v>0</v>
      </c>
      <c r="Q64" s="273">
        <v>101.2</v>
      </c>
      <c r="R64" s="273">
        <v>0</v>
      </c>
      <c r="S64" s="273">
        <v>1961.3</v>
      </c>
      <c r="T64" s="273">
        <v>0</v>
      </c>
      <c r="U64" s="273">
        <v>0</v>
      </c>
      <c r="V64" s="273">
        <v>0</v>
      </c>
      <c r="W64" s="89"/>
      <c r="X64" s="205" t="s">
        <v>1307</v>
      </c>
      <c r="Y64" s="313" t="s">
        <v>1308</v>
      </c>
      <c r="Z64" s="186"/>
      <c r="AA64" s="89"/>
      <c r="AB64" s="219"/>
      <c r="AC64" s="196"/>
    </row>
    <row r="65" spans="1:29">
      <c r="A65" s="216"/>
      <c r="B65" s="16"/>
      <c r="C65" s="296" t="s">
        <v>1327</v>
      </c>
      <c r="D65" s="310" t="s">
        <v>1328</v>
      </c>
      <c r="E65" s="310" t="s">
        <v>1329</v>
      </c>
      <c r="F65" s="205" t="s">
        <v>1097</v>
      </c>
      <c r="G65" s="197"/>
      <c r="H65" s="218">
        <f t="shared" si="33"/>
        <v>1320371.8</v>
      </c>
      <c r="I65" s="12" t="s">
        <v>593</v>
      </c>
      <c r="J65" s="89"/>
      <c r="K65" s="273">
        <v>147889.29999999999</v>
      </c>
      <c r="L65" s="273">
        <v>138503.1</v>
      </c>
      <c r="M65" s="273">
        <v>461676.4</v>
      </c>
      <c r="N65" s="273">
        <v>64293.9</v>
      </c>
      <c r="O65" s="273">
        <v>24269.5</v>
      </c>
      <c r="P65" s="273">
        <v>39444.6</v>
      </c>
      <c r="Q65" s="273">
        <v>14844.4</v>
      </c>
      <c r="R65" s="273">
        <v>56709.8</v>
      </c>
      <c r="S65" s="273">
        <v>189067.7</v>
      </c>
      <c r="T65" s="273">
        <v>38711.199999999997</v>
      </c>
      <c r="U65" s="273">
        <v>91071</v>
      </c>
      <c r="V65" s="273">
        <v>53890.9</v>
      </c>
      <c r="W65" s="89"/>
      <c r="X65" s="205" t="s">
        <v>1307</v>
      </c>
      <c r="Y65" s="313" t="s">
        <v>1308</v>
      </c>
      <c r="Z65" s="186"/>
      <c r="AA65" s="89"/>
      <c r="AB65" s="219"/>
      <c r="AC65" s="196"/>
    </row>
    <row r="66" spans="1:29">
      <c r="A66" s="216"/>
      <c r="B66" s="16"/>
      <c r="C66" s="296" t="s">
        <v>1331</v>
      </c>
      <c r="D66" s="310" t="s">
        <v>1351</v>
      </c>
      <c r="E66" s="310" t="s">
        <v>1329</v>
      </c>
      <c r="F66" s="205" t="s">
        <v>1097</v>
      </c>
      <c r="G66" s="197"/>
      <c r="H66" s="218">
        <f t="shared" si="33"/>
        <v>1323219.3999999997</v>
      </c>
      <c r="I66" s="12" t="s">
        <v>593</v>
      </c>
      <c r="J66" s="89"/>
      <c r="K66" s="273">
        <v>148363</v>
      </c>
      <c r="L66" s="273">
        <v>138503.1</v>
      </c>
      <c r="M66" s="273">
        <v>461987.8</v>
      </c>
      <c r="N66" s="273">
        <v>64293.9</v>
      </c>
      <c r="O66" s="273">
        <v>24269.5</v>
      </c>
      <c r="P66" s="273">
        <v>39444.6</v>
      </c>
      <c r="Q66" s="273">
        <v>14945.6</v>
      </c>
      <c r="R66" s="273">
        <v>56709.8</v>
      </c>
      <c r="S66" s="273">
        <v>191029</v>
      </c>
      <c r="T66" s="273">
        <v>38711.199999999997</v>
      </c>
      <c r="U66" s="273">
        <v>91071</v>
      </c>
      <c r="V66" s="273">
        <v>53890.9</v>
      </c>
      <c r="W66" s="89"/>
      <c r="X66" s="205" t="s">
        <v>1307</v>
      </c>
      <c r="Y66" s="313" t="s">
        <v>1310</v>
      </c>
      <c r="Z66" s="186"/>
      <c r="AA66" s="89"/>
      <c r="AB66" s="219"/>
      <c r="AC66" s="196"/>
    </row>
    <row r="67" spans="1:29">
      <c r="A67" s="216"/>
      <c r="B67" s="16"/>
      <c r="C67" s="296" t="s">
        <v>1327</v>
      </c>
      <c r="D67" s="310" t="s">
        <v>1340</v>
      </c>
      <c r="E67" s="310" t="s">
        <v>1329</v>
      </c>
      <c r="F67" s="205" t="s">
        <v>1115</v>
      </c>
      <c r="G67" s="197"/>
      <c r="H67" s="218">
        <f t="shared" si="33"/>
        <v>340.2</v>
      </c>
      <c r="I67" s="12" t="s">
        <v>593</v>
      </c>
      <c r="J67" s="89"/>
      <c r="K67" s="273">
        <v>0</v>
      </c>
      <c r="L67" s="273">
        <v>0</v>
      </c>
      <c r="M67" s="273">
        <v>0</v>
      </c>
      <c r="N67" s="273">
        <v>0</v>
      </c>
      <c r="O67" s="273">
        <v>0</v>
      </c>
      <c r="P67" s="273">
        <v>0</v>
      </c>
      <c r="Q67" s="273">
        <v>178</v>
      </c>
      <c r="R67" s="273">
        <v>0</v>
      </c>
      <c r="S67" s="273">
        <v>162.19999999999999</v>
      </c>
      <c r="T67" s="273">
        <v>0</v>
      </c>
      <c r="U67" s="273">
        <v>0</v>
      </c>
      <c r="V67" s="273">
        <v>0</v>
      </c>
      <c r="W67" s="89"/>
      <c r="X67" s="205" t="s">
        <v>1307</v>
      </c>
      <c r="Y67" s="313" t="s">
        <v>1308</v>
      </c>
      <c r="Z67" s="186"/>
      <c r="AA67" s="89"/>
      <c r="AB67" s="219"/>
      <c r="AC67" s="196"/>
    </row>
    <row r="68" spans="1:29">
      <c r="A68" s="216"/>
      <c r="B68" s="16"/>
      <c r="C68" s="296" t="s">
        <v>1331</v>
      </c>
      <c r="D68" s="310" t="s">
        <v>1352</v>
      </c>
      <c r="E68" s="310" t="s">
        <v>1329</v>
      </c>
      <c r="F68" s="205" t="s">
        <v>1115</v>
      </c>
      <c r="G68" s="197"/>
      <c r="H68" s="218">
        <f t="shared" si="33"/>
        <v>340.2</v>
      </c>
      <c r="I68" s="12" t="s">
        <v>593</v>
      </c>
      <c r="J68" s="89"/>
      <c r="K68" s="273">
        <v>0</v>
      </c>
      <c r="L68" s="273">
        <v>0</v>
      </c>
      <c r="M68" s="273">
        <v>0</v>
      </c>
      <c r="N68" s="273">
        <v>0</v>
      </c>
      <c r="O68" s="273">
        <v>0</v>
      </c>
      <c r="P68" s="273">
        <v>0</v>
      </c>
      <c r="Q68" s="273">
        <v>178</v>
      </c>
      <c r="R68" s="273">
        <v>0</v>
      </c>
      <c r="S68" s="273">
        <v>162.19999999999999</v>
      </c>
      <c r="T68" s="273">
        <v>0</v>
      </c>
      <c r="U68" s="273">
        <v>0</v>
      </c>
      <c r="V68" s="273">
        <v>0</v>
      </c>
      <c r="W68" s="89"/>
      <c r="X68" s="205" t="s">
        <v>1307</v>
      </c>
      <c r="Y68" s="313" t="s">
        <v>1310</v>
      </c>
      <c r="Z68" s="186"/>
      <c r="AA68" s="89"/>
      <c r="AB68" s="219"/>
      <c r="AC68" s="196"/>
    </row>
    <row r="69" spans="1:29">
      <c r="A69" s="216"/>
      <c r="B69" s="16"/>
      <c r="C69" s="296" t="s">
        <v>1330</v>
      </c>
      <c r="D69" s="310" t="s">
        <v>1353</v>
      </c>
      <c r="E69" s="310" t="s">
        <v>1334</v>
      </c>
      <c r="F69" s="205" t="s">
        <v>1117</v>
      </c>
      <c r="G69" s="197"/>
      <c r="H69" s="218">
        <f t="shared" ref="H69:H75" si="34">SUM(K69:V69)</f>
        <v>35421</v>
      </c>
      <c r="I69" s="12" t="s">
        <v>593</v>
      </c>
      <c r="J69" s="89"/>
      <c r="K69" s="273">
        <v>0</v>
      </c>
      <c r="L69" s="273">
        <v>3492</v>
      </c>
      <c r="M69" s="273">
        <v>6694</v>
      </c>
      <c r="N69" s="273">
        <v>5734</v>
      </c>
      <c r="O69" s="273">
        <v>829</v>
      </c>
      <c r="P69" s="273">
        <v>0</v>
      </c>
      <c r="Q69" s="273">
        <v>5721</v>
      </c>
      <c r="R69" s="273">
        <v>9017</v>
      </c>
      <c r="S69" s="273">
        <v>0</v>
      </c>
      <c r="T69" s="273">
        <v>3934</v>
      </c>
      <c r="U69" s="273">
        <v>0</v>
      </c>
      <c r="V69" s="273">
        <v>0</v>
      </c>
      <c r="W69" s="89"/>
      <c r="X69" s="205" t="s">
        <v>1307</v>
      </c>
      <c r="Y69" s="313" t="s">
        <v>1310</v>
      </c>
      <c r="Z69" s="186"/>
      <c r="AA69" s="89"/>
      <c r="AB69" s="219"/>
      <c r="AC69" s="196"/>
    </row>
    <row r="70" spans="1:29">
      <c r="A70" s="216"/>
      <c r="B70" s="16"/>
      <c r="C70" s="296" t="s">
        <v>1331</v>
      </c>
      <c r="D70" s="310" t="s">
        <v>1354</v>
      </c>
      <c r="E70" s="310" t="s">
        <v>1334</v>
      </c>
      <c r="F70" s="205" t="s">
        <v>1117</v>
      </c>
      <c r="G70" s="197"/>
      <c r="H70" s="218">
        <f t="shared" si="34"/>
        <v>35421</v>
      </c>
      <c r="I70" s="12" t="s">
        <v>593</v>
      </c>
      <c r="J70" s="89"/>
      <c r="K70" s="273">
        <v>0</v>
      </c>
      <c r="L70" s="273">
        <v>3492</v>
      </c>
      <c r="M70" s="273">
        <v>6694</v>
      </c>
      <c r="N70" s="273">
        <v>5734</v>
      </c>
      <c r="O70" s="273">
        <v>829</v>
      </c>
      <c r="P70" s="273">
        <v>0</v>
      </c>
      <c r="Q70" s="273">
        <v>5721</v>
      </c>
      <c r="R70" s="273">
        <v>9017</v>
      </c>
      <c r="S70" s="273">
        <v>0</v>
      </c>
      <c r="T70" s="273">
        <v>3934</v>
      </c>
      <c r="U70" s="273">
        <v>0</v>
      </c>
      <c r="V70" s="273">
        <v>0</v>
      </c>
      <c r="W70" s="89"/>
      <c r="X70" s="205" t="s">
        <v>1307</v>
      </c>
      <c r="Y70" s="313" t="s">
        <v>1310</v>
      </c>
      <c r="Z70" s="186"/>
      <c r="AA70" s="89"/>
      <c r="AB70" s="219"/>
      <c r="AC70" s="196"/>
    </row>
    <row r="71" spans="1:29">
      <c r="A71" s="216"/>
      <c r="B71" s="16"/>
      <c r="C71" s="296" t="s">
        <v>1330</v>
      </c>
      <c r="D71" s="310" t="s">
        <v>1355</v>
      </c>
      <c r="E71" s="310" t="s">
        <v>1334</v>
      </c>
      <c r="F71" s="205" t="s">
        <v>1148</v>
      </c>
      <c r="G71" s="197"/>
      <c r="H71" s="218">
        <f t="shared" si="34"/>
        <v>14206</v>
      </c>
      <c r="I71" s="12" t="s">
        <v>593</v>
      </c>
      <c r="J71" s="89"/>
      <c r="K71" s="273">
        <v>1919</v>
      </c>
      <c r="L71" s="273">
        <v>0</v>
      </c>
      <c r="M71" s="273">
        <v>0</v>
      </c>
      <c r="N71" s="273">
        <v>0</v>
      </c>
      <c r="O71" s="273">
        <v>388</v>
      </c>
      <c r="P71" s="273">
        <v>1169</v>
      </c>
      <c r="Q71" s="273">
        <v>1138</v>
      </c>
      <c r="R71" s="273">
        <v>1795</v>
      </c>
      <c r="S71" s="273">
        <v>2547</v>
      </c>
      <c r="T71" s="273">
        <v>1368</v>
      </c>
      <c r="U71" s="273">
        <v>1341</v>
      </c>
      <c r="V71" s="273">
        <v>2541</v>
      </c>
      <c r="W71" s="89"/>
      <c r="X71" s="205" t="s">
        <v>1307</v>
      </c>
      <c r="Y71" s="313" t="s">
        <v>1310</v>
      </c>
      <c r="Z71" s="186"/>
      <c r="AA71" s="89"/>
      <c r="AB71" s="219"/>
      <c r="AC71" s="196"/>
    </row>
    <row r="72" spans="1:29">
      <c r="A72" s="216"/>
      <c r="B72" s="16"/>
      <c r="C72" s="296" t="s">
        <v>1327</v>
      </c>
      <c r="D72" s="310" t="s">
        <v>1355</v>
      </c>
      <c r="E72" s="310" t="s">
        <v>1334</v>
      </c>
      <c r="F72" s="205" t="s">
        <v>1148</v>
      </c>
      <c r="G72" s="197"/>
      <c r="H72" s="218">
        <f t="shared" si="34"/>
        <v>3706</v>
      </c>
      <c r="I72" s="12" t="s">
        <v>593</v>
      </c>
      <c r="J72" s="89"/>
      <c r="K72" s="556">
        <v>0</v>
      </c>
      <c r="L72" s="556">
        <v>2144</v>
      </c>
      <c r="M72" s="556">
        <v>381</v>
      </c>
      <c r="N72" s="273">
        <v>0</v>
      </c>
      <c r="O72" s="273">
        <v>0</v>
      </c>
      <c r="P72" s="273">
        <v>0</v>
      </c>
      <c r="Q72" s="273">
        <v>0</v>
      </c>
      <c r="R72" s="273">
        <v>0</v>
      </c>
      <c r="S72" s="273">
        <v>0</v>
      </c>
      <c r="T72" s="556">
        <v>1036</v>
      </c>
      <c r="U72" s="273">
        <v>0</v>
      </c>
      <c r="V72" s="556">
        <v>145</v>
      </c>
      <c r="W72" s="89"/>
      <c r="X72" s="205" t="s">
        <v>1307</v>
      </c>
      <c r="Y72" s="313" t="s">
        <v>1310</v>
      </c>
      <c r="Z72" s="186"/>
      <c r="AA72" s="89"/>
      <c r="AB72" s="219"/>
      <c r="AC72" s="196"/>
    </row>
    <row r="73" spans="1:29">
      <c r="A73" s="216"/>
      <c r="B73" s="16"/>
      <c r="C73" s="296" t="s">
        <v>1331</v>
      </c>
      <c r="D73" s="310" t="s">
        <v>1356</v>
      </c>
      <c r="E73" s="310" t="s">
        <v>1334</v>
      </c>
      <c r="F73" s="205" t="s">
        <v>1148</v>
      </c>
      <c r="G73" s="197"/>
      <c r="H73" s="218">
        <f t="shared" si="34"/>
        <v>19677</v>
      </c>
      <c r="I73" s="12" t="s">
        <v>593</v>
      </c>
      <c r="J73" s="89"/>
      <c r="K73" s="273">
        <v>1919</v>
      </c>
      <c r="L73" s="273">
        <v>2336</v>
      </c>
      <c r="M73" s="273">
        <v>1954</v>
      </c>
      <c r="N73" s="273">
        <v>0</v>
      </c>
      <c r="O73" s="273">
        <v>388</v>
      </c>
      <c r="P73" s="273">
        <v>1169</v>
      </c>
      <c r="Q73" s="273">
        <v>1138</v>
      </c>
      <c r="R73" s="273">
        <v>1795</v>
      </c>
      <c r="S73" s="273">
        <v>2547</v>
      </c>
      <c r="T73" s="273">
        <v>2404</v>
      </c>
      <c r="U73" s="273">
        <v>1341</v>
      </c>
      <c r="V73" s="273">
        <v>2686</v>
      </c>
      <c r="W73" s="89"/>
      <c r="X73" s="205" t="s">
        <v>1307</v>
      </c>
      <c r="Y73" s="313" t="s">
        <v>1310</v>
      </c>
      <c r="Z73" s="186"/>
      <c r="AA73" s="89"/>
      <c r="AB73" s="219"/>
      <c r="AC73" s="196"/>
    </row>
    <row r="74" spans="1:29">
      <c r="A74" s="216"/>
      <c r="B74" s="16"/>
      <c r="C74" s="296" t="s">
        <v>1330</v>
      </c>
      <c r="D74" s="310" t="s">
        <v>1357</v>
      </c>
      <c r="E74" s="310" t="s">
        <v>1334</v>
      </c>
      <c r="F74" s="205" t="s">
        <v>1149</v>
      </c>
      <c r="G74" s="197"/>
      <c r="H74" s="218">
        <f t="shared" si="34"/>
        <v>24964</v>
      </c>
      <c r="I74" s="12" t="s">
        <v>593</v>
      </c>
      <c r="J74" s="89"/>
      <c r="K74" s="273">
        <v>0</v>
      </c>
      <c r="L74" s="273">
        <v>0</v>
      </c>
      <c r="M74" s="273">
        <v>0</v>
      </c>
      <c r="N74" s="273">
        <v>4790</v>
      </c>
      <c r="O74" s="273">
        <v>11355</v>
      </c>
      <c r="P74" s="273">
        <v>3931</v>
      </c>
      <c r="Q74" s="273">
        <v>0</v>
      </c>
      <c r="R74" s="273">
        <v>0</v>
      </c>
      <c r="S74" s="273">
        <v>0</v>
      </c>
      <c r="T74" s="273">
        <v>0</v>
      </c>
      <c r="U74" s="273">
        <v>0</v>
      </c>
      <c r="V74" s="273">
        <v>4888</v>
      </c>
      <c r="W74" s="89"/>
      <c r="X74" s="205" t="s">
        <v>1307</v>
      </c>
      <c r="Y74" s="313" t="s">
        <v>1310</v>
      </c>
      <c r="Z74" s="186"/>
      <c r="AA74" s="89"/>
      <c r="AB74" s="219"/>
      <c r="AC74" s="196"/>
    </row>
    <row r="75" spans="1:29">
      <c r="A75" s="216"/>
      <c r="B75" s="16"/>
      <c r="C75" s="296" t="s">
        <v>1331</v>
      </c>
      <c r="D75" s="310" t="s">
        <v>1358</v>
      </c>
      <c r="E75" s="310" t="s">
        <v>1334</v>
      </c>
      <c r="F75" s="205" t="s">
        <v>1149</v>
      </c>
      <c r="G75" s="197"/>
      <c r="H75" s="218">
        <f t="shared" si="34"/>
        <v>36259</v>
      </c>
      <c r="I75" s="12" t="s">
        <v>593</v>
      </c>
      <c r="J75" s="89"/>
      <c r="K75" s="273">
        <v>0</v>
      </c>
      <c r="L75" s="273">
        <v>0</v>
      </c>
      <c r="M75" s="273">
        <v>0</v>
      </c>
      <c r="N75" s="273">
        <v>16085</v>
      </c>
      <c r="O75" s="273">
        <v>11355</v>
      </c>
      <c r="P75" s="273">
        <v>3931</v>
      </c>
      <c r="Q75" s="273">
        <v>0</v>
      </c>
      <c r="R75" s="273">
        <v>0</v>
      </c>
      <c r="S75" s="273">
        <v>0</v>
      </c>
      <c r="T75" s="273">
        <v>0</v>
      </c>
      <c r="U75" s="273">
        <v>0</v>
      </c>
      <c r="V75" s="273">
        <v>4888</v>
      </c>
      <c r="W75" s="89"/>
      <c r="X75" s="205" t="s">
        <v>1307</v>
      </c>
      <c r="Y75" s="313" t="s">
        <v>1310</v>
      </c>
      <c r="Z75" s="186"/>
      <c r="AA75" s="89"/>
      <c r="AB75" s="219"/>
      <c r="AC75" s="196"/>
    </row>
    <row r="76" spans="1:29">
      <c r="A76" s="216"/>
      <c r="B76" s="155"/>
      <c r="C76" s="517" t="s">
        <v>1330</v>
      </c>
      <c r="D76" s="258" t="s">
        <v>1359</v>
      </c>
      <c r="E76" s="258" t="s">
        <v>1334</v>
      </c>
      <c r="F76" s="205" t="s">
        <v>1117</v>
      </c>
      <c r="G76" s="197"/>
      <c r="H76" s="218">
        <f t="shared" si="33"/>
        <v>1908306</v>
      </c>
      <c r="I76" s="12" t="s">
        <v>593</v>
      </c>
      <c r="J76" s="89"/>
      <c r="K76" s="273">
        <v>141918</v>
      </c>
      <c r="L76" s="273">
        <v>139313</v>
      </c>
      <c r="M76" s="273">
        <v>162163</v>
      </c>
      <c r="N76" s="273">
        <v>182056</v>
      </c>
      <c r="O76" s="273">
        <v>159368</v>
      </c>
      <c r="P76" s="273">
        <v>156272</v>
      </c>
      <c r="Q76" s="273">
        <v>156279</v>
      </c>
      <c r="R76" s="273">
        <v>202034</v>
      </c>
      <c r="S76" s="273">
        <v>180446</v>
      </c>
      <c r="T76" s="273">
        <v>133327</v>
      </c>
      <c r="U76" s="273">
        <v>166824</v>
      </c>
      <c r="V76" s="273">
        <v>128306</v>
      </c>
      <c r="W76" s="89"/>
      <c r="X76" s="205" t="s">
        <v>1307</v>
      </c>
      <c r="Y76" s="313" t="s">
        <v>1310</v>
      </c>
      <c r="Z76" s="186"/>
      <c r="AA76" s="89"/>
      <c r="AB76" s="219"/>
      <c r="AC76" s="196"/>
    </row>
    <row r="77" spans="1:29">
      <c r="A77" s="257"/>
      <c r="B77" s="16"/>
      <c r="C77" s="260"/>
      <c r="D77" s="260"/>
      <c r="E77" s="260"/>
      <c r="F77" s="260"/>
      <c r="G77" s="256"/>
      <c r="H77" s="256"/>
      <c r="I77" s="256"/>
      <c r="J77" s="18"/>
      <c r="K77" s="241"/>
      <c r="L77" s="241"/>
      <c r="M77" s="241"/>
      <c r="N77" s="241"/>
      <c r="O77" s="241"/>
      <c r="P77" s="241"/>
      <c r="Q77" s="241"/>
      <c r="R77" s="241"/>
      <c r="S77" s="241"/>
      <c r="T77" s="241"/>
      <c r="U77" s="241"/>
      <c r="V77" s="241"/>
      <c r="W77" s="18"/>
      <c r="X77" s="18"/>
      <c r="Y77" s="18"/>
      <c r="Z77" s="18"/>
      <c r="AA77" s="18"/>
      <c r="AB77" s="20"/>
    </row>
    <row r="78" spans="1:29">
      <c r="A78" s="206"/>
      <c r="B78" s="207"/>
      <c r="C78" s="261" t="s">
        <v>1360</v>
      </c>
      <c r="D78" s="208"/>
      <c r="E78" s="208"/>
      <c r="F78" s="208"/>
      <c r="G78" s="208"/>
      <c r="H78" s="208"/>
      <c r="I78" s="208"/>
      <c r="J78" s="241"/>
      <c r="K78" s="241"/>
      <c r="L78" s="241"/>
      <c r="M78" s="241"/>
      <c r="N78" s="241"/>
      <c r="O78" s="241"/>
      <c r="P78" s="241"/>
      <c r="Q78" s="241"/>
      <c r="R78" s="241"/>
      <c r="S78" s="241"/>
      <c r="T78" s="241"/>
      <c r="U78" s="241"/>
      <c r="V78" s="241"/>
      <c r="W78" s="241"/>
      <c r="X78" s="241"/>
      <c r="Y78" s="241"/>
      <c r="Z78" s="241"/>
      <c r="AA78" s="241"/>
      <c r="AB78" s="210"/>
      <c r="AC78" s="211"/>
    </row>
    <row r="79" spans="1:29">
      <c r="A79" s="216"/>
      <c r="B79" s="16"/>
      <c r="C79" s="296" t="s">
        <v>1327</v>
      </c>
      <c r="D79" s="310" t="s">
        <v>1328</v>
      </c>
      <c r="E79" s="310" t="s">
        <v>1329</v>
      </c>
      <c r="F79" s="205" t="s">
        <v>1097</v>
      </c>
      <c r="G79" s="197"/>
      <c r="H79" s="218">
        <f t="shared" ref="H79:H87" si="35">SUM(K79:V79)</f>
        <v>2059854.9</v>
      </c>
      <c r="I79" s="12" t="s">
        <v>593</v>
      </c>
      <c r="J79" s="89"/>
      <c r="K79" s="273">
        <v>159223.4</v>
      </c>
      <c r="L79" s="273">
        <v>57731.6</v>
      </c>
      <c r="M79" s="273">
        <v>444840.5</v>
      </c>
      <c r="N79" s="273">
        <v>392273</v>
      </c>
      <c r="O79" s="273">
        <v>423057</v>
      </c>
      <c r="P79" s="273">
        <v>300642.90000000002</v>
      </c>
      <c r="Q79" s="273">
        <v>0</v>
      </c>
      <c r="R79" s="273">
        <v>4793.5</v>
      </c>
      <c r="S79" s="273">
        <v>78546.8</v>
      </c>
      <c r="T79" s="273">
        <v>21469.200000000001</v>
      </c>
      <c r="U79" s="273">
        <v>117150.3</v>
      </c>
      <c r="V79" s="273">
        <v>60126.7</v>
      </c>
      <c r="W79" s="89"/>
      <c r="X79" s="205" t="s">
        <v>1307</v>
      </c>
      <c r="Y79" s="313" t="s">
        <v>1308</v>
      </c>
      <c r="Z79" s="186"/>
      <c r="AA79" s="89"/>
      <c r="AB79" s="219"/>
      <c r="AC79" s="196"/>
    </row>
    <row r="80" spans="1:29">
      <c r="A80" s="216"/>
      <c r="B80" s="16"/>
      <c r="C80" s="296" t="s">
        <v>1330</v>
      </c>
      <c r="D80" s="310" t="s">
        <v>1328</v>
      </c>
      <c r="E80" s="310" t="s">
        <v>1329</v>
      </c>
      <c r="F80" s="205" t="s">
        <v>1097</v>
      </c>
      <c r="G80" s="197"/>
      <c r="H80" s="218">
        <f t="shared" si="35"/>
        <v>15070.800000000001</v>
      </c>
      <c r="I80" s="12" t="s">
        <v>593</v>
      </c>
      <c r="J80" s="89"/>
      <c r="K80" s="273">
        <v>3832.4</v>
      </c>
      <c r="L80" s="273">
        <v>0</v>
      </c>
      <c r="M80" s="273">
        <v>4977.1000000000004</v>
      </c>
      <c r="N80" s="273">
        <v>0</v>
      </c>
      <c r="O80" s="273">
        <v>5736.6</v>
      </c>
      <c r="P80" s="273">
        <v>524.70000000000005</v>
      </c>
      <c r="Q80" s="273">
        <v>0</v>
      </c>
      <c r="R80" s="273">
        <v>0</v>
      </c>
      <c r="S80" s="273">
        <v>0</v>
      </c>
      <c r="T80" s="273">
        <v>0</v>
      </c>
      <c r="U80" s="273">
        <v>0</v>
      </c>
      <c r="V80" s="273">
        <v>0</v>
      </c>
      <c r="W80" s="89"/>
      <c r="X80" s="205" t="s">
        <v>1307</v>
      </c>
      <c r="Y80" s="313" t="s">
        <v>1308</v>
      </c>
      <c r="Z80" s="186"/>
      <c r="AA80" s="89"/>
      <c r="AB80" s="219"/>
      <c r="AC80" s="196"/>
    </row>
    <row r="81" spans="1:29">
      <c r="A81" s="216"/>
      <c r="B81" s="16"/>
      <c r="C81" s="296" t="s">
        <v>1331</v>
      </c>
      <c r="D81" s="310" t="s">
        <v>1361</v>
      </c>
      <c r="E81" s="310" t="s">
        <v>1329</v>
      </c>
      <c r="F81" s="205" t="s">
        <v>1097</v>
      </c>
      <c r="G81" s="197"/>
      <c r="H81" s="218">
        <f t="shared" si="35"/>
        <v>2074925.7000000002</v>
      </c>
      <c r="I81" s="12" t="s">
        <v>593</v>
      </c>
      <c r="J81" s="89"/>
      <c r="K81" s="273">
        <v>163055.79999999999</v>
      </c>
      <c r="L81" s="273">
        <v>57731.6</v>
      </c>
      <c r="M81" s="273">
        <v>449817.59999999998</v>
      </c>
      <c r="N81" s="273">
        <v>392273</v>
      </c>
      <c r="O81" s="273">
        <v>428793.59999999998</v>
      </c>
      <c r="P81" s="273">
        <v>301167.59999999998</v>
      </c>
      <c r="Q81" s="273">
        <v>0</v>
      </c>
      <c r="R81" s="273">
        <v>4793.5</v>
      </c>
      <c r="S81" s="273">
        <v>78546.8</v>
      </c>
      <c r="T81" s="273">
        <v>21469.200000000001</v>
      </c>
      <c r="U81" s="273">
        <v>117150.3</v>
      </c>
      <c r="V81" s="273">
        <v>60126.7</v>
      </c>
      <c r="W81" s="89"/>
      <c r="X81" s="205" t="s">
        <v>1307</v>
      </c>
      <c r="Y81" s="313" t="s">
        <v>1310</v>
      </c>
      <c r="Z81" s="186"/>
      <c r="AA81" s="89"/>
      <c r="AB81" s="219"/>
      <c r="AC81" s="196"/>
    </row>
    <row r="82" spans="1:29">
      <c r="A82" s="216"/>
      <c r="B82" s="16"/>
      <c r="C82" s="296" t="s">
        <v>1327</v>
      </c>
      <c r="D82" s="310" t="s">
        <v>1362</v>
      </c>
      <c r="E82" s="310" t="s">
        <v>1329</v>
      </c>
      <c r="F82" s="205" t="s">
        <v>1117</v>
      </c>
      <c r="G82" s="197"/>
      <c r="H82" s="218">
        <f t="shared" ref="H82:H84" si="36">SUM(K82:V82)</f>
        <v>162860.90000000002</v>
      </c>
      <c r="I82" s="12" t="s">
        <v>593</v>
      </c>
      <c r="J82" s="89"/>
      <c r="K82" s="273">
        <v>0</v>
      </c>
      <c r="L82" s="273">
        <v>497</v>
      </c>
      <c r="M82" s="273">
        <v>567.29999999999995</v>
      </c>
      <c r="N82" s="273">
        <v>52195.5</v>
      </c>
      <c r="O82" s="273">
        <v>27594.3</v>
      </c>
      <c r="P82" s="273">
        <v>82006.8</v>
      </c>
      <c r="Q82" s="273">
        <v>0</v>
      </c>
      <c r="R82" s="273">
        <v>0</v>
      </c>
      <c r="S82" s="273">
        <v>0</v>
      </c>
      <c r="T82" s="273">
        <v>0</v>
      </c>
      <c r="U82" s="273">
        <v>0</v>
      </c>
      <c r="V82" s="273">
        <v>0</v>
      </c>
      <c r="W82" s="89"/>
      <c r="X82" s="205" t="s">
        <v>1307</v>
      </c>
      <c r="Y82" s="313" t="s">
        <v>1310</v>
      </c>
      <c r="Z82" s="186"/>
      <c r="AA82" s="89"/>
      <c r="AB82" s="219"/>
      <c r="AC82" s="196"/>
    </row>
    <row r="83" spans="1:29">
      <c r="A83" s="216"/>
      <c r="B83" s="16"/>
      <c r="C83" s="296" t="s">
        <v>1330</v>
      </c>
      <c r="D83" s="310" t="s">
        <v>1362</v>
      </c>
      <c r="E83" s="310" t="s">
        <v>1329</v>
      </c>
      <c r="F83" s="205" t="s">
        <v>1117</v>
      </c>
      <c r="G83" s="197"/>
      <c r="H83" s="218">
        <f t="shared" si="36"/>
        <v>14662.6</v>
      </c>
      <c r="I83" s="12" t="s">
        <v>593</v>
      </c>
      <c r="J83" s="89"/>
      <c r="K83" s="273">
        <v>0</v>
      </c>
      <c r="L83" s="273">
        <v>0</v>
      </c>
      <c r="M83" s="273">
        <v>0</v>
      </c>
      <c r="N83" s="273">
        <v>12731.5</v>
      </c>
      <c r="O83" s="273">
        <v>1564.7</v>
      </c>
      <c r="P83" s="273">
        <v>0</v>
      </c>
      <c r="Q83" s="273">
        <v>0</v>
      </c>
      <c r="R83" s="273">
        <v>0</v>
      </c>
      <c r="S83" s="273">
        <v>0</v>
      </c>
      <c r="T83" s="273">
        <v>366.4</v>
      </c>
      <c r="U83" s="273">
        <v>0</v>
      </c>
      <c r="V83" s="273">
        <v>0</v>
      </c>
      <c r="W83" s="89"/>
      <c r="X83" s="205" t="s">
        <v>1307</v>
      </c>
      <c r="Y83" s="313" t="s">
        <v>1310</v>
      </c>
      <c r="Z83" s="186"/>
      <c r="AA83" s="89"/>
      <c r="AB83" s="219"/>
      <c r="AC83" s="196"/>
    </row>
    <row r="84" spans="1:29">
      <c r="A84" s="216"/>
      <c r="B84" s="16"/>
      <c r="C84" s="296" t="s">
        <v>1331</v>
      </c>
      <c r="D84" s="310" t="s">
        <v>1363</v>
      </c>
      <c r="E84" s="310" t="s">
        <v>1329</v>
      </c>
      <c r="F84" s="205" t="s">
        <v>1117</v>
      </c>
      <c r="G84" s="197"/>
      <c r="H84" s="218">
        <f t="shared" si="36"/>
        <v>177523.5</v>
      </c>
      <c r="I84" s="12" t="s">
        <v>593</v>
      </c>
      <c r="J84" s="89"/>
      <c r="K84" s="273">
        <v>0</v>
      </c>
      <c r="L84" s="273">
        <v>497</v>
      </c>
      <c r="M84" s="273">
        <v>567.29999999999995</v>
      </c>
      <c r="N84" s="273">
        <v>64927</v>
      </c>
      <c r="O84" s="273">
        <v>29159</v>
      </c>
      <c r="P84" s="273">
        <v>82006.8</v>
      </c>
      <c r="Q84" s="273">
        <v>0</v>
      </c>
      <c r="R84" s="273">
        <v>0</v>
      </c>
      <c r="S84" s="273">
        <v>0</v>
      </c>
      <c r="T84" s="273">
        <v>366.4</v>
      </c>
      <c r="U84" s="273">
        <v>0</v>
      </c>
      <c r="V84" s="273">
        <v>0</v>
      </c>
      <c r="W84" s="89"/>
      <c r="X84" s="205" t="s">
        <v>1307</v>
      </c>
      <c r="Y84" s="313" t="s">
        <v>1310</v>
      </c>
      <c r="Z84" s="186"/>
      <c r="AA84" s="89"/>
      <c r="AB84" s="219"/>
      <c r="AC84" s="196"/>
    </row>
    <row r="85" spans="1:29">
      <c r="A85" s="216"/>
      <c r="B85" s="16"/>
      <c r="C85" s="296" t="s">
        <v>1327</v>
      </c>
      <c r="D85" s="310" t="s">
        <v>1340</v>
      </c>
      <c r="E85" s="310" t="s">
        <v>1329</v>
      </c>
      <c r="F85" s="205" t="s">
        <v>1115</v>
      </c>
      <c r="G85" s="197"/>
      <c r="H85" s="218">
        <f t="shared" si="35"/>
        <v>82856.800000000003</v>
      </c>
      <c r="I85" s="12" t="s">
        <v>593</v>
      </c>
      <c r="J85" s="89"/>
      <c r="K85" s="273">
        <v>0</v>
      </c>
      <c r="L85" s="273">
        <v>0</v>
      </c>
      <c r="M85" s="273">
        <v>0</v>
      </c>
      <c r="N85" s="273">
        <v>0</v>
      </c>
      <c r="O85" s="273">
        <v>0</v>
      </c>
      <c r="P85" s="273">
        <v>0</v>
      </c>
      <c r="Q85" s="273">
        <v>0</v>
      </c>
      <c r="R85" s="273">
        <v>26977</v>
      </c>
      <c r="S85" s="273">
        <v>31142</v>
      </c>
      <c r="T85" s="273">
        <v>24542.6</v>
      </c>
      <c r="U85" s="273">
        <v>0</v>
      </c>
      <c r="V85" s="273">
        <v>195.2</v>
      </c>
      <c r="W85" s="89"/>
      <c r="X85" s="205" t="s">
        <v>1307</v>
      </c>
      <c r="Y85" s="313" t="s">
        <v>1308</v>
      </c>
      <c r="Z85" s="186"/>
      <c r="AA85" s="89"/>
      <c r="AB85" s="219"/>
      <c r="AC85" s="196"/>
    </row>
    <row r="86" spans="1:29">
      <c r="A86" s="216"/>
      <c r="B86" s="16"/>
      <c r="C86" s="296" t="s">
        <v>1330</v>
      </c>
      <c r="D86" s="310" t="s">
        <v>1340</v>
      </c>
      <c r="E86" s="310" t="s">
        <v>1329</v>
      </c>
      <c r="F86" s="205" t="s">
        <v>1115</v>
      </c>
      <c r="G86" s="197"/>
      <c r="H86" s="218">
        <f t="shared" si="35"/>
        <v>5644.6</v>
      </c>
      <c r="I86" s="12" t="s">
        <v>593</v>
      </c>
      <c r="J86" s="89"/>
      <c r="K86" s="273">
        <v>0</v>
      </c>
      <c r="L86" s="273">
        <v>0</v>
      </c>
      <c r="M86" s="273">
        <v>0</v>
      </c>
      <c r="N86" s="273">
        <v>0</v>
      </c>
      <c r="O86" s="273">
        <v>0</v>
      </c>
      <c r="P86" s="273">
        <v>0</v>
      </c>
      <c r="Q86" s="273">
        <v>0</v>
      </c>
      <c r="R86" s="273">
        <v>0</v>
      </c>
      <c r="S86" s="273">
        <v>0</v>
      </c>
      <c r="T86" s="273">
        <v>5644.6</v>
      </c>
      <c r="U86" s="273">
        <v>0</v>
      </c>
      <c r="V86" s="273">
        <v>0</v>
      </c>
      <c r="W86" s="89"/>
      <c r="X86" s="205" t="s">
        <v>1307</v>
      </c>
      <c r="Y86" s="313" t="s">
        <v>1308</v>
      </c>
      <c r="Z86" s="186"/>
      <c r="AA86" s="89"/>
      <c r="AB86" s="219"/>
      <c r="AC86" s="196"/>
    </row>
    <row r="87" spans="1:29">
      <c r="A87" s="216"/>
      <c r="B87" s="16"/>
      <c r="C87" s="296" t="s">
        <v>1331</v>
      </c>
      <c r="D87" s="310" t="s">
        <v>1364</v>
      </c>
      <c r="E87" s="310" t="s">
        <v>1329</v>
      </c>
      <c r="F87" s="205" t="s">
        <v>1115</v>
      </c>
      <c r="G87" s="197"/>
      <c r="H87" s="218">
        <f t="shared" si="35"/>
        <v>88501.4</v>
      </c>
      <c r="I87" s="12" t="s">
        <v>593</v>
      </c>
      <c r="J87" s="89"/>
      <c r="K87" s="273">
        <v>0</v>
      </c>
      <c r="L87" s="273">
        <v>0</v>
      </c>
      <c r="M87" s="273">
        <v>0</v>
      </c>
      <c r="N87" s="273">
        <v>0</v>
      </c>
      <c r="O87" s="273">
        <v>0</v>
      </c>
      <c r="P87" s="273">
        <v>0</v>
      </c>
      <c r="Q87" s="273">
        <v>0</v>
      </c>
      <c r="R87" s="273">
        <v>26977</v>
      </c>
      <c r="S87" s="273">
        <v>31142</v>
      </c>
      <c r="T87" s="273">
        <v>30187.200000000001</v>
      </c>
      <c r="U87" s="273">
        <v>0</v>
      </c>
      <c r="V87" s="273">
        <v>195.2</v>
      </c>
      <c r="W87" s="89"/>
      <c r="X87" s="205" t="s">
        <v>1307</v>
      </c>
      <c r="Y87" s="313" t="s">
        <v>1310</v>
      </c>
      <c r="Z87" s="186"/>
      <c r="AA87" s="89"/>
      <c r="AB87" s="219"/>
      <c r="AC87" s="196"/>
    </row>
    <row r="88" spans="1:29">
      <c r="A88" s="216"/>
      <c r="B88" s="16"/>
      <c r="C88" s="296" t="s">
        <v>1330</v>
      </c>
      <c r="D88" s="310" t="s">
        <v>1365</v>
      </c>
      <c r="E88" s="310" t="s">
        <v>1334</v>
      </c>
      <c r="F88" s="205" t="s">
        <v>1149</v>
      </c>
      <c r="G88" s="197"/>
      <c r="H88" s="218">
        <f>SUM(K88:V88)</f>
        <v>32762</v>
      </c>
      <c r="I88" s="12" t="s">
        <v>593</v>
      </c>
      <c r="J88" s="89"/>
      <c r="K88" s="556">
        <v>0</v>
      </c>
      <c r="L88" s="556">
        <v>0</v>
      </c>
      <c r="M88" s="556">
        <v>4049</v>
      </c>
      <c r="N88" s="273">
        <v>0</v>
      </c>
      <c r="O88" s="273">
        <v>0</v>
      </c>
      <c r="P88" s="273">
        <v>0</v>
      </c>
      <c r="Q88" s="273">
        <v>0</v>
      </c>
      <c r="R88" s="273">
        <v>0</v>
      </c>
      <c r="S88" s="273">
        <v>0</v>
      </c>
      <c r="T88" s="556">
        <v>3775</v>
      </c>
      <c r="U88" s="556">
        <v>24938</v>
      </c>
      <c r="V88" s="273">
        <v>0</v>
      </c>
      <c r="W88" s="89"/>
      <c r="X88" s="205" t="s">
        <v>1307</v>
      </c>
      <c r="Y88" s="313" t="s">
        <v>1310</v>
      </c>
      <c r="Z88" s="186"/>
      <c r="AA88" s="89"/>
      <c r="AB88" s="219"/>
      <c r="AC88" s="196"/>
    </row>
    <row r="89" spans="1:29">
      <c r="A89" s="216"/>
      <c r="B89" s="16"/>
      <c r="C89" s="296" t="s">
        <v>1331</v>
      </c>
      <c r="D89" s="310" t="s">
        <v>1366</v>
      </c>
      <c r="E89" s="310" t="s">
        <v>1334</v>
      </c>
      <c r="F89" s="205" t="s">
        <v>1149</v>
      </c>
      <c r="G89" s="197"/>
      <c r="H89" s="218">
        <f>SUM(K89:V89)</f>
        <v>32762</v>
      </c>
      <c r="I89" s="12" t="s">
        <v>593</v>
      </c>
      <c r="J89" s="89"/>
      <c r="K89" s="556">
        <v>0</v>
      </c>
      <c r="L89" s="556">
        <v>0</v>
      </c>
      <c r="M89" s="556">
        <v>4049</v>
      </c>
      <c r="N89" s="273">
        <v>0</v>
      </c>
      <c r="O89" s="273">
        <v>0</v>
      </c>
      <c r="P89" s="273">
        <v>0</v>
      </c>
      <c r="Q89" s="273">
        <v>0</v>
      </c>
      <c r="R89" s="273">
        <v>0</v>
      </c>
      <c r="S89" s="273">
        <v>0</v>
      </c>
      <c r="T89" s="556">
        <v>3775</v>
      </c>
      <c r="U89" s="556">
        <v>24938</v>
      </c>
      <c r="V89" s="273">
        <v>0</v>
      </c>
      <c r="W89" s="89"/>
      <c r="X89" s="205" t="s">
        <v>1307</v>
      </c>
      <c r="Y89" s="313" t="s">
        <v>1310</v>
      </c>
      <c r="Z89" s="186"/>
      <c r="AA89" s="89"/>
      <c r="AB89" s="219"/>
      <c r="AC89" s="196"/>
    </row>
    <row r="90" spans="1:29">
      <c r="A90" s="216"/>
      <c r="B90" s="16"/>
      <c r="C90" s="517" t="s">
        <v>1330</v>
      </c>
      <c r="D90" s="258" t="s">
        <v>1367</v>
      </c>
      <c r="E90" s="258" t="s">
        <v>1334</v>
      </c>
      <c r="F90" s="205" t="s">
        <v>1117</v>
      </c>
      <c r="G90" s="197"/>
      <c r="H90" s="218">
        <f>SUM(K90:V90)</f>
        <v>143508</v>
      </c>
      <c r="I90" s="12" t="s">
        <v>593</v>
      </c>
      <c r="J90" s="89"/>
      <c r="K90" s="273">
        <v>0</v>
      </c>
      <c r="L90" s="273">
        <v>0</v>
      </c>
      <c r="M90" s="273">
        <v>42358</v>
      </c>
      <c r="N90" s="273">
        <v>0</v>
      </c>
      <c r="O90" s="556">
        <v>0</v>
      </c>
      <c r="P90" s="273">
        <v>5951</v>
      </c>
      <c r="Q90" s="273">
        <v>0</v>
      </c>
      <c r="R90" s="273">
        <v>33106</v>
      </c>
      <c r="S90" s="273">
        <v>34561</v>
      </c>
      <c r="T90" s="273">
        <v>1822</v>
      </c>
      <c r="U90" s="273">
        <v>8234</v>
      </c>
      <c r="V90" s="273">
        <v>17476</v>
      </c>
      <c r="W90" s="89"/>
      <c r="X90" s="205" t="s">
        <v>1307</v>
      </c>
      <c r="Y90" s="313" t="s">
        <v>1310</v>
      </c>
      <c r="Z90" s="186"/>
      <c r="AA90" s="89"/>
      <c r="AB90" s="219"/>
      <c r="AC90" s="196"/>
    </row>
    <row r="91" spans="1:29">
      <c r="A91" s="257"/>
      <c r="B91" s="16"/>
      <c r="C91" s="260"/>
      <c r="D91" s="260"/>
      <c r="E91" s="260"/>
      <c r="F91" s="260"/>
      <c r="G91" s="256"/>
      <c r="H91" s="256"/>
      <c r="I91" s="256"/>
      <c r="J91" s="18"/>
      <c r="K91" s="241"/>
      <c r="L91" s="241"/>
      <c r="M91" s="241"/>
      <c r="N91" s="241"/>
      <c r="O91" s="241"/>
      <c r="P91" s="241"/>
      <c r="Q91" s="241"/>
      <c r="R91" s="241"/>
      <c r="S91" s="241"/>
      <c r="T91" s="241"/>
      <c r="U91" s="241"/>
      <c r="V91" s="241"/>
      <c r="W91" s="18"/>
      <c r="X91" s="18"/>
      <c r="Y91" s="18"/>
      <c r="Z91" s="18"/>
      <c r="AA91" s="18"/>
      <c r="AB91" s="20"/>
    </row>
    <row r="92" spans="1:29" s="211" customFormat="1">
      <c r="A92" s="206"/>
      <c r="B92" s="16"/>
      <c r="C92" s="261" t="s">
        <v>1368</v>
      </c>
      <c r="D92" s="208"/>
      <c r="E92" s="208"/>
      <c r="F92" s="208"/>
      <c r="G92" s="208"/>
      <c r="H92" s="208"/>
      <c r="I92" s="208"/>
      <c r="J92" s="241"/>
      <c r="K92" s="241"/>
      <c r="L92" s="241"/>
      <c r="M92" s="241"/>
      <c r="N92" s="241"/>
      <c r="O92" s="241"/>
      <c r="P92" s="241"/>
      <c r="Q92" s="241"/>
      <c r="R92" s="241"/>
      <c r="S92" s="241"/>
      <c r="T92" s="241"/>
      <c r="U92" s="241"/>
      <c r="V92" s="241"/>
      <c r="W92" s="241"/>
      <c r="X92" s="241"/>
      <c r="Y92" s="241"/>
      <c r="Z92" s="241"/>
      <c r="AA92" s="241"/>
      <c r="AB92" s="210"/>
    </row>
    <row r="93" spans="1:29" s="196" customFormat="1">
      <c r="A93" s="216"/>
      <c r="B93" s="16"/>
      <c r="C93" s="296" t="s">
        <v>1327</v>
      </c>
      <c r="D93" s="310" t="s">
        <v>1369</v>
      </c>
      <c r="E93" s="310" t="s">
        <v>1334</v>
      </c>
      <c r="F93" s="205" t="s">
        <v>1117</v>
      </c>
      <c r="G93" s="197"/>
      <c r="H93" s="218">
        <f>SUM(K93:V93)</f>
        <v>52731</v>
      </c>
      <c r="I93" s="12" t="s">
        <v>593</v>
      </c>
      <c r="J93" s="89"/>
      <c r="K93" s="556">
        <v>18822</v>
      </c>
      <c r="L93" s="556">
        <v>33909</v>
      </c>
      <c r="M93" s="273">
        <v>0</v>
      </c>
      <c r="N93" s="273">
        <v>0</v>
      </c>
      <c r="O93" s="273">
        <v>0</v>
      </c>
      <c r="P93" s="273">
        <v>0</v>
      </c>
      <c r="Q93" s="273">
        <v>0</v>
      </c>
      <c r="R93" s="273">
        <v>0</v>
      </c>
      <c r="S93" s="273">
        <v>0</v>
      </c>
      <c r="T93" s="273">
        <v>0</v>
      </c>
      <c r="U93" s="273">
        <v>0</v>
      </c>
      <c r="V93" s="273">
        <v>0</v>
      </c>
      <c r="W93" s="89"/>
      <c r="X93" s="205" t="s">
        <v>1307</v>
      </c>
      <c r="Y93" s="313" t="s">
        <v>1310</v>
      </c>
      <c r="Z93" s="186"/>
      <c r="AA93" s="89"/>
      <c r="AB93" s="219"/>
    </row>
    <row r="94" spans="1:29" s="196" customFormat="1">
      <c r="A94" s="216"/>
      <c r="B94" s="16"/>
      <c r="C94" s="296" t="s">
        <v>1330</v>
      </c>
      <c r="D94" s="310" t="s">
        <v>1370</v>
      </c>
      <c r="E94" s="310" t="s">
        <v>1334</v>
      </c>
      <c r="F94" s="205" t="s">
        <v>1117</v>
      </c>
      <c r="G94" s="197"/>
      <c r="H94" s="218">
        <f>SUM(K94:V94)</f>
        <v>169670</v>
      </c>
      <c r="I94" s="12" t="s">
        <v>593</v>
      </c>
      <c r="J94" s="89"/>
      <c r="K94" s="556">
        <v>0</v>
      </c>
      <c r="L94" s="556">
        <v>33909</v>
      </c>
      <c r="M94" s="556">
        <v>14423</v>
      </c>
      <c r="N94" s="556">
        <v>5396</v>
      </c>
      <c r="O94" s="556">
        <v>6568</v>
      </c>
      <c r="P94" s="556">
        <v>1276</v>
      </c>
      <c r="Q94" s="556">
        <v>0</v>
      </c>
      <c r="R94" s="556">
        <v>12752</v>
      </c>
      <c r="S94" s="556">
        <v>30276</v>
      </c>
      <c r="T94" s="556">
        <v>14861</v>
      </c>
      <c r="U94" s="556">
        <v>29069</v>
      </c>
      <c r="V94" s="556">
        <v>21140</v>
      </c>
      <c r="W94" s="89"/>
      <c r="X94" s="205" t="s">
        <v>1307</v>
      </c>
      <c r="Y94" s="313" t="s">
        <v>1310</v>
      </c>
      <c r="Z94" s="186"/>
      <c r="AA94" s="89"/>
      <c r="AB94" s="219"/>
    </row>
    <row r="95" spans="1:29" s="196" customFormat="1">
      <c r="A95" s="216"/>
      <c r="B95" s="16"/>
      <c r="C95" s="296" t="s">
        <v>1331</v>
      </c>
      <c r="D95" s="310" t="s">
        <v>1371</v>
      </c>
      <c r="E95" s="310" t="s">
        <v>1334</v>
      </c>
      <c r="F95" s="205" t="s">
        <v>1117</v>
      </c>
      <c r="G95" s="197"/>
      <c r="H95" s="218">
        <f>SUM(K95:V95)</f>
        <v>171567</v>
      </c>
      <c r="I95" s="12" t="s">
        <v>593</v>
      </c>
      <c r="J95" s="89"/>
      <c r="K95" s="556">
        <v>0</v>
      </c>
      <c r="L95" s="556">
        <v>33909</v>
      </c>
      <c r="M95" s="556">
        <v>14423</v>
      </c>
      <c r="N95" s="556">
        <v>7975</v>
      </c>
      <c r="O95" s="556">
        <v>6568</v>
      </c>
      <c r="P95" s="556">
        <v>1276</v>
      </c>
      <c r="Q95" s="556">
        <v>0</v>
      </c>
      <c r="R95" s="556">
        <v>12752</v>
      </c>
      <c r="S95" s="556">
        <v>30276</v>
      </c>
      <c r="T95" s="556">
        <v>14861</v>
      </c>
      <c r="U95" s="556">
        <v>29069</v>
      </c>
      <c r="V95" s="556">
        <v>20458</v>
      </c>
      <c r="W95" s="89"/>
      <c r="X95" s="205" t="s">
        <v>1307</v>
      </c>
      <c r="Y95" s="313" t="s">
        <v>1310</v>
      </c>
      <c r="Z95" s="186"/>
      <c r="AA95" s="89"/>
      <c r="AB95" s="219"/>
    </row>
    <row r="96" spans="1:29" s="196" customFormat="1">
      <c r="A96" s="216"/>
      <c r="B96" s="16"/>
      <c r="C96" s="296" t="s">
        <v>1330</v>
      </c>
      <c r="D96" s="310" t="s">
        <v>1372</v>
      </c>
      <c r="E96" s="310" t="s">
        <v>1334</v>
      </c>
      <c r="F96" s="205" t="s">
        <v>1117</v>
      </c>
      <c r="G96" s="197"/>
      <c r="H96" s="218">
        <f>SUM(K96:V96)</f>
        <v>195594</v>
      </c>
      <c r="I96" s="12" t="s">
        <v>593</v>
      </c>
      <c r="J96" s="89"/>
      <c r="K96" s="556">
        <v>0</v>
      </c>
      <c r="L96" s="556">
        <v>65472</v>
      </c>
      <c r="M96" s="556">
        <v>17809</v>
      </c>
      <c r="N96" s="556">
        <v>710</v>
      </c>
      <c r="O96" s="556">
        <v>14166</v>
      </c>
      <c r="P96" s="556">
        <v>0</v>
      </c>
      <c r="Q96" s="556">
        <v>0</v>
      </c>
      <c r="R96" s="556">
        <v>7294</v>
      </c>
      <c r="S96" s="556">
        <v>34717</v>
      </c>
      <c r="T96" s="556">
        <v>19274</v>
      </c>
      <c r="U96" s="556">
        <v>11044</v>
      </c>
      <c r="V96" s="556">
        <v>25108</v>
      </c>
      <c r="W96" s="89"/>
      <c r="X96" s="205" t="s">
        <v>1307</v>
      </c>
      <c r="Y96" s="313" t="s">
        <v>1310</v>
      </c>
      <c r="Z96" s="186"/>
      <c r="AA96" s="89"/>
      <c r="AB96" s="219"/>
    </row>
    <row r="97" spans="1:29" s="196" customFormat="1">
      <c r="A97" s="257"/>
      <c r="B97" s="16"/>
      <c r="C97" s="260"/>
      <c r="D97" s="260"/>
      <c r="E97" s="260"/>
      <c r="F97" s="260"/>
      <c r="G97" s="256"/>
      <c r="H97" s="256"/>
      <c r="I97" s="256"/>
      <c r="J97" s="18"/>
      <c r="K97" s="241"/>
      <c r="L97" s="241"/>
      <c r="M97" s="241"/>
      <c r="N97" s="241"/>
      <c r="O97" s="241"/>
      <c r="P97" s="241"/>
      <c r="Q97" s="241"/>
      <c r="R97" s="241"/>
      <c r="S97" s="241"/>
      <c r="T97" s="241"/>
      <c r="U97" s="241"/>
      <c r="V97" s="241"/>
      <c r="W97" s="18"/>
      <c r="X97" s="18"/>
      <c r="Y97" s="18"/>
      <c r="Z97" s="18"/>
      <c r="AA97" s="18"/>
      <c r="AB97" s="20"/>
      <c r="AC97" s="1"/>
    </row>
    <row r="98" spans="1:29" s="211" customFormat="1">
      <c r="A98" s="206"/>
      <c r="B98" s="16"/>
      <c r="C98" s="261" t="s">
        <v>1373</v>
      </c>
      <c r="D98" s="208"/>
      <c r="E98" s="208"/>
      <c r="F98" s="208"/>
      <c r="G98" s="208"/>
      <c r="H98" s="208"/>
      <c r="I98" s="208"/>
      <c r="J98" s="241"/>
      <c r="K98" s="241"/>
      <c r="L98" s="241"/>
      <c r="M98" s="241"/>
      <c r="N98" s="241"/>
      <c r="O98" s="241"/>
      <c r="P98" s="241"/>
      <c r="Q98" s="241"/>
      <c r="R98" s="241"/>
      <c r="S98" s="241"/>
      <c r="T98" s="241"/>
      <c r="U98" s="241"/>
      <c r="V98" s="241"/>
      <c r="W98" s="241"/>
      <c r="X98" s="241"/>
      <c r="Y98" s="241"/>
      <c r="Z98" s="241"/>
      <c r="AA98" s="241"/>
      <c r="AB98" s="210"/>
    </row>
    <row r="99" spans="1:29" s="196" customFormat="1">
      <c r="A99" s="216"/>
      <c r="B99" s="16"/>
      <c r="C99" s="296" t="s">
        <v>1327</v>
      </c>
      <c r="D99" s="310" t="s">
        <v>1328</v>
      </c>
      <c r="E99" s="310" t="s">
        <v>1329</v>
      </c>
      <c r="F99" s="205" t="s">
        <v>1097</v>
      </c>
      <c r="G99" s="197"/>
      <c r="H99" s="218">
        <f>SUM(K99:V99)</f>
        <v>1249853.5</v>
      </c>
      <c r="I99" s="12" t="s">
        <v>593</v>
      </c>
      <c r="J99" s="89"/>
      <c r="K99" s="273">
        <v>9509.2999999999993</v>
      </c>
      <c r="L99" s="273">
        <v>23699.9</v>
      </c>
      <c r="M99" s="273">
        <v>22530.799999999999</v>
      </c>
      <c r="N99" s="273">
        <v>16062.3</v>
      </c>
      <c r="O99" s="273">
        <v>9381.9</v>
      </c>
      <c r="P99" s="273">
        <v>7546.0999999999995</v>
      </c>
      <c r="Q99" s="273">
        <v>206962.2</v>
      </c>
      <c r="R99" s="273">
        <v>194853.5</v>
      </c>
      <c r="S99" s="273">
        <v>151258.29999999999</v>
      </c>
      <c r="T99" s="273">
        <v>148522.29999999999</v>
      </c>
      <c r="U99" s="273">
        <v>406237.4</v>
      </c>
      <c r="V99" s="273">
        <v>53289.5</v>
      </c>
      <c r="W99" s="89"/>
      <c r="X99" s="205" t="s">
        <v>1307</v>
      </c>
      <c r="Y99" s="313" t="s">
        <v>1308</v>
      </c>
      <c r="Z99" s="186"/>
      <c r="AA99" s="89"/>
      <c r="AB99" s="219"/>
    </row>
    <row r="100" spans="1:29" s="196" customFormat="1">
      <c r="A100" s="216"/>
      <c r="B100" s="16"/>
      <c r="C100" s="296" t="s">
        <v>1330</v>
      </c>
      <c r="D100" s="310" t="s">
        <v>1328</v>
      </c>
      <c r="E100" s="310" t="s">
        <v>1329</v>
      </c>
      <c r="F100" s="205" t="s">
        <v>1097</v>
      </c>
      <c r="G100" s="197"/>
      <c r="H100" s="218">
        <f>SUM(K100:V100)</f>
        <v>58078.200000000004</v>
      </c>
      <c r="I100" s="12" t="s">
        <v>593</v>
      </c>
      <c r="J100" s="89"/>
      <c r="K100" s="273">
        <v>615.4</v>
      </c>
      <c r="L100" s="273">
        <v>4266.1000000000004</v>
      </c>
      <c r="M100" s="273">
        <v>2925.5</v>
      </c>
      <c r="N100" s="273">
        <v>3369.2000000000003</v>
      </c>
      <c r="O100" s="273">
        <v>4799</v>
      </c>
      <c r="P100" s="273">
        <v>2323.4</v>
      </c>
      <c r="Q100" s="273">
        <v>4996.1000000000004</v>
      </c>
      <c r="R100" s="273">
        <v>687.3</v>
      </c>
      <c r="S100" s="273">
        <v>6618.7</v>
      </c>
      <c r="T100" s="273">
        <v>4760.1000000000004</v>
      </c>
      <c r="U100" s="273">
        <v>16064.1</v>
      </c>
      <c r="V100" s="273">
        <v>6653.3</v>
      </c>
      <c r="W100" s="89"/>
      <c r="X100" s="205" t="s">
        <v>1307</v>
      </c>
      <c r="Y100" s="313" t="s">
        <v>1308</v>
      </c>
      <c r="Z100" s="186"/>
      <c r="AA100" s="89"/>
      <c r="AB100" s="219"/>
    </row>
    <row r="101" spans="1:29" s="196" customFormat="1">
      <c r="A101" s="216"/>
      <c r="B101" s="16"/>
      <c r="C101" s="296" t="s">
        <v>1331</v>
      </c>
      <c r="D101" s="310" t="s">
        <v>1374</v>
      </c>
      <c r="E101" s="310" t="s">
        <v>1329</v>
      </c>
      <c r="F101" s="205" t="s">
        <v>1097</v>
      </c>
      <c r="G101" s="197"/>
      <c r="H101" s="218">
        <f>SUM(K101:V101)</f>
        <v>1307931.7</v>
      </c>
      <c r="I101" s="12" t="s">
        <v>593</v>
      </c>
      <c r="J101" s="89"/>
      <c r="K101" s="273">
        <v>10124.700000000001</v>
      </c>
      <c r="L101" s="273">
        <v>27966</v>
      </c>
      <c r="M101" s="273">
        <v>25456.3</v>
      </c>
      <c r="N101" s="273">
        <v>19431.5</v>
      </c>
      <c r="O101" s="273">
        <v>14180.9</v>
      </c>
      <c r="P101" s="273">
        <v>9869.5</v>
      </c>
      <c r="Q101" s="273">
        <v>211958.3</v>
      </c>
      <c r="R101" s="273">
        <v>195540.8</v>
      </c>
      <c r="S101" s="273">
        <v>157877</v>
      </c>
      <c r="T101" s="273">
        <v>153282.4</v>
      </c>
      <c r="U101" s="273">
        <v>422301.5</v>
      </c>
      <c r="V101" s="273">
        <v>59942.799999999996</v>
      </c>
      <c r="W101" s="89"/>
      <c r="X101" s="205" t="s">
        <v>1307</v>
      </c>
      <c r="Y101" s="313" t="s">
        <v>1310</v>
      </c>
      <c r="Z101" s="186"/>
      <c r="AA101" s="89"/>
      <c r="AB101" s="219"/>
    </row>
    <row r="102" spans="1:29" s="196" customFormat="1">
      <c r="A102" s="216"/>
      <c r="B102" s="16"/>
      <c r="C102" s="296" t="s">
        <v>1327</v>
      </c>
      <c r="D102" s="310" t="s">
        <v>1375</v>
      </c>
      <c r="E102" s="310" t="s">
        <v>1329</v>
      </c>
      <c r="F102" s="205" t="s">
        <v>1097</v>
      </c>
      <c r="G102" s="197"/>
      <c r="H102" s="218">
        <f t="shared" ref="H102:H104" si="37">SUM(K102:V102)</f>
        <v>644592.4</v>
      </c>
      <c r="I102" s="12" t="s">
        <v>593</v>
      </c>
      <c r="J102" s="89"/>
      <c r="K102" s="273">
        <v>175516.1</v>
      </c>
      <c r="L102" s="273">
        <v>328694.90000000002</v>
      </c>
      <c r="M102" s="273">
        <v>38019.5</v>
      </c>
      <c r="N102" s="273">
        <v>2241.4</v>
      </c>
      <c r="O102" s="273">
        <v>3561.3</v>
      </c>
      <c r="P102" s="273">
        <v>90511.5</v>
      </c>
      <c r="Q102" s="273">
        <v>387.5</v>
      </c>
      <c r="R102" s="273">
        <v>415.9</v>
      </c>
      <c r="S102" s="273">
        <v>610.29999999999995</v>
      </c>
      <c r="T102" s="273">
        <v>1885.1</v>
      </c>
      <c r="U102" s="273">
        <v>1496.2</v>
      </c>
      <c r="V102" s="273">
        <v>1252.7</v>
      </c>
      <c r="W102" s="89"/>
      <c r="X102" s="205" t="s">
        <v>1307</v>
      </c>
      <c r="Y102" s="313" t="s">
        <v>1308</v>
      </c>
      <c r="Z102" s="186"/>
      <c r="AA102" s="89"/>
      <c r="AB102" s="219"/>
    </row>
    <row r="103" spans="1:29" s="196" customFormat="1">
      <c r="A103" s="216"/>
      <c r="B103" s="16"/>
      <c r="C103" s="296" t="s">
        <v>1330</v>
      </c>
      <c r="D103" s="310" t="s">
        <v>1375</v>
      </c>
      <c r="E103" s="310" t="s">
        <v>1329</v>
      </c>
      <c r="F103" s="205" t="s">
        <v>1097</v>
      </c>
      <c r="G103" s="197"/>
      <c r="H103" s="218">
        <f t="shared" si="37"/>
        <v>15202.9</v>
      </c>
      <c r="I103" s="12" t="s">
        <v>593</v>
      </c>
      <c r="J103" s="89"/>
      <c r="K103" s="273">
        <v>8408.6</v>
      </c>
      <c r="L103" s="273">
        <v>4128.8999999999996</v>
      </c>
      <c r="M103" s="273">
        <v>2665.4</v>
      </c>
      <c r="N103" s="273">
        <v>0</v>
      </c>
      <c r="O103" s="273">
        <v>0</v>
      </c>
      <c r="P103" s="273">
        <v>0</v>
      </c>
      <c r="Q103" s="273">
        <v>0</v>
      </c>
      <c r="R103" s="273">
        <v>0</v>
      </c>
      <c r="S103" s="273">
        <v>0</v>
      </c>
      <c r="T103" s="273">
        <v>0</v>
      </c>
      <c r="U103" s="273">
        <v>0</v>
      </c>
      <c r="V103" s="273">
        <v>0</v>
      </c>
      <c r="W103" s="89"/>
      <c r="X103" s="205" t="s">
        <v>1307</v>
      </c>
      <c r="Y103" s="313" t="s">
        <v>1308</v>
      </c>
      <c r="Z103" s="186"/>
      <c r="AA103" s="89"/>
      <c r="AB103" s="219"/>
    </row>
    <row r="104" spans="1:29" s="196" customFormat="1">
      <c r="A104" s="216"/>
      <c r="B104" s="16"/>
      <c r="C104" s="296" t="s">
        <v>1331</v>
      </c>
      <c r="D104" s="310" t="s">
        <v>1376</v>
      </c>
      <c r="E104" s="310" t="s">
        <v>1329</v>
      </c>
      <c r="F104" s="205" t="s">
        <v>1097</v>
      </c>
      <c r="G104" s="197"/>
      <c r="H104" s="218">
        <f t="shared" si="37"/>
        <v>659795.30000000005</v>
      </c>
      <c r="I104" s="12" t="s">
        <v>593</v>
      </c>
      <c r="J104" s="89"/>
      <c r="K104" s="273">
        <v>183924.7</v>
      </c>
      <c r="L104" s="273">
        <v>332823.8</v>
      </c>
      <c r="M104" s="273">
        <v>40684.9</v>
      </c>
      <c r="N104" s="273">
        <v>2241.4</v>
      </c>
      <c r="O104" s="273">
        <v>3561.3</v>
      </c>
      <c r="P104" s="273">
        <v>90511.5</v>
      </c>
      <c r="Q104" s="273">
        <v>387.5</v>
      </c>
      <c r="R104" s="273">
        <v>415.9</v>
      </c>
      <c r="S104" s="273">
        <v>610.29999999999995</v>
      </c>
      <c r="T104" s="273">
        <v>1885.1</v>
      </c>
      <c r="U104" s="273">
        <v>1496.2</v>
      </c>
      <c r="V104" s="273">
        <v>1252.7</v>
      </c>
      <c r="W104" s="89"/>
      <c r="X104" s="205" t="s">
        <v>1307</v>
      </c>
      <c r="Y104" s="313" t="s">
        <v>1310</v>
      </c>
      <c r="Z104" s="186"/>
      <c r="AA104" s="89"/>
      <c r="AB104" s="219"/>
    </row>
    <row r="105" spans="1:29" s="196" customFormat="1">
      <c r="A105" s="216"/>
      <c r="B105" s="16"/>
      <c r="C105" s="296" t="s">
        <v>1330</v>
      </c>
      <c r="D105" s="310" t="s">
        <v>1340</v>
      </c>
      <c r="E105" s="310" t="s">
        <v>1329</v>
      </c>
      <c r="F105" s="205" t="s">
        <v>1115</v>
      </c>
      <c r="G105" s="197"/>
      <c r="H105" s="218">
        <f t="shared" ref="H105:H109" si="38">SUM(K105:V105)</f>
        <v>353.5</v>
      </c>
      <c r="I105" s="12" t="s">
        <v>593</v>
      </c>
      <c r="J105" s="89"/>
      <c r="K105" s="273">
        <v>0</v>
      </c>
      <c r="L105" s="273">
        <v>0</v>
      </c>
      <c r="M105" s="273">
        <v>0</v>
      </c>
      <c r="N105" s="273">
        <v>0</v>
      </c>
      <c r="O105" s="273">
        <v>0</v>
      </c>
      <c r="P105" s="273">
        <v>0</v>
      </c>
      <c r="Q105" s="273">
        <v>0</v>
      </c>
      <c r="R105" s="273">
        <v>353.5</v>
      </c>
      <c r="S105" s="273">
        <v>0</v>
      </c>
      <c r="T105" s="273">
        <v>0</v>
      </c>
      <c r="U105" s="273">
        <v>0</v>
      </c>
      <c r="V105" s="273">
        <v>0</v>
      </c>
      <c r="W105" s="89"/>
      <c r="X105" s="205" t="s">
        <v>1307</v>
      </c>
      <c r="Y105" s="313" t="s">
        <v>1308</v>
      </c>
      <c r="Z105" s="186"/>
      <c r="AA105" s="89"/>
      <c r="AB105" s="219"/>
    </row>
    <row r="106" spans="1:29" s="196" customFormat="1">
      <c r="A106" s="216"/>
      <c r="B106" s="16"/>
      <c r="C106" s="296" t="s">
        <v>1331</v>
      </c>
      <c r="D106" s="310" t="s">
        <v>1377</v>
      </c>
      <c r="E106" s="310" t="s">
        <v>1329</v>
      </c>
      <c r="F106" s="205" t="s">
        <v>1115</v>
      </c>
      <c r="G106" s="197"/>
      <c r="H106" s="218">
        <f t="shared" si="38"/>
        <v>353.5</v>
      </c>
      <c r="I106" s="12" t="s">
        <v>593</v>
      </c>
      <c r="J106" s="89"/>
      <c r="K106" s="273">
        <v>0</v>
      </c>
      <c r="L106" s="273">
        <v>0</v>
      </c>
      <c r="M106" s="273">
        <v>0</v>
      </c>
      <c r="N106" s="273">
        <v>0</v>
      </c>
      <c r="O106" s="273">
        <v>0</v>
      </c>
      <c r="P106" s="273">
        <v>0</v>
      </c>
      <c r="Q106" s="273">
        <v>0</v>
      </c>
      <c r="R106" s="273">
        <v>353.5</v>
      </c>
      <c r="S106" s="273">
        <v>0</v>
      </c>
      <c r="T106" s="273">
        <v>0</v>
      </c>
      <c r="U106" s="273">
        <v>0</v>
      </c>
      <c r="V106" s="273">
        <v>0</v>
      </c>
      <c r="W106" s="89"/>
      <c r="X106" s="205" t="s">
        <v>1307</v>
      </c>
      <c r="Y106" s="313" t="s">
        <v>1310</v>
      </c>
      <c r="Z106" s="186"/>
      <c r="AA106" s="89"/>
      <c r="AB106" s="219"/>
    </row>
    <row r="107" spans="1:29" s="196" customFormat="1">
      <c r="A107" s="216"/>
      <c r="B107" s="16"/>
      <c r="C107" s="296" t="s">
        <v>1327</v>
      </c>
      <c r="D107" s="310" t="s">
        <v>1378</v>
      </c>
      <c r="E107" s="310" t="s">
        <v>1329</v>
      </c>
      <c r="F107" s="205" t="s">
        <v>1166</v>
      </c>
      <c r="G107" s="197"/>
      <c r="H107" s="218">
        <f t="shared" si="38"/>
        <v>249954.3</v>
      </c>
      <c r="I107" s="12" t="s">
        <v>593</v>
      </c>
      <c r="J107" s="89"/>
      <c r="K107" s="273">
        <v>0</v>
      </c>
      <c r="L107" s="273">
        <v>0</v>
      </c>
      <c r="M107" s="273">
        <v>0</v>
      </c>
      <c r="N107" s="273">
        <v>0</v>
      </c>
      <c r="O107" s="273">
        <v>0</v>
      </c>
      <c r="P107" s="273">
        <v>0</v>
      </c>
      <c r="Q107" s="273">
        <v>46227.7</v>
      </c>
      <c r="R107" s="273">
        <v>551.20000000000005</v>
      </c>
      <c r="S107" s="273">
        <v>31808.7</v>
      </c>
      <c r="T107" s="273">
        <v>4811.1000000000004</v>
      </c>
      <c r="U107" s="273">
        <v>89998.3</v>
      </c>
      <c r="V107" s="273">
        <v>76557.3</v>
      </c>
      <c r="W107" s="89"/>
      <c r="X107" s="205" t="s">
        <v>1307</v>
      </c>
      <c r="Y107" s="313" t="s">
        <v>1308</v>
      </c>
      <c r="Z107" s="186"/>
      <c r="AA107" s="89"/>
      <c r="AB107" s="219"/>
    </row>
    <row r="108" spans="1:29" s="196" customFormat="1">
      <c r="A108" s="216"/>
      <c r="B108" s="16"/>
      <c r="C108" s="296" t="s">
        <v>1330</v>
      </c>
      <c r="D108" s="310" t="s">
        <v>1378</v>
      </c>
      <c r="E108" s="310" t="s">
        <v>1329</v>
      </c>
      <c r="F108" s="205" t="s">
        <v>1166</v>
      </c>
      <c r="G108" s="197"/>
      <c r="H108" s="218">
        <f t="shared" si="38"/>
        <v>16524.900000000001</v>
      </c>
      <c r="I108" s="12" t="s">
        <v>593</v>
      </c>
      <c r="J108" s="89"/>
      <c r="K108" s="273">
        <v>0</v>
      </c>
      <c r="L108" s="273">
        <v>0</v>
      </c>
      <c r="M108" s="273">
        <v>0</v>
      </c>
      <c r="N108" s="273">
        <v>0</v>
      </c>
      <c r="O108" s="273">
        <v>0</v>
      </c>
      <c r="P108" s="273">
        <v>0</v>
      </c>
      <c r="Q108" s="273">
        <v>0</v>
      </c>
      <c r="R108" s="273">
        <v>0</v>
      </c>
      <c r="S108" s="273">
        <v>0</v>
      </c>
      <c r="T108" s="273">
        <v>0</v>
      </c>
      <c r="U108" s="273">
        <v>16524.900000000001</v>
      </c>
      <c r="V108" s="273">
        <v>0</v>
      </c>
      <c r="W108" s="89"/>
      <c r="X108" s="205" t="s">
        <v>1307</v>
      </c>
      <c r="Y108" s="313" t="s">
        <v>1308</v>
      </c>
      <c r="Z108" s="186"/>
      <c r="AA108" s="89"/>
      <c r="AB108" s="219"/>
    </row>
    <row r="109" spans="1:29" s="196" customFormat="1">
      <c r="A109" s="216"/>
      <c r="B109" s="16"/>
      <c r="C109" s="296" t="s">
        <v>1331</v>
      </c>
      <c r="D109" s="310" t="s">
        <v>1379</v>
      </c>
      <c r="E109" s="310" t="s">
        <v>1329</v>
      </c>
      <c r="F109" s="205" t="s">
        <v>1166</v>
      </c>
      <c r="G109" s="197"/>
      <c r="H109" s="218">
        <f t="shared" si="38"/>
        <v>266479.2</v>
      </c>
      <c r="I109" s="12" t="s">
        <v>593</v>
      </c>
      <c r="J109" s="89"/>
      <c r="K109" s="273">
        <v>0</v>
      </c>
      <c r="L109" s="273">
        <v>0</v>
      </c>
      <c r="M109" s="273">
        <v>0</v>
      </c>
      <c r="N109" s="273">
        <v>0</v>
      </c>
      <c r="O109" s="273">
        <v>0</v>
      </c>
      <c r="P109" s="273">
        <v>0</v>
      </c>
      <c r="Q109" s="273">
        <v>46227.7</v>
      </c>
      <c r="R109" s="273">
        <v>551.20000000000005</v>
      </c>
      <c r="S109" s="273">
        <v>31808.7</v>
      </c>
      <c r="T109" s="273">
        <v>4811.1000000000004</v>
      </c>
      <c r="U109" s="273">
        <v>106523.2</v>
      </c>
      <c r="V109" s="273">
        <v>76557.3</v>
      </c>
      <c r="W109" s="89"/>
      <c r="X109" s="205" t="s">
        <v>1307</v>
      </c>
      <c r="Y109" s="313" t="s">
        <v>1310</v>
      </c>
      <c r="Z109" s="186"/>
      <c r="AA109" s="89"/>
      <c r="AB109" s="219"/>
    </row>
    <row r="110" spans="1:29" s="196" customFormat="1">
      <c r="A110" s="257"/>
      <c r="B110" s="16"/>
      <c r="C110" s="260"/>
      <c r="D110" s="260"/>
      <c r="E110" s="260"/>
      <c r="F110" s="260"/>
      <c r="G110" s="256"/>
      <c r="H110" s="256"/>
      <c r="I110" s="256"/>
      <c r="J110" s="18"/>
      <c r="K110" s="241"/>
      <c r="L110" s="241"/>
      <c r="M110" s="241"/>
      <c r="N110" s="241"/>
      <c r="O110" s="241"/>
      <c r="P110" s="241"/>
      <c r="Q110" s="241"/>
      <c r="R110" s="241"/>
      <c r="S110" s="241"/>
      <c r="T110" s="241"/>
      <c r="U110" s="241"/>
      <c r="V110" s="241"/>
      <c r="W110" s="18"/>
      <c r="X110" s="18"/>
      <c r="Y110" s="18"/>
      <c r="Z110" s="18"/>
      <c r="AA110" s="18"/>
      <c r="AB110" s="20"/>
      <c r="AC110" s="1"/>
    </row>
    <row r="111" spans="1:29" s="211" customFormat="1">
      <c r="A111" s="206"/>
      <c r="B111" s="16"/>
      <c r="C111" s="261" t="s">
        <v>1380</v>
      </c>
      <c r="D111" s="208"/>
      <c r="E111" s="208"/>
      <c r="F111" s="208"/>
      <c r="G111" s="208"/>
      <c r="H111" s="208"/>
      <c r="I111" s="208"/>
      <c r="J111" s="241"/>
      <c r="K111" s="241"/>
      <c r="L111" s="241"/>
      <c r="M111" s="241"/>
      <c r="N111" s="241"/>
      <c r="O111" s="241"/>
      <c r="P111" s="241"/>
      <c r="Q111" s="241"/>
      <c r="R111" s="241"/>
      <c r="S111" s="241"/>
      <c r="T111" s="241"/>
      <c r="U111" s="241"/>
      <c r="V111" s="241"/>
      <c r="W111" s="241"/>
      <c r="X111" s="241"/>
      <c r="Y111" s="241"/>
      <c r="Z111" s="241"/>
      <c r="AA111" s="241"/>
      <c r="AB111" s="210"/>
    </row>
    <row r="112" spans="1:29" s="196" customFormat="1">
      <c r="A112" s="216"/>
      <c r="B112" s="16"/>
      <c r="C112" s="296" t="s">
        <v>1327</v>
      </c>
      <c r="D112" s="310" t="s">
        <v>1381</v>
      </c>
      <c r="E112" s="310" t="s">
        <v>1334</v>
      </c>
      <c r="F112" s="205" t="s">
        <v>1117</v>
      </c>
      <c r="G112" s="197"/>
      <c r="H112" s="218">
        <f>SUM(K112:V112)</f>
        <v>5362</v>
      </c>
      <c r="I112" s="12" t="s">
        <v>593</v>
      </c>
      <c r="J112" s="89"/>
      <c r="K112" s="273">
        <v>0</v>
      </c>
      <c r="L112" s="273">
        <v>4520</v>
      </c>
      <c r="M112" s="273">
        <v>842</v>
      </c>
      <c r="N112" s="273">
        <v>0</v>
      </c>
      <c r="O112" s="273">
        <v>0</v>
      </c>
      <c r="P112" s="273">
        <v>0</v>
      </c>
      <c r="Q112" s="273">
        <v>0</v>
      </c>
      <c r="R112" s="273">
        <v>0</v>
      </c>
      <c r="S112" s="273">
        <v>0</v>
      </c>
      <c r="T112" s="273">
        <v>0</v>
      </c>
      <c r="U112" s="273">
        <v>0</v>
      </c>
      <c r="V112" s="273">
        <v>0</v>
      </c>
      <c r="W112" s="89"/>
      <c r="X112" s="205" t="s">
        <v>1307</v>
      </c>
      <c r="Y112" s="313" t="s">
        <v>1310</v>
      </c>
      <c r="Z112" s="186"/>
      <c r="AA112" s="89"/>
      <c r="AB112" s="219"/>
    </row>
    <row r="113" spans="1:29" s="196" customFormat="1">
      <c r="A113" s="216"/>
      <c r="B113" s="16"/>
      <c r="C113" s="296" t="s">
        <v>1330</v>
      </c>
      <c r="D113" s="310" t="s">
        <v>1382</v>
      </c>
      <c r="E113" s="310" t="s">
        <v>1334</v>
      </c>
      <c r="F113" s="205" t="s">
        <v>1148</v>
      </c>
      <c r="G113" s="197"/>
      <c r="H113" s="218">
        <f>SUM(K113:V113)</f>
        <v>5841</v>
      </c>
      <c r="I113" s="12" t="s">
        <v>593</v>
      </c>
      <c r="J113" s="89"/>
      <c r="K113" s="273">
        <v>0</v>
      </c>
      <c r="L113" s="273">
        <v>0</v>
      </c>
      <c r="M113" s="273">
        <v>0</v>
      </c>
      <c r="N113" s="273">
        <v>0</v>
      </c>
      <c r="O113" s="273">
        <v>0</v>
      </c>
      <c r="P113" s="273">
        <v>0</v>
      </c>
      <c r="Q113" s="273">
        <v>0</v>
      </c>
      <c r="R113" s="273">
        <v>0</v>
      </c>
      <c r="S113" s="273">
        <v>5841</v>
      </c>
      <c r="T113" s="273">
        <v>0</v>
      </c>
      <c r="U113" s="273">
        <v>0</v>
      </c>
      <c r="V113" s="273">
        <v>0</v>
      </c>
      <c r="W113" s="89"/>
      <c r="X113" s="205" t="s">
        <v>1307</v>
      </c>
      <c r="Y113" s="313" t="s">
        <v>1310</v>
      </c>
      <c r="Z113" s="186"/>
      <c r="AA113" s="89"/>
      <c r="AB113" s="219"/>
    </row>
    <row r="114" spans="1:29" s="196" customFormat="1">
      <c r="A114" s="216"/>
      <c r="B114" s="16"/>
      <c r="C114" s="296" t="s">
        <v>1331</v>
      </c>
      <c r="D114" s="310" t="s">
        <v>1383</v>
      </c>
      <c r="E114" s="310" t="s">
        <v>1334</v>
      </c>
      <c r="F114" s="205" t="s">
        <v>1148</v>
      </c>
      <c r="G114" s="197"/>
      <c r="H114" s="218">
        <f>SUM(K114:V114)</f>
        <v>5841</v>
      </c>
      <c r="I114" s="12" t="s">
        <v>593</v>
      </c>
      <c r="J114" s="89"/>
      <c r="K114" s="273">
        <v>0</v>
      </c>
      <c r="L114" s="273">
        <v>0</v>
      </c>
      <c r="M114" s="273">
        <v>0</v>
      </c>
      <c r="N114" s="273">
        <v>0</v>
      </c>
      <c r="O114" s="273">
        <v>0</v>
      </c>
      <c r="P114" s="273">
        <v>0</v>
      </c>
      <c r="Q114" s="273">
        <v>0</v>
      </c>
      <c r="R114" s="273">
        <v>0</v>
      </c>
      <c r="S114" s="273">
        <v>5841</v>
      </c>
      <c r="T114" s="273">
        <v>0</v>
      </c>
      <c r="U114" s="273">
        <v>0</v>
      </c>
      <c r="V114" s="273">
        <v>0</v>
      </c>
      <c r="W114" s="89"/>
      <c r="X114" s="205" t="s">
        <v>1307</v>
      </c>
      <c r="Y114" s="313" t="s">
        <v>1310</v>
      </c>
      <c r="Z114" s="186"/>
      <c r="AA114" s="89"/>
      <c r="AB114" s="219"/>
    </row>
    <row r="115" spans="1:29" s="196" customFormat="1">
      <c r="A115" s="216"/>
      <c r="B115" s="16"/>
      <c r="C115" s="296" t="s">
        <v>1330</v>
      </c>
      <c r="D115" s="310" t="s">
        <v>1384</v>
      </c>
      <c r="E115" s="310" t="s">
        <v>1329</v>
      </c>
      <c r="F115" s="205" t="s">
        <v>1117</v>
      </c>
      <c r="G115" s="197"/>
      <c r="H115" s="218">
        <f>SUM(K115:V115)</f>
        <v>480101.79999999993</v>
      </c>
      <c r="I115" s="12" t="s">
        <v>593</v>
      </c>
      <c r="J115" s="89"/>
      <c r="K115" s="273">
        <v>53196.800000000003</v>
      </c>
      <c r="L115" s="273">
        <f>51190+1410</f>
        <v>52600</v>
      </c>
      <c r="M115" s="273">
        <v>40989.9</v>
      </c>
      <c r="N115" s="273">
        <v>16389.900000000001</v>
      </c>
      <c r="O115" s="273">
        <v>71812</v>
      </c>
      <c r="P115" s="273">
        <v>23710</v>
      </c>
      <c r="Q115" s="273">
        <v>25986</v>
      </c>
      <c r="R115" s="273">
        <v>5471</v>
      </c>
      <c r="S115" s="273">
        <v>51583</v>
      </c>
      <c r="T115" s="273">
        <v>71662.100000000006</v>
      </c>
      <c r="U115" s="273">
        <v>48424</v>
      </c>
      <c r="V115" s="273">
        <v>18277.099999999999</v>
      </c>
      <c r="W115" s="89"/>
      <c r="X115" s="205" t="s">
        <v>1307</v>
      </c>
      <c r="Y115" s="313" t="s">
        <v>1310</v>
      </c>
      <c r="Z115" s="186"/>
      <c r="AA115" s="89"/>
      <c r="AB115" s="219"/>
    </row>
    <row r="116" spans="1:29" s="196" customFormat="1">
      <c r="A116" s="216"/>
      <c r="B116" s="16"/>
      <c r="C116" s="296" t="s">
        <v>1331</v>
      </c>
      <c r="D116" s="310" t="s">
        <v>1385</v>
      </c>
      <c r="E116" s="310" t="s">
        <v>1329</v>
      </c>
      <c r="F116" s="205" t="s">
        <v>1117</v>
      </c>
      <c r="G116" s="197"/>
      <c r="H116" s="218">
        <f t="shared" ref="H116" si="39">SUM(K116:V116)</f>
        <v>326209.8</v>
      </c>
      <c r="I116" s="12" t="s">
        <v>593</v>
      </c>
      <c r="J116" s="89"/>
      <c r="K116" s="273">
        <v>29329.8</v>
      </c>
      <c r="L116" s="273">
        <f>16002+1410</f>
        <v>17412</v>
      </c>
      <c r="M116" s="273">
        <v>23284.9</v>
      </c>
      <c r="N116" s="273">
        <v>9229.9</v>
      </c>
      <c r="O116" s="273">
        <v>51757</v>
      </c>
      <c r="P116" s="273">
        <v>12643</v>
      </c>
      <c r="Q116" s="273">
        <v>11072</v>
      </c>
      <c r="R116" s="273">
        <v>2647</v>
      </c>
      <c r="S116" s="273">
        <v>35714</v>
      </c>
      <c r="T116" s="273">
        <v>66419.100000000006</v>
      </c>
      <c r="U116" s="273">
        <v>48424</v>
      </c>
      <c r="V116" s="273">
        <v>18277.099999999999</v>
      </c>
      <c r="W116" s="89"/>
      <c r="X116" s="205" t="s">
        <v>1307</v>
      </c>
      <c r="Y116" s="313" t="s">
        <v>1310</v>
      </c>
      <c r="Z116" s="186"/>
      <c r="AA116" s="89"/>
      <c r="AB116" s="219"/>
    </row>
    <row r="117" spans="1:29" s="196" customFormat="1">
      <c r="A117" s="257"/>
      <c r="B117" s="16"/>
      <c r="C117" s="260"/>
      <c r="D117" s="260"/>
      <c r="E117" s="260"/>
      <c r="F117" s="260"/>
      <c r="G117" s="256"/>
      <c r="H117" s="256"/>
      <c r="I117" s="256"/>
      <c r="J117" s="18"/>
      <c r="K117" s="241"/>
      <c r="L117" s="241"/>
      <c r="M117" s="241"/>
      <c r="N117" s="241"/>
      <c r="O117" s="241"/>
      <c r="P117" s="241"/>
      <c r="Q117" s="241"/>
      <c r="R117" s="241"/>
      <c r="S117" s="241"/>
      <c r="T117" s="241"/>
      <c r="U117" s="241"/>
      <c r="V117" s="241"/>
      <c r="W117" s="18"/>
      <c r="X117" s="18"/>
      <c r="Y117" s="18"/>
      <c r="Z117" s="18"/>
      <c r="AA117" s="18"/>
      <c r="AB117" s="20"/>
      <c r="AC117" s="1"/>
    </row>
    <row r="118" spans="1:29" s="211" customFormat="1">
      <c r="A118" s="206"/>
      <c r="B118" s="16"/>
      <c r="C118" s="261" t="s">
        <v>1386</v>
      </c>
      <c r="D118" s="208"/>
      <c r="E118" s="208"/>
      <c r="F118" s="208"/>
      <c r="G118" s="208"/>
      <c r="H118" s="208"/>
      <c r="I118" s="208"/>
      <c r="J118" s="241"/>
      <c r="K118" s="241"/>
      <c r="L118" s="241"/>
      <c r="M118" s="241"/>
      <c r="N118" s="241"/>
      <c r="O118" s="241"/>
      <c r="P118" s="241"/>
      <c r="Q118" s="241"/>
      <c r="R118" s="241"/>
      <c r="S118" s="241"/>
      <c r="T118" s="241"/>
      <c r="U118" s="241"/>
      <c r="V118" s="241"/>
      <c r="W118" s="241"/>
      <c r="X118" s="241"/>
      <c r="Y118" s="241"/>
      <c r="Z118" s="241"/>
      <c r="AA118" s="241"/>
      <c r="AB118" s="210"/>
    </row>
    <row r="119" spans="1:29" s="196" customFormat="1">
      <c r="A119" s="216"/>
      <c r="B119" s="16"/>
      <c r="C119" s="296" t="s">
        <v>1387</v>
      </c>
      <c r="D119" s="310" t="s">
        <v>1388</v>
      </c>
      <c r="E119" s="310" t="s">
        <v>1329</v>
      </c>
      <c r="F119" s="205" t="s">
        <v>1149</v>
      </c>
      <c r="G119" s="197"/>
      <c r="H119" s="218">
        <f t="shared" ref="H119:H121" si="40">SUM(K119:V119)</f>
        <v>9272790.9000000004</v>
      </c>
      <c r="I119" s="12" t="s">
        <v>593</v>
      </c>
      <c r="J119" s="89"/>
      <c r="K119" s="273">
        <v>1229724.3</v>
      </c>
      <c r="L119" s="273">
        <v>1066103.3999999999</v>
      </c>
      <c r="M119" s="273">
        <v>1029382.8</v>
      </c>
      <c r="N119" s="273">
        <v>662147.69999999995</v>
      </c>
      <c r="O119" s="273">
        <v>689604</v>
      </c>
      <c r="P119" s="273">
        <v>950481.6</v>
      </c>
      <c r="Q119" s="273">
        <v>500005.5</v>
      </c>
      <c r="R119" s="273">
        <v>512805.7</v>
      </c>
      <c r="S119" s="273">
        <v>595406.30000000005</v>
      </c>
      <c r="T119" s="273">
        <v>464246.7</v>
      </c>
      <c r="U119" s="273">
        <v>377900.4</v>
      </c>
      <c r="V119" s="273">
        <v>1194982.5</v>
      </c>
      <c r="W119" s="89"/>
      <c r="X119" s="205" t="s">
        <v>1307</v>
      </c>
      <c r="Y119" s="313" t="s">
        <v>1308</v>
      </c>
      <c r="Z119" s="186"/>
      <c r="AA119" s="89"/>
      <c r="AB119" s="219"/>
    </row>
    <row r="120" spans="1:29" s="196" customFormat="1">
      <c r="A120" s="216"/>
      <c r="B120" s="16"/>
      <c r="C120" s="296" t="s">
        <v>1342</v>
      </c>
      <c r="D120" s="310" t="s">
        <v>1388</v>
      </c>
      <c r="E120" s="310" t="s">
        <v>1329</v>
      </c>
      <c r="F120" s="205" t="s">
        <v>1149</v>
      </c>
      <c r="G120" s="197"/>
      <c r="H120" s="218">
        <f t="shared" si="40"/>
        <v>119865.60000000002</v>
      </c>
      <c r="I120" s="12" t="s">
        <v>593</v>
      </c>
      <c r="J120" s="89"/>
      <c r="K120" s="273">
        <v>31970.5</v>
      </c>
      <c r="L120" s="273">
        <v>16329.4</v>
      </c>
      <c r="M120" s="273">
        <v>7132.4</v>
      </c>
      <c r="N120" s="273">
        <v>2342.6</v>
      </c>
      <c r="O120" s="273">
        <v>20263.2</v>
      </c>
      <c r="P120" s="273">
        <v>12121.3</v>
      </c>
      <c r="Q120" s="273">
        <v>5130.3</v>
      </c>
      <c r="R120" s="273">
        <v>2481.6</v>
      </c>
      <c r="S120" s="273">
        <v>11192.2</v>
      </c>
      <c r="T120" s="273">
        <v>1949.4</v>
      </c>
      <c r="U120" s="273">
        <v>1496.1</v>
      </c>
      <c r="V120" s="273">
        <v>7456.6</v>
      </c>
      <c r="W120" s="89"/>
      <c r="X120" s="205" t="s">
        <v>1307</v>
      </c>
      <c r="Y120" s="313" t="s">
        <v>1308</v>
      </c>
      <c r="Z120" s="186"/>
      <c r="AA120" s="89"/>
      <c r="AB120" s="219"/>
    </row>
    <row r="121" spans="1:29" s="196" customFormat="1">
      <c r="A121" s="216"/>
      <c r="B121" s="16"/>
      <c r="C121" s="296" t="s">
        <v>1344</v>
      </c>
      <c r="D121" s="310" t="s">
        <v>1389</v>
      </c>
      <c r="E121" s="310" t="s">
        <v>1329</v>
      </c>
      <c r="F121" s="205" t="s">
        <v>1149</v>
      </c>
      <c r="G121" s="197"/>
      <c r="H121" s="218">
        <f t="shared" si="40"/>
        <v>9392656.5</v>
      </c>
      <c r="I121" s="12" t="s">
        <v>593</v>
      </c>
      <c r="J121" s="89"/>
      <c r="K121" s="273">
        <v>1261694.8</v>
      </c>
      <c r="L121" s="273">
        <v>1082432.8</v>
      </c>
      <c r="M121" s="273">
        <v>1036515.2</v>
      </c>
      <c r="N121" s="273">
        <v>664490.30000000005</v>
      </c>
      <c r="O121" s="273">
        <v>709867.2</v>
      </c>
      <c r="P121" s="273">
        <v>962602.9</v>
      </c>
      <c r="Q121" s="273">
        <v>505135.8</v>
      </c>
      <c r="R121" s="273">
        <v>515287.3</v>
      </c>
      <c r="S121" s="273">
        <v>606598.5</v>
      </c>
      <c r="T121" s="273">
        <v>466196.1</v>
      </c>
      <c r="U121" s="273">
        <v>379396.5</v>
      </c>
      <c r="V121" s="273">
        <v>1202439.1000000001</v>
      </c>
      <c r="W121" s="89"/>
      <c r="X121" s="205" t="s">
        <v>1307</v>
      </c>
      <c r="Y121" s="313" t="s">
        <v>1310</v>
      </c>
      <c r="Z121" s="186"/>
      <c r="AA121" s="89"/>
      <c r="AB121" s="219"/>
    </row>
    <row r="122" spans="1:29">
      <c r="A122" s="257"/>
      <c r="B122" s="16"/>
      <c r="C122" s="260"/>
      <c r="D122" s="260"/>
      <c r="E122" s="260"/>
      <c r="F122" s="260"/>
      <c r="G122" s="256"/>
      <c r="H122" s="256"/>
      <c r="I122" s="256"/>
      <c r="J122" s="18"/>
      <c r="K122" s="241"/>
      <c r="L122" s="241"/>
      <c r="M122" s="241"/>
      <c r="N122" s="241"/>
      <c r="O122" s="241"/>
      <c r="P122" s="241"/>
      <c r="Q122" s="241"/>
      <c r="R122" s="241"/>
      <c r="S122" s="241"/>
      <c r="T122" s="241"/>
      <c r="U122" s="241"/>
      <c r="V122" s="241"/>
      <c r="W122" s="18"/>
      <c r="X122" s="18"/>
      <c r="Y122" s="18"/>
      <c r="Z122" s="18"/>
      <c r="AA122" s="18"/>
      <c r="AB122" s="20"/>
    </row>
    <row r="123" spans="1:29" s="211" customFormat="1">
      <c r="A123" s="206"/>
      <c r="B123" s="16"/>
      <c r="C123" s="261" t="s">
        <v>1390</v>
      </c>
      <c r="D123" s="208"/>
      <c r="E123" s="208"/>
      <c r="F123" s="208"/>
      <c r="G123" s="208"/>
      <c r="H123" s="208"/>
      <c r="I123" s="208"/>
      <c r="J123" s="241"/>
      <c r="K123" s="241"/>
      <c r="L123" s="241"/>
      <c r="M123" s="241"/>
      <c r="N123" s="241"/>
      <c r="O123" s="241"/>
      <c r="P123" s="241"/>
      <c r="Q123" s="241"/>
      <c r="R123" s="241"/>
      <c r="S123" s="241"/>
      <c r="T123" s="241"/>
      <c r="U123" s="241"/>
      <c r="V123" s="241"/>
      <c r="W123" s="241"/>
      <c r="X123" s="241"/>
      <c r="Y123" s="241"/>
      <c r="Z123" s="241"/>
      <c r="AA123" s="241"/>
      <c r="AB123" s="210"/>
    </row>
    <row r="124" spans="1:29" s="196" customFormat="1">
      <c r="A124" s="216"/>
      <c r="B124" s="16"/>
      <c r="C124" s="296" t="s">
        <v>1387</v>
      </c>
      <c r="D124" s="310" t="s">
        <v>1391</v>
      </c>
      <c r="E124" s="310" t="s">
        <v>1329</v>
      </c>
      <c r="F124" s="205" t="s">
        <v>1162</v>
      </c>
      <c r="G124" s="197"/>
      <c r="H124" s="218">
        <f t="shared" ref="H124:H126" si="41">SUM(K124:V124)</f>
        <v>9003987.0999999996</v>
      </c>
      <c r="I124" s="12" t="s">
        <v>593</v>
      </c>
      <c r="J124" s="89"/>
      <c r="K124" s="273">
        <v>187739.4</v>
      </c>
      <c r="L124" s="273">
        <v>215367.7</v>
      </c>
      <c r="M124" s="273">
        <v>237678.4</v>
      </c>
      <c r="N124" s="273">
        <v>1171221.5</v>
      </c>
      <c r="O124" s="273">
        <v>1117760.8</v>
      </c>
      <c r="P124" s="273">
        <v>952994</v>
      </c>
      <c r="Q124" s="273">
        <v>1064336.3999999999</v>
      </c>
      <c r="R124" s="273">
        <v>929152.4</v>
      </c>
      <c r="S124" s="273">
        <v>1045944.6</v>
      </c>
      <c r="T124" s="273">
        <v>758438.40000000002</v>
      </c>
      <c r="U124" s="273">
        <v>672763</v>
      </c>
      <c r="V124" s="273">
        <v>650590.5</v>
      </c>
      <c r="W124" s="89"/>
      <c r="X124" s="205" t="s">
        <v>1307</v>
      </c>
      <c r="Y124" s="313" t="s">
        <v>1308</v>
      </c>
      <c r="Z124" s="186"/>
      <c r="AA124" s="89"/>
      <c r="AB124" s="219"/>
    </row>
    <row r="125" spans="1:29" s="196" customFormat="1">
      <c r="A125" s="216"/>
      <c r="B125" s="16"/>
      <c r="C125" s="296" t="s">
        <v>1342</v>
      </c>
      <c r="D125" s="310" t="s">
        <v>1391</v>
      </c>
      <c r="E125" s="310" t="s">
        <v>1329</v>
      </c>
      <c r="F125" s="205" t="s">
        <v>1162</v>
      </c>
      <c r="G125" s="197"/>
      <c r="H125" s="218">
        <f t="shared" si="41"/>
        <v>168910</v>
      </c>
      <c r="I125" s="12" t="s">
        <v>593</v>
      </c>
      <c r="J125" s="89"/>
      <c r="K125" s="273">
        <v>23547.599999999999</v>
      </c>
      <c r="L125" s="273">
        <v>1263.5</v>
      </c>
      <c r="M125" s="273">
        <v>1593.1</v>
      </c>
      <c r="N125" s="273">
        <v>27843.7</v>
      </c>
      <c r="O125" s="273">
        <v>19318.2</v>
      </c>
      <c r="P125" s="273">
        <v>206.5</v>
      </c>
      <c r="Q125" s="273">
        <v>16982.900000000001</v>
      </c>
      <c r="R125" s="273">
        <v>34305.199999999997</v>
      </c>
      <c r="S125" s="273">
        <v>1577.2</v>
      </c>
      <c r="T125" s="273">
        <v>24184.9</v>
      </c>
      <c r="U125" s="273">
        <v>15826.2</v>
      </c>
      <c r="V125" s="273">
        <v>2261</v>
      </c>
      <c r="W125" s="89"/>
      <c r="X125" s="205" t="s">
        <v>1307</v>
      </c>
      <c r="Y125" s="313" t="s">
        <v>1308</v>
      </c>
      <c r="Z125" s="186"/>
      <c r="AA125" s="89"/>
      <c r="AB125" s="219"/>
    </row>
    <row r="126" spans="1:29" s="196" customFormat="1">
      <c r="A126" s="216"/>
      <c r="B126" s="16"/>
      <c r="C126" s="296" t="s">
        <v>1344</v>
      </c>
      <c r="D126" s="310" t="s">
        <v>1389</v>
      </c>
      <c r="E126" s="310" t="s">
        <v>1329</v>
      </c>
      <c r="F126" s="205" t="s">
        <v>1162</v>
      </c>
      <c r="G126" s="197"/>
      <c r="H126" s="218">
        <f t="shared" si="41"/>
        <v>9172897.0999999996</v>
      </c>
      <c r="I126" s="12" t="s">
        <v>593</v>
      </c>
      <c r="J126" s="89"/>
      <c r="K126" s="273">
        <v>211287</v>
      </c>
      <c r="L126" s="273">
        <v>216631.2</v>
      </c>
      <c r="M126" s="273">
        <v>239271.5</v>
      </c>
      <c r="N126" s="273">
        <v>1199065.2</v>
      </c>
      <c r="O126" s="273">
        <v>1137079</v>
      </c>
      <c r="P126" s="273">
        <v>953200.5</v>
      </c>
      <c r="Q126" s="273">
        <v>1081319.3</v>
      </c>
      <c r="R126" s="273">
        <v>963457.6</v>
      </c>
      <c r="S126" s="273">
        <v>1047521.8</v>
      </c>
      <c r="T126" s="273">
        <v>782623.3</v>
      </c>
      <c r="U126" s="273">
        <v>688589.2</v>
      </c>
      <c r="V126" s="273">
        <v>652851.5</v>
      </c>
      <c r="W126" s="89"/>
      <c r="X126" s="205" t="s">
        <v>1307</v>
      </c>
      <c r="Y126" s="313" t="s">
        <v>1310</v>
      </c>
      <c r="Z126" s="186"/>
      <c r="AA126" s="89"/>
      <c r="AB126" s="219"/>
    </row>
    <row r="127" spans="1:29">
      <c r="A127" s="257"/>
      <c r="B127" s="16"/>
      <c r="C127" s="260"/>
      <c r="D127" s="260"/>
      <c r="E127" s="260"/>
      <c r="F127" s="260"/>
      <c r="G127" s="256"/>
      <c r="H127" s="256"/>
      <c r="I127" s="256"/>
      <c r="J127" s="18"/>
      <c r="K127" s="241"/>
      <c r="L127" s="241"/>
      <c r="M127" s="241"/>
      <c r="N127" s="241"/>
      <c r="O127" s="241"/>
      <c r="P127" s="241"/>
      <c r="Q127" s="241"/>
      <c r="R127" s="241"/>
      <c r="S127" s="241"/>
      <c r="T127" s="241"/>
      <c r="U127" s="241"/>
      <c r="V127" s="241"/>
      <c r="W127" s="18"/>
      <c r="X127" s="18"/>
      <c r="Y127" s="18"/>
      <c r="Z127" s="18"/>
      <c r="AA127" s="18"/>
      <c r="AB127" s="20"/>
    </row>
    <row r="128" spans="1:29" s="510" customFormat="1">
      <c r="A128" s="206"/>
      <c r="B128" s="207"/>
      <c r="C128" s="261" t="s">
        <v>1392</v>
      </c>
      <c r="D128" s="208"/>
      <c r="E128" s="208"/>
      <c r="F128" s="208"/>
      <c r="G128" s="208"/>
      <c r="H128" s="208"/>
      <c r="I128" s="208"/>
      <c r="J128" s="241"/>
      <c r="K128" s="241"/>
      <c r="L128" s="241"/>
      <c r="M128" s="241"/>
      <c r="N128" s="241"/>
      <c r="O128" s="241"/>
      <c r="P128" s="241"/>
      <c r="Q128" s="241"/>
      <c r="R128" s="241"/>
      <c r="S128" s="241"/>
      <c r="T128" s="241"/>
      <c r="U128" s="241"/>
      <c r="V128" s="241"/>
      <c r="W128" s="241"/>
      <c r="X128" s="241"/>
      <c r="Y128" s="241"/>
      <c r="Z128" s="241"/>
      <c r="AA128" s="241"/>
      <c r="AB128" s="210"/>
      <c r="AC128" s="211"/>
    </row>
    <row r="129" spans="1:29" s="423" customFormat="1">
      <c r="A129" s="216"/>
      <c r="B129" s="155"/>
      <c r="C129" s="296" t="s">
        <v>1342</v>
      </c>
      <c r="D129" s="310" t="s">
        <v>1393</v>
      </c>
      <c r="E129" s="310" t="s">
        <v>1329</v>
      </c>
      <c r="F129" s="205" t="s">
        <v>1149</v>
      </c>
      <c r="G129" s="197"/>
      <c r="H129" s="218">
        <f t="shared" ref="H129:H134" si="42">SUM(K129:V129)</f>
        <v>349515.9</v>
      </c>
      <c r="I129" s="12" t="s">
        <v>593</v>
      </c>
      <c r="J129" s="89"/>
      <c r="K129" s="556">
        <v>10665.9</v>
      </c>
      <c r="L129" s="556">
        <v>7838.4</v>
      </c>
      <c r="M129" s="556">
        <v>5529.5</v>
      </c>
      <c r="N129" s="556">
        <v>5756.3</v>
      </c>
      <c r="O129" s="556">
        <v>10896.6</v>
      </c>
      <c r="P129" s="556">
        <v>60243.199999999997</v>
      </c>
      <c r="Q129" s="556">
        <v>10000.4</v>
      </c>
      <c r="R129" s="556">
        <v>8130.4</v>
      </c>
      <c r="S129" s="556">
        <v>1230.8</v>
      </c>
      <c r="T129" s="556">
        <v>35720.5</v>
      </c>
      <c r="U129" s="556">
        <v>69398.3</v>
      </c>
      <c r="V129" s="556">
        <v>124105.60000000001</v>
      </c>
      <c r="W129" s="89"/>
      <c r="X129" s="205" t="s">
        <v>1307</v>
      </c>
      <c r="Y129" s="313" t="s">
        <v>1310</v>
      </c>
      <c r="Z129" s="186"/>
      <c r="AA129" s="89"/>
      <c r="AB129" s="219"/>
      <c r="AC129" s="196"/>
    </row>
    <row r="130" spans="1:29" s="423" customFormat="1">
      <c r="A130" s="216"/>
      <c r="B130" s="155"/>
      <c r="C130" s="296" t="s">
        <v>1344</v>
      </c>
      <c r="D130" s="310" t="s">
        <v>1394</v>
      </c>
      <c r="E130" s="310" t="s">
        <v>1329</v>
      </c>
      <c r="F130" s="205" t="s">
        <v>1149</v>
      </c>
      <c r="G130" s="197"/>
      <c r="H130" s="218">
        <f t="shared" si="42"/>
        <v>349515.9</v>
      </c>
      <c r="I130" s="12" t="s">
        <v>593</v>
      </c>
      <c r="J130" s="89"/>
      <c r="K130" s="556">
        <v>10665.9</v>
      </c>
      <c r="L130" s="556">
        <v>7838.4</v>
      </c>
      <c r="M130" s="556">
        <v>5529.5</v>
      </c>
      <c r="N130" s="556">
        <v>5756.3</v>
      </c>
      <c r="O130" s="556">
        <v>10896.6</v>
      </c>
      <c r="P130" s="556">
        <v>60243.199999999997</v>
      </c>
      <c r="Q130" s="556">
        <v>10000.4</v>
      </c>
      <c r="R130" s="556">
        <v>8130.4</v>
      </c>
      <c r="S130" s="556">
        <v>1230.8</v>
      </c>
      <c r="T130" s="556">
        <v>35720.5</v>
      </c>
      <c r="U130" s="556">
        <v>69398.3</v>
      </c>
      <c r="V130" s="556">
        <v>124105.60000000001</v>
      </c>
      <c r="W130" s="89"/>
      <c r="X130" s="205" t="s">
        <v>1307</v>
      </c>
      <c r="Y130" s="313" t="s">
        <v>1310</v>
      </c>
      <c r="Z130" s="186"/>
      <c r="AA130" s="89"/>
      <c r="AB130" s="219"/>
      <c r="AC130" s="196"/>
    </row>
    <row r="131" spans="1:29" s="423" customFormat="1">
      <c r="A131" s="216"/>
      <c r="B131" s="155"/>
      <c r="C131" s="296" t="s">
        <v>1342</v>
      </c>
      <c r="D131" s="310" t="s">
        <v>1395</v>
      </c>
      <c r="E131" s="310" t="s">
        <v>1334</v>
      </c>
      <c r="F131" s="205" t="s">
        <v>1149</v>
      </c>
      <c r="G131" s="197"/>
      <c r="H131" s="218">
        <f t="shared" si="42"/>
        <v>1002629</v>
      </c>
      <c r="I131" s="12" t="s">
        <v>593</v>
      </c>
      <c r="J131" s="89"/>
      <c r="K131" s="556">
        <v>87112</v>
      </c>
      <c r="L131" s="556">
        <v>16404</v>
      </c>
      <c r="M131" s="556">
        <v>1290</v>
      </c>
      <c r="N131" s="556">
        <v>132197</v>
      </c>
      <c r="O131" s="556">
        <v>44660</v>
      </c>
      <c r="P131" s="556">
        <v>138427</v>
      </c>
      <c r="Q131" s="556">
        <v>56024</v>
      </c>
      <c r="R131" s="556">
        <v>103589</v>
      </c>
      <c r="S131" s="556">
        <v>86303</v>
      </c>
      <c r="T131" s="556">
        <v>89067</v>
      </c>
      <c r="U131" s="556">
        <v>98108</v>
      </c>
      <c r="V131" s="556">
        <v>149448</v>
      </c>
      <c r="W131" s="89"/>
      <c r="X131" s="205" t="s">
        <v>1307</v>
      </c>
      <c r="Y131" s="313" t="s">
        <v>1310</v>
      </c>
      <c r="Z131" s="186"/>
      <c r="AA131" s="89"/>
      <c r="AB131" s="219"/>
      <c r="AC131" s="196"/>
    </row>
    <row r="132" spans="1:29" s="423" customFormat="1">
      <c r="A132" s="216"/>
      <c r="B132" s="155"/>
      <c r="C132" s="296" t="s">
        <v>1344</v>
      </c>
      <c r="D132" s="310" t="s">
        <v>1396</v>
      </c>
      <c r="E132" s="310" t="s">
        <v>1334</v>
      </c>
      <c r="F132" s="205" t="s">
        <v>1149</v>
      </c>
      <c r="G132" s="197"/>
      <c r="H132" s="218">
        <f t="shared" si="42"/>
        <v>1013213</v>
      </c>
      <c r="I132" s="12" t="s">
        <v>593</v>
      </c>
      <c r="J132" s="89"/>
      <c r="K132" s="556">
        <v>87112</v>
      </c>
      <c r="L132" s="556">
        <v>16404</v>
      </c>
      <c r="M132" s="556">
        <v>1290</v>
      </c>
      <c r="N132" s="556">
        <v>140845</v>
      </c>
      <c r="O132" s="556">
        <v>44660</v>
      </c>
      <c r="P132" s="556">
        <v>138427</v>
      </c>
      <c r="Q132" s="556">
        <v>56024</v>
      </c>
      <c r="R132" s="556">
        <v>103589</v>
      </c>
      <c r="S132" s="556">
        <v>86303</v>
      </c>
      <c r="T132" s="556">
        <v>89067</v>
      </c>
      <c r="U132" s="556">
        <v>98108</v>
      </c>
      <c r="V132" s="556">
        <v>151384</v>
      </c>
      <c r="W132" s="89"/>
      <c r="X132" s="205" t="s">
        <v>1307</v>
      </c>
      <c r="Y132" s="313" t="s">
        <v>1310</v>
      </c>
      <c r="Z132" s="186"/>
      <c r="AA132" s="89"/>
      <c r="AB132" s="219"/>
      <c r="AC132" s="196"/>
    </row>
    <row r="133" spans="1:29" s="423" customFormat="1">
      <c r="A133" s="216"/>
      <c r="B133" s="155"/>
      <c r="C133" s="296" t="s">
        <v>1342</v>
      </c>
      <c r="D133" s="310" t="s">
        <v>1397</v>
      </c>
      <c r="E133" s="310" t="s">
        <v>1334</v>
      </c>
      <c r="F133" s="205" t="s">
        <v>1150</v>
      </c>
      <c r="G133" s="197"/>
      <c r="H133" s="218">
        <f t="shared" si="42"/>
        <v>322549</v>
      </c>
      <c r="I133" s="12" t="s">
        <v>593</v>
      </c>
      <c r="J133" s="89"/>
      <c r="K133" s="556">
        <v>28777</v>
      </c>
      <c r="L133" s="556">
        <v>35132</v>
      </c>
      <c r="M133" s="556">
        <v>33831</v>
      </c>
      <c r="N133" s="556">
        <v>17887</v>
      </c>
      <c r="O133" s="556">
        <v>27776</v>
      </c>
      <c r="P133" s="556">
        <v>24585</v>
      </c>
      <c r="Q133" s="556">
        <v>20090</v>
      </c>
      <c r="R133" s="556">
        <v>20722</v>
      </c>
      <c r="S133" s="556">
        <v>40811</v>
      </c>
      <c r="T133" s="556">
        <v>31490</v>
      </c>
      <c r="U133" s="556">
        <v>25945</v>
      </c>
      <c r="V133" s="556">
        <v>15503</v>
      </c>
      <c r="W133" s="89"/>
      <c r="X133" s="205" t="s">
        <v>1307</v>
      </c>
      <c r="Y133" s="313" t="s">
        <v>1310</v>
      </c>
      <c r="Z133" s="186"/>
      <c r="AA133" s="89"/>
      <c r="AB133" s="219"/>
      <c r="AC133" s="196"/>
    </row>
    <row r="134" spans="1:29" s="423" customFormat="1">
      <c r="A134" s="216"/>
      <c r="B134" s="155"/>
      <c r="C134" s="296" t="s">
        <v>1344</v>
      </c>
      <c r="D134" s="310" t="s">
        <v>1398</v>
      </c>
      <c r="E134" s="310" t="s">
        <v>1334</v>
      </c>
      <c r="F134" s="205" t="s">
        <v>1150</v>
      </c>
      <c r="G134" s="197"/>
      <c r="H134" s="218">
        <f t="shared" si="42"/>
        <v>325440</v>
      </c>
      <c r="I134" s="12" t="s">
        <v>593</v>
      </c>
      <c r="J134" s="89"/>
      <c r="K134" s="556">
        <v>29861</v>
      </c>
      <c r="L134" s="556">
        <v>36055</v>
      </c>
      <c r="M134" s="556">
        <v>33831</v>
      </c>
      <c r="N134" s="556">
        <v>17887</v>
      </c>
      <c r="O134" s="556">
        <v>27776</v>
      </c>
      <c r="P134" s="556">
        <v>24585</v>
      </c>
      <c r="Q134" s="556">
        <v>20090</v>
      </c>
      <c r="R134" s="556">
        <v>20722</v>
      </c>
      <c r="S134" s="556">
        <v>41695</v>
      </c>
      <c r="T134" s="556">
        <v>31490</v>
      </c>
      <c r="U134" s="556">
        <v>25945</v>
      </c>
      <c r="V134" s="556">
        <v>15503</v>
      </c>
      <c r="W134" s="89"/>
      <c r="X134" s="205" t="s">
        <v>1307</v>
      </c>
      <c r="Y134" s="313" t="s">
        <v>1310</v>
      </c>
      <c r="Z134" s="186"/>
      <c r="AA134" s="89"/>
      <c r="AB134" s="219"/>
      <c r="AC134" s="196"/>
    </row>
    <row r="135" spans="1:29">
      <c r="A135" s="257"/>
      <c r="B135" s="16"/>
      <c r="C135" s="260"/>
      <c r="D135" s="260"/>
      <c r="E135" s="260"/>
      <c r="F135" s="260"/>
      <c r="G135" s="256"/>
      <c r="H135" s="256"/>
      <c r="I135" s="256"/>
      <c r="J135" s="18"/>
      <c r="K135" s="241"/>
      <c r="L135" s="241"/>
      <c r="M135" s="241"/>
      <c r="N135" s="241"/>
      <c r="O135" s="241"/>
      <c r="P135" s="241"/>
      <c r="Q135" s="241"/>
      <c r="R135" s="241"/>
      <c r="S135" s="241"/>
      <c r="T135" s="241"/>
      <c r="U135" s="241"/>
      <c r="V135" s="241"/>
      <c r="W135" s="18"/>
      <c r="X135" s="18"/>
      <c r="Y135" s="18"/>
      <c r="Z135" s="18"/>
      <c r="AA135" s="18"/>
      <c r="AB135" s="20"/>
    </row>
    <row r="136" spans="1:29" s="510" customFormat="1">
      <c r="A136" s="206"/>
      <c r="B136" s="207"/>
      <c r="C136" s="261" t="s">
        <v>1399</v>
      </c>
      <c r="D136" s="208"/>
      <c r="E136" s="208"/>
      <c r="F136" s="208"/>
      <c r="G136" s="208"/>
      <c r="H136" s="208"/>
      <c r="I136" s="208"/>
      <c r="J136" s="241"/>
      <c r="K136" s="241"/>
      <c r="L136" s="241"/>
      <c r="M136" s="241"/>
      <c r="N136" s="241"/>
      <c r="O136" s="241"/>
      <c r="P136" s="241"/>
      <c r="Q136" s="241"/>
      <c r="R136" s="241"/>
      <c r="S136" s="241"/>
      <c r="T136" s="241"/>
      <c r="U136" s="241"/>
      <c r="V136" s="241"/>
      <c r="W136" s="241"/>
      <c r="X136" s="241"/>
      <c r="Y136" s="241"/>
      <c r="Z136" s="241"/>
      <c r="AA136" s="241"/>
      <c r="AB136" s="210"/>
      <c r="AC136" s="211"/>
    </row>
    <row r="137" spans="1:29" s="423" customFormat="1">
      <c r="A137" s="216"/>
      <c r="B137" s="155"/>
      <c r="C137" s="296" t="s">
        <v>1387</v>
      </c>
      <c r="D137" s="310" t="s">
        <v>1400</v>
      </c>
      <c r="E137" s="310" t="s">
        <v>1329</v>
      </c>
      <c r="F137" s="205" t="s">
        <v>1149</v>
      </c>
      <c r="G137" s="197"/>
      <c r="H137" s="218">
        <f t="shared" ref="H137:H142" si="43">SUM(K137:V137)</f>
        <v>144049.4</v>
      </c>
      <c r="I137" s="12" t="s">
        <v>593</v>
      </c>
      <c r="J137" s="89"/>
      <c r="K137" s="556">
        <v>0</v>
      </c>
      <c r="L137" s="556">
        <v>0</v>
      </c>
      <c r="M137" s="556">
        <v>0</v>
      </c>
      <c r="N137" s="556">
        <v>135673.9</v>
      </c>
      <c r="O137" s="556">
        <v>6492.3</v>
      </c>
      <c r="P137" s="556">
        <v>0</v>
      </c>
      <c r="Q137" s="556">
        <v>1883.2</v>
      </c>
      <c r="R137" s="556">
        <v>0</v>
      </c>
      <c r="S137" s="556">
        <v>0</v>
      </c>
      <c r="T137" s="556">
        <v>0</v>
      </c>
      <c r="U137" s="556">
        <v>0</v>
      </c>
      <c r="V137" s="556">
        <v>0</v>
      </c>
      <c r="W137" s="89"/>
      <c r="X137" s="205" t="s">
        <v>1307</v>
      </c>
      <c r="Y137" s="313" t="s">
        <v>1310</v>
      </c>
      <c r="Z137" s="186"/>
      <c r="AA137" s="89"/>
      <c r="AB137" s="219"/>
      <c r="AC137" s="196"/>
    </row>
    <row r="138" spans="1:29" s="423" customFormat="1">
      <c r="A138" s="216"/>
      <c r="B138" s="155"/>
      <c r="C138" s="296" t="s">
        <v>1342</v>
      </c>
      <c r="D138" s="310" t="s">
        <v>1400</v>
      </c>
      <c r="E138" s="310" t="s">
        <v>1329</v>
      </c>
      <c r="F138" s="205" t="s">
        <v>1149</v>
      </c>
      <c r="G138" s="197"/>
      <c r="H138" s="218">
        <f t="shared" si="43"/>
        <v>17431.100000000002</v>
      </c>
      <c r="I138" s="12" t="s">
        <v>593</v>
      </c>
      <c r="J138" s="89"/>
      <c r="K138" s="556">
        <v>0</v>
      </c>
      <c r="L138" s="556">
        <v>0</v>
      </c>
      <c r="M138" s="556">
        <v>0</v>
      </c>
      <c r="N138" s="556">
        <v>12135.1</v>
      </c>
      <c r="O138" s="556">
        <v>2387</v>
      </c>
      <c r="P138" s="556">
        <v>149.6</v>
      </c>
      <c r="Q138" s="556">
        <v>170</v>
      </c>
      <c r="R138" s="556">
        <v>1141.5999999999999</v>
      </c>
      <c r="S138" s="556">
        <v>0</v>
      </c>
      <c r="T138" s="556">
        <v>1447.8</v>
      </c>
      <c r="U138" s="556">
        <v>0</v>
      </c>
      <c r="V138" s="556">
        <v>0</v>
      </c>
      <c r="W138" s="89"/>
      <c r="X138" s="205" t="s">
        <v>1307</v>
      </c>
      <c r="Y138" s="313" t="s">
        <v>1310</v>
      </c>
      <c r="Z138" s="186"/>
      <c r="AA138" s="89"/>
      <c r="AB138" s="219"/>
      <c r="AC138" s="196"/>
    </row>
    <row r="139" spans="1:29" s="423" customFormat="1">
      <c r="A139" s="216"/>
      <c r="B139" s="155"/>
      <c r="C139" s="296" t="s">
        <v>1344</v>
      </c>
      <c r="D139" s="310" t="s">
        <v>1401</v>
      </c>
      <c r="E139" s="310" t="s">
        <v>1329</v>
      </c>
      <c r="F139" s="205" t="s">
        <v>1149</v>
      </c>
      <c r="G139" s="197"/>
      <c r="H139" s="218">
        <f t="shared" si="43"/>
        <v>161480.5</v>
      </c>
      <c r="I139" s="12" t="s">
        <v>593</v>
      </c>
      <c r="J139" s="89"/>
      <c r="K139" s="556">
        <v>0</v>
      </c>
      <c r="L139" s="556">
        <v>0</v>
      </c>
      <c r="M139" s="556">
        <v>0</v>
      </c>
      <c r="N139" s="556">
        <v>147809</v>
      </c>
      <c r="O139" s="556">
        <v>8879.2999999999993</v>
      </c>
      <c r="P139" s="556">
        <v>149.6</v>
      </c>
      <c r="Q139" s="556">
        <v>2053.1999999999998</v>
      </c>
      <c r="R139" s="556">
        <v>1141.5999999999999</v>
      </c>
      <c r="S139" s="556">
        <v>0</v>
      </c>
      <c r="T139" s="556">
        <v>1447.8</v>
      </c>
      <c r="U139" s="556">
        <v>0</v>
      </c>
      <c r="V139" s="556">
        <v>0</v>
      </c>
      <c r="W139" s="89"/>
      <c r="X139" s="205" t="s">
        <v>1307</v>
      </c>
      <c r="Y139" s="313" t="s">
        <v>1310</v>
      </c>
      <c r="Z139" s="186"/>
      <c r="AA139" s="89"/>
      <c r="AB139" s="219"/>
      <c r="AC139" s="196"/>
    </row>
    <row r="140" spans="1:29" s="423" customFormat="1">
      <c r="A140" s="216"/>
      <c r="B140" s="155"/>
      <c r="C140" s="296" t="s">
        <v>1342</v>
      </c>
      <c r="D140" s="310" t="s">
        <v>1402</v>
      </c>
      <c r="E140" s="310" t="s">
        <v>1334</v>
      </c>
      <c r="F140" s="205" t="s">
        <v>1149</v>
      </c>
      <c r="G140" s="197"/>
      <c r="H140" s="218">
        <f t="shared" si="43"/>
        <v>18706</v>
      </c>
      <c r="I140" s="12" t="s">
        <v>593</v>
      </c>
      <c r="J140" s="89"/>
      <c r="K140" s="556">
        <v>981</v>
      </c>
      <c r="L140" s="556">
        <v>604</v>
      </c>
      <c r="M140" s="556">
        <v>662</v>
      </c>
      <c r="N140" s="556">
        <v>270</v>
      </c>
      <c r="O140" s="556">
        <v>3832</v>
      </c>
      <c r="P140" s="556">
        <v>62</v>
      </c>
      <c r="Q140" s="556">
        <v>277</v>
      </c>
      <c r="R140" s="556">
        <v>1800</v>
      </c>
      <c r="S140" s="556">
        <v>2100</v>
      </c>
      <c r="T140" s="556">
        <v>1541</v>
      </c>
      <c r="U140" s="556">
        <v>4651</v>
      </c>
      <c r="V140" s="556">
        <v>1926</v>
      </c>
      <c r="W140" s="89"/>
      <c r="X140" s="205" t="s">
        <v>1307</v>
      </c>
      <c r="Y140" s="313" t="s">
        <v>1310</v>
      </c>
      <c r="Z140" s="186"/>
      <c r="AA140" s="89"/>
      <c r="AB140" s="219"/>
      <c r="AC140" s="196"/>
    </row>
    <row r="141" spans="1:29" s="423" customFormat="1">
      <c r="A141" s="216"/>
      <c r="B141" s="155"/>
      <c r="C141" s="296" t="s">
        <v>1344</v>
      </c>
      <c r="D141" s="310" t="s">
        <v>1403</v>
      </c>
      <c r="E141" s="310" t="s">
        <v>1334</v>
      </c>
      <c r="F141" s="205" t="s">
        <v>1149</v>
      </c>
      <c r="G141" s="197"/>
      <c r="H141" s="218">
        <f t="shared" si="43"/>
        <v>18706</v>
      </c>
      <c r="I141" s="12" t="s">
        <v>593</v>
      </c>
      <c r="J141" s="89"/>
      <c r="K141" s="556">
        <v>981</v>
      </c>
      <c r="L141" s="556">
        <v>604</v>
      </c>
      <c r="M141" s="556">
        <v>662</v>
      </c>
      <c r="N141" s="556">
        <v>270</v>
      </c>
      <c r="O141" s="556">
        <v>3832</v>
      </c>
      <c r="P141" s="556">
        <v>62</v>
      </c>
      <c r="Q141" s="556">
        <v>277</v>
      </c>
      <c r="R141" s="556">
        <v>1800</v>
      </c>
      <c r="S141" s="556">
        <v>2100</v>
      </c>
      <c r="T141" s="556">
        <v>1541</v>
      </c>
      <c r="U141" s="556">
        <v>4651</v>
      </c>
      <c r="V141" s="556">
        <v>1926</v>
      </c>
      <c r="W141" s="89"/>
      <c r="X141" s="205" t="s">
        <v>1307</v>
      </c>
      <c r="Y141" s="313" t="s">
        <v>1310</v>
      </c>
      <c r="Z141" s="186"/>
      <c r="AA141" s="89"/>
      <c r="AB141" s="219"/>
      <c r="AC141" s="196"/>
    </row>
    <row r="142" spans="1:29" s="423" customFormat="1">
      <c r="A142" s="216"/>
      <c r="B142" s="155"/>
      <c r="C142" s="296" t="s">
        <v>1342</v>
      </c>
      <c r="D142" s="310" t="s">
        <v>1404</v>
      </c>
      <c r="E142" s="310" t="s">
        <v>1334</v>
      </c>
      <c r="F142" s="205" t="s">
        <v>1148</v>
      </c>
      <c r="G142" s="197"/>
      <c r="H142" s="218">
        <f t="shared" si="43"/>
        <v>1808</v>
      </c>
      <c r="I142" s="12" t="s">
        <v>593</v>
      </c>
      <c r="J142" s="89"/>
      <c r="K142" s="556">
        <v>0</v>
      </c>
      <c r="L142" s="556">
        <v>0</v>
      </c>
      <c r="M142" s="556">
        <v>0</v>
      </c>
      <c r="N142" s="556">
        <v>0</v>
      </c>
      <c r="O142" s="556">
        <v>1176</v>
      </c>
      <c r="P142" s="556">
        <v>0</v>
      </c>
      <c r="Q142" s="556">
        <v>0</v>
      </c>
      <c r="R142" s="556">
        <v>0</v>
      </c>
      <c r="S142" s="556">
        <v>337</v>
      </c>
      <c r="T142" s="556">
        <v>60</v>
      </c>
      <c r="U142" s="556">
        <v>111</v>
      </c>
      <c r="V142" s="556">
        <v>124</v>
      </c>
      <c r="W142" s="89"/>
      <c r="X142" s="205" t="s">
        <v>1307</v>
      </c>
      <c r="Y142" s="313" t="s">
        <v>1310</v>
      </c>
      <c r="Z142" s="186"/>
      <c r="AA142" s="89"/>
      <c r="AB142" s="219"/>
      <c r="AC142" s="196"/>
    </row>
    <row r="143" spans="1:29" s="423" customFormat="1">
      <c r="A143" s="216"/>
      <c r="B143" s="155"/>
      <c r="C143" s="296" t="s">
        <v>1344</v>
      </c>
      <c r="D143" s="310" t="s">
        <v>1405</v>
      </c>
      <c r="E143" s="310" t="s">
        <v>1334</v>
      </c>
      <c r="F143" s="205" t="s">
        <v>1148</v>
      </c>
      <c r="G143" s="197"/>
      <c r="H143" s="218">
        <f>SUM(K143:V143)</f>
        <v>1808</v>
      </c>
      <c r="I143" s="12" t="s">
        <v>593</v>
      </c>
      <c r="J143" s="89"/>
      <c r="K143" s="556">
        <v>0</v>
      </c>
      <c r="L143" s="556">
        <v>0</v>
      </c>
      <c r="M143" s="556">
        <v>0</v>
      </c>
      <c r="N143" s="556">
        <v>0</v>
      </c>
      <c r="O143" s="556">
        <v>1176</v>
      </c>
      <c r="P143" s="556">
        <v>0</v>
      </c>
      <c r="Q143" s="556">
        <v>0</v>
      </c>
      <c r="R143" s="556">
        <v>0</v>
      </c>
      <c r="S143" s="556">
        <v>337</v>
      </c>
      <c r="T143" s="556">
        <v>60</v>
      </c>
      <c r="U143" s="556">
        <v>111</v>
      </c>
      <c r="V143" s="556">
        <v>124</v>
      </c>
      <c r="W143" s="89"/>
      <c r="X143" s="205" t="s">
        <v>1307</v>
      </c>
      <c r="Y143" s="313" t="s">
        <v>1310</v>
      </c>
      <c r="Z143" s="186"/>
      <c r="AA143" s="89"/>
      <c r="AB143" s="219"/>
      <c r="AC143" s="196"/>
    </row>
    <row r="144" spans="1:29" s="423" customFormat="1">
      <c r="A144" s="216"/>
      <c r="B144" s="155"/>
      <c r="C144" s="296" t="s">
        <v>916</v>
      </c>
      <c r="D144" s="310" t="s">
        <v>1406</v>
      </c>
      <c r="E144" s="310" t="s">
        <v>1407</v>
      </c>
      <c r="F144" s="205" t="s">
        <v>1408</v>
      </c>
      <c r="G144" s="197"/>
      <c r="H144" s="218">
        <v>188067</v>
      </c>
      <c r="I144" s="12" t="s">
        <v>1409</v>
      </c>
      <c r="J144" s="89"/>
      <c r="K144" s="556">
        <v>15672</v>
      </c>
      <c r="L144" s="556">
        <v>15672</v>
      </c>
      <c r="M144" s="556">
        <v>15672</v>
      </c>
      <c r="N144" s="556">
        <v>15672</v>
      </c>
      <c r="O144" s="556">
        <v>15672</v>
      </c>
      <c r="P144" s="556">
        <v>15672</v>
      </c>
      <c r="Q144" s="556">
        <v>15672</v>
      </c>
      <c r="R144" s="556">
        <v>15672</v>
      </c>
      <c r="S144" s="556">
        <v>15672</v>
      </c>
      <c r="T144" s="556">
        <v>15672</v>
      </c>
      <c r="U144" s="556">
        <v>15672</v>
      </c>
      <c r="V144" s="556">
        <v>15672</v>
      </c>
      <c r="W144" s="89"/>
      <c r="X144" s="205" t="s">
        <v>1307</v>
      </c>
      <c r="Y144" s="313" t="s">
        <v>1310</v>
      </c>
      <c r="Z144" s="186"/>
      <c r="AA144" s="89"/>
      <c r="AB144" s="219"/>
      <c r="AC144" s="196"/>
    </row>
    <row r="145" spans="1:29" s="423" customFormat="1">
      <c r="A145" s="216"/>
      <c r="B145" s="155"/>
      <c r="C145" s="296" t="s">
        <v>916</v>
      </c>
      <c r="D145" s="310" t="s">
        <v>1410</v>
      </c>
      <c r="E145" s="310" t="s">
        <v>1407</v>
      </c>
      <c r="F145" s="205" t="s">
        <v>1408</v>
      </c>
      <c r="G145" s="197"/>
      <c r="H145" s="218">
        <v>59399</v>
      </c>
      <c r="I145" s="12" t="s">
        <v>1409</v>
      </c>
      <c r="J145" s="89"/>
      <c r="K145" s="556">
        <v>4949</v>
      </c>
      <c r="L145" s="556">
        <v>4949</v>
      </c>
      <c r="M145" s="556">
        <v>4949</v>
      </c>
      <c r="N145" s="556">
        <v>4949</v>
      </c>
      <c r="O145" s="556">
        <v>4949</v>
      </c>
      <c r="P145" s="556">
        <v>4949</v>
      </c>
      <c r="Q145" s="556">
        <v>4949</v>
      </c>
      <c r="R145" s="556">
        <v>4949</v>
      </c>
      <c r="S145" s="556">
        <v>4949</v>
      </c>
      <c r="T145" s="556">
        <v>4949</v>
      </c>
      <c r="U145" s="556">
        <v>4949</v>
      </c>
      <c r="V145" s="556">
        <v>4949</v>
      </c>
      <c r="W145" s="89"/>
      <c r="X145" s="205" t="s">
        <v>1307</v>
      </c>
      <c r="Y145" s="313" t="s">
        <v>1310</v>
      </c>
      <c r="Z145" s="186"/>
      <c r="AA145" s="89"/>
      <c r="AB145" s="219"/>
      <c r="AC145" s="196"/>
    </row>
    <row r="146" spans="1:29" s="423" customFormat="1">
      <c r="A146" s="216"/>
      <c r="B146" s="155"/>
      <c r="C146" s="296" t="s">
        <v>916</v>
      </c>
      <c r="D146" s="310" t="s">
        <v>1411</v>
      </c>
      <c r="E146" s="310" t="s">
        <v>1407</v>
      </c>
      <c r="F146" s="205" t="s">
        <v>1408</v>
      </c>
      <c r="G146" s="197"/>
      <c r="H146" s="218">
        <v>183517</v>
      </c>
      <c r="I146" s="12" t="s">
        <v>1409</v>
      </c>
      <c r="J146" s="89"/>
      <c r="K146" s="556">
        <v>15293</v>
      </c>
      <c r="L146" s="556">
        <v>15293</v>
      </c>
      <c r="M146" s="556">
        <v>15293</v>
      </c>
      <c r="N146" s="556">
        <v>15293</v>
      </c>
      <c r="O146" s="556">
        <v>15293</v>
      </c>
      <c r="P146" s="556">
        <v>15293</v>
      </c>
      <c r="Q146" s="556">
        <v>15293</v>
      </c>
      <c r="R146" s="556">
        <v>15293</v>
      </c>
      <c r="S146" s="556">
        <v>15293</v>
      </c>
      <c r="T146" s="556">
        <v>15293</v>
      </c>
      <c r="U146" s="556">
        <v>15293</v>
      </c>
      <c r="V146" s="556">
        <v>15293</v>
      </c>
      <c r="W146" s="89"/>
      <c r="X146" s="205" t="s">
        <v>1307</v>
      </c>
      <c r="Y146" s="313" t="s">
        <v>1310</v>
      </c>
      <c r="Z146" s="186"/>
      <c r="AA146" s="89"/>
      <c r="AB146" s="219"/>
      <c r="AC146" s="196"/>
    </row>
    <row r="147" spans="1:29" s="423" customFormat="1">
      <c r="A147" s="216"/>
      <c r="B147" s="155"/>
      <c r="C147" s="296" t="s">
        <v>916</v>
      </c>
      <c r="D147" s="310" t="s">
        <v>1412</v>
      </c>
      <c r="E147" s="310" t="s">
        <v>1407</v>
      </c>
      <c r="F147" s="205" t="s">
        <v>1408</v>
      </c>
      <c r="G147" s="197"/>
      <c r="H147" s="218">
        <v>54717</v>
      </c>
      <c r="I147" s="12" t="s">
        <v>1409</v>
      </c>
      <c r="J147" s="89"/>
      <c r="K147" s="556">
        <v>4559</v>
      </c>
      <c r="L147" s="556">
        <v>4559</v>
      </c>
      <c r="M147" s="556">
        <v>4559</v>
      </c>
      <c r="N147" s="556">
        <v>4559</v>
      </c>
      <c r="O147" s="556">
        <v>4559</v>
      </c>
      <c r="P147" s="556">
        <v>4559</v>
      </c>
      <c r="Q147" s="556">
        <v>4559</v>
      </c>
      <c r="R147" s="556">
        <v>4559</v>
      </c>
      <c r="S147" s="556">
        <v>4559</v>
      </c>
      <c r="T147" s="556">
        <v>4559</v>
      </c>
      <c r="U147" s="556">
        <v>4559</v>
      </c>
      <c r="V147" s="556">
        <v>4559</v>
      </c>
      <c r="W147" s="89"/>
      <c r="X147" s="205" t="s">
        <v>1307</v>
      </c>
      <c r="Y147" s="313" t="s">
        <v>1310</v>
      </c>
      <c r="Z147" s="186"/>
      <c r="AA147" s="89"/>
      <c r="AB147" s="219"/>
      <c r="AC147" s="196"/>
    </row>
    <row r="148" spans="1:29" s="423" customFormat="1">
      <c r="A148" s="216"/>
      <c r="B148" s="155"/>
      <c r="C148" s="296" t="s">
        <v>916</v>
      </c>
      <c r="D148" s="310" t="s">
        <v>1413</v>
      </c>
      <c r="E148" s="310" t="s">
        <v>1407</v>
      </c>
      <c r="F148" s="205" t="s">
        <v>1408</v>
      </c>
      <c r="G148" s="197"/>
      <c r="H148" s="218">
        <v>23247</v>
      </c>
      <c r="I148" s="12" t="s">
        <v>1409</v>
      </c>
      <c r="J148" s="89"/>
      <c r="K148" s="556">
        <v>1937</v>
      </c>
      <c r="L148" s="556">
        <v>1937</v>
      </c>
      <c r="M148" s="556">
        <v>1937</v>
      </c>
      <c r="N148" s="556">
        <v>1937</v>
      </c>
      <c r="O148" s="556">
        <v>1937</v>
      </c>
      <c r="P148" s="556">
        <v>1937</v>
      </c>
      <c r="Q148" s="556">
        <v>1937</v>
      </c>
      <c r="R148" s="556">
        <v>1937</v>
      </c>
      <c r="S148" s="556">
        <v>1937</v>
      </c>
      <c r="T148" s="556">
        <v>1937</v>
      </c>
      <c r="U148" s="556">
        <v>1937</v>
      </c>
      <c r="V148" s="556">
        <v>1937</v>
      </c>
      <c r="W148" s="89"/>
      <c r="X148" s="205" t="s">
        <v>1307</v>
      </c>
      <c r="Y148" s="313" t="s">
        <v>1310</v>
      </c>
      <c r="Z148" s="186"/>
      <c r="AA148" s="89"/>
      <c r="AB148" s="219"/>
      <c r="AC148" s="196"/>
    </row>
    <row r="149" spans="1:29">
      <c r="A149" s="257"/>
      <c r="B149" s="16"/>
      <c r="C149" s="260"/>
      <c r="D149" s="260"/>
      <c r="E149" s="260"/>
      <c r="F149" s="260"/>
      <c r="G149" s="256"/>
      <c r="H149" s="256"/>
      <c r="I149" s="256"/>
      <c r="J149" s="18"/>
      <c r="K149" s="241"/>
      <c r="L149" s="241"/>
      <c r="M149" s="241"/>
      <c r="N149" s="241"/>
      <c r="O149" s="241"/>
      <c r="P149" s="241"/>
      <c r="Q149" s="241"/>
      <c r="R149" s="241"/>
      <c r="S149" s="241"/>
      <c r="T149" s="241"/>
      <c r="U149" s="241"/>
      <c r="V149" s="241"/>
      <c r="W149" s="18"/>
      <c r="X149" s="18"/>
      <c r="Y149" s="18"/>
      <c r="Z149" s="18"/>
      <c r="AA149" s="18"/>
      <c r="AB149" s="20"/>
    </row>
    <row r="150" spans="1:29" s="510" customFormat="1">
      <c r="A150" s="206"/>
      <c r="B150" s="207"/>
      <c r="C150" s="261" t="s">
        <v>1414</v>
      </c>
      <c r="D150" s="208"/>
      <c r="E150" s="208"/>
      <c r="F150" s="208"/>
      <c r="G150" s="208"/>
      <c r="H150" s="208"/>
      <c r="I150" s="208"/>
      <c r="J150" s="241"/>
      <c r="K150" s="241"/>
      <c r="L150" s="241"/>
      <c r="M150" s="241"/>
      <c r="N150" s="241"/>
      <c r="O150" s="241"/>
      <c r="P150" s="241"/>
      <c r="Q150" s="241"/>
      <c r="R150" s="241"/>
      <c r="S150" s="241"/>
      <c r="T150" s="241"/>
      <c r="U150" s="241"/>
      <c r="V150" s="241"/>
      <c r="W150" s="241"/>
      <c r="X150" s="241"/>
      <c r="Y150" s="241"/>
      <c r="Z150" s="241"/>
      <c r="AA150" s="241"/>
      <c r="AB150" s="210"/>
      <c r="AC150" s="211"/>
    </row>
    <row r="151" spans="1:29" s="423" customFormat="1">
      <c r="A151" s="216"/>
      <c r="B151" s="155"/>
      <c r="C151" s="296" t="s">
        <v>1387</v>
      </c>
      <c r="D151" s="310" t="s">
        <v>1415</v>
      </c>
      <c r="E151" s="310" t="s">
        <v>1329</v>
      </c>
      <c r="F151" s="205" t="s">
        <v>1149</v>
      </c>
      <c r="G151" s="197"/>
      <c r="H151" s="218">
        <f>SUM(K151:V151)</f>
        <v>23222.699999999997</v>
      </c>
      <c r="I151" s="12" t="s">
        <v>593</v>
      </c>
      <c r="J151" s="89"/>
      <c r="K151" s="556">
        <v>0</v>
      </c>
      <c r="L151" s="556">
        <v>0</v>
      </c>
      <c r="M151" s="556">
        <v>0</v>
      </c>
      <c r="N151" s="556">
        <v>0</v>
      </c>
      <c r="O151" s="556">
        <v>797</v>
      </c>
      <c r="P151" s="556">
        <v>0</v>
      </c>
      <c r="Q151" s="556">
        <v>0</v>
      </c>
      <c r="R151" s="556">
        <v>8858.7999999999993</v>
      </c>
      <c r="S151" s="556">
        <v>0</v>
      </c>
      <c r="T151" s="556">
        <v>0</v>
      </c>
      <c r="U151" s="556">
        <v>13566.9</v>
      </c>
      <c r="V151" s="556">
        <v>0</v>
      </c>
      <c r="W151" s="89"/>
      <c r="X151" s="205" t="s">
        <v>1307</v>
      </c>
      <c r="Y151" s="313" t="s">
        <v>1310</v>
      </c>
      <c r="Z151" s="186"/>
      <c r="AA151" s="89"/>
      <c r="AB151" s="219"/>
      <c r="AC151" s="196"/>
    </row>
    <row r="152" spans="1:29" s="423" customFormat="1">
      <c r="A152" s="216"/>
      <c r="B152" s="155"/>
      <c r="C152" s="296" t="s">
        <v>1342</v>
      </c>
      <c r="D152" s="310" t="s">
        <v>1415</v>
      </c>
      <c r="E152" s="310" t="s">
        <v>1329</v>
      </c>
      <c r="F152" s="205" t="s">
        <v>1149</v>
      </c>
      <c r="G152" s="197"/>
      <c r="H152" s="218">
        <f>SUM(K152:V152)</f>
        <v>189940.40000000005</v>
      </c>
      <c r="I152" s="12" t="s">
        <v>593</v>
      </c>
      <c r="J152" s="89"/>
      <c r="K152" s="556">
        <v>9745.1</v>
      </c>
      <c r="L152" s="556">
        <v>13083.7</v>
      </c>
      <c r="M152" s="556">
        <v>31522.6</v>
      </c>
      <c r="N152" s="556">
        <v>3856.6</v>
      </c>
      <c r="O152" s="556">
        <v>6174.6</v>
      </c>
      <c r="P152" s="556">
        <v>41321.9</v>
      </c>
      <c r="Q152" s="556">
        <v>21229.1</v>
      </c>
      <c r="R152" s="556">
        <v>10784.7</v>
      </c>
      <c r="S152" s="556">
        <v>4964.2</v>
      </c>
      <c r="T152" s="556">
        <v>27022.2</v>
      </c>
      <c r="U152" s="556">
        <v>14022.5</v>
      </c>
      <c r="V152" s="556">
        <v>6213.2</v>
      </c>
      <c r="W152" s="89"/>
      <c r="X152" s="205" t="s">
        <v>1307</v>
      </c>
      <c r="Y152" s="313" t="s">
        <v>1310</v>
      </c>
      <c r="Z152" s="186"/>
      <c r="AA152" s="89"/>
      <c r="AB152" s="219"/>
      <c r="AC152" s="196"/>
    </row>
    <row r="153" spans="1:29" s="423" customFormat="1">
      <c r="A153" s="216"/>
      <c r="B153" s="155"/>
      <c r="C153" s="296" t="s">
        <v>1344</v>
      </c>
      <c r="D153" s="310" t="s">
        <v>1416</v>
      </c>
      <c r="E153" s="310" t="s">
        <v>1329</v>
      </c>
      <c r="F153" s="205" t="s">
        <v>1149</v>
      </c>
      <c r="G153" s="197"/>
      <c r="H153" s="218">
        <f>SUM(K153:V153)</f>
        <v>213163.10000000003</v>
      </c>
      <c r="I153" s="12" t="s">
        <v>593</v>
      </c>
      <c r="J153" s="89"/>
      <c r="K153" s="556">
        <v>9745.1</v>
      </c>
      <c r="L153" s="556">
        <v>13083.7</v>
      </c>
      <c r="M153" s="556">
        <v>31522.6</v>
      </c>
      <c r="N153" s="556">
        <v>3856.6</v>
      </c>
      <c r="O153" s="556">
        <v>6971.6</v>
      </c>
      <c r="P153" s="556">
        <v>41321.9</v>
      </c>
      <c r="Q153" s="556">
        <v>21229.1</v>
      </c>
      <c r="R153" s="556">
        <v>19643.5</v>
      </c>
      <c r="S153" s="556">
        <v>4964.2</v>
      </c>
      <c r="T153" s="556">
        <v>27022.2</v>
      </c>
      <c r="U153" s="556">
        <v>27589.4</v>
      </c>
      <c r="V153" s="556">
        <v>6213.2</v>
      </c>
      <c r="W153" s="89"/>
      <c r="X153" s="205" t="s">
        <v>1307</v>
      </c>
      <c r="Y153" s="313" t="s">
        <v>1310</v>
      </c>
      <c r="Z153" s="186"/>
      <c r="AA153" s="89"/>
      <c r="AB153" s="219"/>
      <c r="AC153" s="196"/>
    </row>
    <row r="154" spans="1:29" s="423" customFormat="1">
      <c r="A154" s="216"/>
      <c r="B154" s="155"/>
      <c r="C154" s="296" t="s">
        <v>1342</v>
      </c>
      <c r="D154" s="310" t="s">
        <v>1417</v>
      </c>
      <c r="E154" s="310" t="s">
        <v>1334</v>
      </c>
      <c r="F154" s="205" t="s">
        <v>1149</v>
      </c>
      <c r="G154" s="197"/>
      <c r="H154" s="218">
        <f>SUM(K154:V154)</f>
        <v>122115</v>
      </c>
      <c r="I154" s="12" t="s">
        <v>593</v>
      </c>
      <c r="J154" s="89"/>
      <c r="K154" s="556">
        <v>4789</v>
      </c>
      <c r="L154" s="556">
        <v>5315</v>
      </c>
      <c r="M154" s="556">
        <v>11159</v>
      </c>
      <c r="N154" s="556">
        <v>7201</v>
      </c>
      <c r="O154" s="556">
        <v>11704</v>
      </c>
      <c r="P154" s="556">
        <v>8763</v>
      </c>
      <c r="Q154" s="556">
        <v>10442</v>
      </c>
      <c r="R154" s="556">
        <v>16739</v>
      </c>
      <c r="S154" s="556">
        <v>11144</v>
      </c>
      <c r="T154" s="556">
        <v>10320</v>
      </c>
      <c r="U154" s="556">
        <v>13054</v>
      </c>
      <c r="V154" s="556">
        <v>11485</v>
      </c>
      <c r="W154" s="89"/>
      <c r="X154" s="205" t="s">
        <v>1307</v>
      </c>
      <c r="Y154" s="313" t="s">
        <v>1310</v>
      </c>
      <c r="Z154" s="186"/>
      <c r="AA154" s="89"/>
      <c r="AB154" s="219"/>
      <c r="AC154" s="196"/>
    </row>
    <row r="155" spans="1:29" s="423" customFormat="1">
      <c r="A155" s="216"/>
      <c r="B155" s="155"/>
      <c r="C155" s="296" t="s">
        <v>1344</v>
      </c>
      <c r="D155" s="310" t="s">
        <v>1418</v>
      </c>
      <c r="E155" s="310" t="s">
        <v>1334</v>
      </c>
      <c r="F155" s="205" t="s">
        <v>1149</v>
      </c>
      <c r="G155" s="197"/>
      <c r="H155" s="218">
        <f>SUM(K155:V155)</f>
        <v>122115</v>
      </c>
      <c r="I155" s="12" t="s">
        <v>593</v>
      </c>
      <c r="J155" s="89"/>
      <c r="K155" s="556">
        <v>4789</v>
      </c>
      <c r="L155" s="556">
        <v>5315</v>
      </c>
      <c r="M155" s="556">
        <v>11159</v>
      </c>
      <c r="N155" s="556">
        <v>7201</v>
      </c>
      <c r="O155" s="556">
        <v>11704</v>
      </c>
      <c r="P155" s="556">
        <v>8763</v>
      </c>
      <c r="Q155" s="556">
        <v>10442</v>
      </c>
      <c r="R155" s="556">
        <v>16739</v>
      </c>
      <c r="S155" s="556">
        <v>11144</v>
      </c>
      <c r="T155" s="556">
        <v>10320</v>
      </c>
      <c r="U155" s="556">
        <v>13054</v>
      </c>
      <c r="V155" s="556">
        <v>11485</v>
      </c>
      <c r="W155" s="89"/>
      <c r="X155" s="205" t="s">
        <v>1307</v>
      </c>
      <c r="Y155" s="313" t="s">
        <v>1310</v>
      </c>
      <c r="Z155" s="186"/>
      <c r="AA155" s="89"/>
      <c r="AB155" s="219"/>
      <c r="AC155" s="196"/>
    </row>
    <row r="156" spans="1:29">
      <c r="A156" s="257"/>
      <c r="B156" s="16"/>
      <c r="C156" s="260"/>
      <c r="D156" s="627"/>
      <c r="E156" s="260"/>
      <c r="F156" s="260"/>
      <c r="G156" s="256"/>
      <c r="H156" s="256"/>
      <c r="I156" s="256"/>
      <c r="J156" s="18"/>
      <c r="K156" s="241"/>
      <c r="L156" s="241"/>
      <c r="M156" s="241"/>
      <c r="N156" s="241"/>
      <c r="O156" s="241"/>
      <c r="P156" s="241"/>
      <c r="Q156" s="241"/>
      <c r="R156" s="241"/>
      <c r="S156" s="241"/>
      <c r="T156" s="241"/>
      <c r="U156" s="241"/>
      <c r="V156" s="241"/>
      <c r="W156" s="18"/>
      <c r="X156" s="18"/>
      <c r="Y156" s="18"/>
      <c r="Z156" s="18"/>
      <c r="AA156" s="18"/>
      <c r="AB156" s="20"/>
    </row>
    <row r="157" spans="1:29" s="510" customFormat="1">
      <c r="A157" s="206"/>
      <c r="B157" s="207"/>
      <c r="C157" s="261" t="s">
        <v>1419</v>
      </c>
      <c r="D157" s="208"/>
      <c r="E157" s="208"/>
      <c r="F157" s="208"/>
      <c r="G157" s="208"/>
      <c r="H157" s="208"/>
      <c r="I157" s="208"/>
      <c r="J157" s="241"/>
      <c r="K157" s="241"/>
      <c r="L157" s="241"/>
      <c r="M157" s="241"/>
      <c r="N157" s="241"/>
      <c r="O157" s="241"/>
      <c r="P157" s="241"/>
      <c r="Q157" s="241"/>
      <c r="R157" s="241"/>
      <c r="S157" s="241"/>
      <c r="T157" s="241"/>
      <c r="U157" s="241"/>
      <c r="V157" s="241"/>
      <c r="W157" s="241"/>
      <c r="X157" s="241"/>
      <c r="Y157" s="241"/>
      <c r="Z157" s="241"/>
      <c r="AA157" s="241"/>
      <c r="AB157" s="210"/>
      <c r="AC157" s="211"/>
    </row>
    <row r="158" spans="1:29" s="423" customFormat="1">
      <c r="A158" s="216"/>
      <c r="B158" s="155"/>
      <c r="C158" s="296" t="s">
        <v>1420</v>
      </c>
      <c r="D158" s="310" t="s">
        <v>1421</v>
      </c>
      <c r="E158" s="310" t="s">
        <v>1329</v>
      </c>
      <c r="F158" s="205" t="s">
        <v>1145</v>
      </c>
      <c r="G158" s="197"/>
      <c r="H158" s="218">
        <f>SUM(K158:V158)</f>
        <v>1732.7</v>
      </c>
      <c r="I158" s="12" t="s">
        <v>593</v>
      </c>
      <c r="J158" s="89"/>
      <c r="K158" s="556">
        <v>0</v>
      </c>
      <c r="L158" s="556">
        <v>0</v>
      </c>
      <c r="M158" s="556">
        <v>0</v>
      </c>
      <c r="N158" s="556">
        <v>0</v>
      </c>
      <c r="O158" s="556">
        <v>0</v>
      </c>
      <c r="P158" s="556">
        <v>0</v>
      </c>
      <c r="Q158" s="556">
        <v>0</v>
      </c>
      <c r="R158" s="556">
        <v>0</v>
      </c>
      <c r="S158" s="556">
        <v>0</v>
      </c>
      <c r="T158" s="556">
        <v>0</v>
      </c>
      <c r="U158" s="556">
        <v>0</v>
      </c>
      <c r="V158" s="556">
        <v>1732.7</v>
      </c>
      <c r="W158" s="89"/>
      <c r="X158" s="205" t="s">
        <v>1307</v>
      </c>
      <c r="Y158" s="313" t="s">
        <v>1310</v>
      </c>
      <c r="Z158" s="186"/>
      <c r="AA158" s="89"/>
      <c r="AB158" s="219"/>
      <c r="AC158" s="196"/>
    </row>
    <row r="159" spans="1:29" s="423" customFormat="1">
      <c r="A159" s="216"/>
      <c r="B159" s="155"/>
      <c r="C159" s="296" t="s">
        <v>1422</v>
      </c>
      <c r="D159" s="310" t="s">
        <v>1423</v>
      </c>
      <c r="E159" s="310" t="s">
        <v>1329</v>
      </c>
      <c r="F159" s="205" t="s">
        <v>1145</v>
      </c>
      <c r="G159" s="197"/>
      <c r="H159" s="218">
        <f>SUM(K159:V159)</f>
        <v>1732.7</v>
      </c>
      <c r="I159" s="12" t="s">
        <v>593</v>
      </c>
      <c r="J159" s="89"/>
      <c r="K159" s="556">
        <v>0</v>
      </c>
      <c r="L159" s="556">
        <v>0</v>
      </c>
      <c r="M159" s="556">
        <v>0</v>
      </c>
      <c r="N159" s="556">
        <v>0</v>
      </c>
      <c r="O159" s="556">
        <v>0</v>
      </c>
      <c r="P159" s="556">
        <v>0</v>
      </c>
      <c r="Q159" s="556">
        <v>0</v>
      </c>
      <c r="R159" s="556">
        <v>0</v>
      </c>
      <c r="S159" s="556">
        <v>0</v>
      </c>
      <c r="T159" s="556">
        <v>0</v>
      </c>
      <c r="U159" s="556">
        <v>0</v>
      </c>
      <c r="V159" s="556">
        <v>1732.7</v>
      </c>
      <c r="W159" s="89"/>
      <c r="X159" s="205" t="s">
        <v>1307</v>
      </c>
      <c r="Y159" s="313" t="s">
        <v>1310</v>
      </c>
      <c r="Z159" s="186"/>
      <c r="AA159" s="89"/>
      <c r="AB159" s="219"/>
      <c r="AC159" s="196"/>
    </row>
    <row r="160" spans="1:29" s="423" customFormat="1">
      <c r="A160" s="216"/>
      <c r="B160" s="155"/>
      <c r="C160" s="296" t="s">
        <v>1420</v>
      </c>
      <c r="D160" s="310" t="s">
        <v>1424</v>
      </c>
      <c r="E160" s="310" t="s">
        <v>1334</v>
      </c>
      <c r="F160" s="205" t="s">
        <v>1145</v>
      </c>
      <c r="G160" s="197"/>
      <c r="H160" s="218">
        <f>SUM(K160:V160)</f>
        <v>2910</v>
      </c>
      <c r="I160" s="12" t="s">
        <v>593</v>
      </c>
      <c r="J160" s="89"/>
      <c r="K160" s="556">
        <v>0</v>
      </c>
      <c r="L160" s="556">
        <v>0</v>
      </c>
      <c r="M160" s="556">
        <v>2910</v>
      </c>
      <c r="N160" s="556">
        <v>0</v>
      </c>
      <c r="O160" s="556">
        <v>0</v>
      </c>
      <c r="P160" s="556">
        <v>0</v>
      </c>
      <c r="Q160" s="556">
        <v>0</v>
      </c>
      <c r="R160" s="556">
        <v>0</v>
      </c>
      <c r="S160" s="556">
        <v>0</v>
      </c>
      <c r="T160" s="556">
        <v>0</v>
      </c>
      <c r="U160" s="556">
        <v>0</v>
      </c>
      <c r="V160" s="556">
        <v>0</v>
      </c>
      <c r="W160" s="89"/>
      <c r="X160" s="205" t="s">
        <v>1307</v>
      </c>
      <c r="Y160" s="313" t="s">
        <v>1310</v>
      </c>
      <c r="Z160" s="186"/>
      <c r="AA160" s="89"/>
      <c r="AB160" s="219"/>
      <c r="AC160" s="196"/>
    </row>
    <row r="161" spans="1:29" s="423" customFormat="1">
      <c r="A161" s="638"/>
      <c r="B161" s="155"/>
      <c r="C161" s="296" t="s">
        <v>1422</v>
      </c>
      <c r="D161" s="310" t="s">
        <v>1425</v>
      </c>
      <c r="E161" s="310" t="s">
        <v>1334</v>
      </c>
      <c r="F161" s="205" t="s">
        <v>1145</v>
      </c>
      <c r="G161" s="197"/>
      <c r="H161" s="218">
        <f>SUM(K161:V161)</f>
        <v>2910</v>
      </c>
      <c r="I161" s="12" t="s">
        <v>593</v>
      </c>
      <c r="J161" s="89"/>
      <c r="K161" s="556">
        <v>0</v>
      </c>
      <c r="L161" s="556">
        <v>0</v>
      </c>
      <c r="M161" s="556">
        <v>2910</v>
      </c>
      <c r="N161" s="556">
        <v>0</v>
      </c>
      <c r="O161" s="556">
        <v>0</v>
      </c>
      <c r="P161" s="556">
        <v>0</v>
      </c>
      <c r="Q161" s="556">
        <v>0</v>
      </c>
      <c r="R161" s="556">
        <v>0</v>
      </c>
      <c r="S161" s="556">
        <v>0</v>
      </c>
      <c r="T161" s="556">
        <v>0</v>
      </c>
      <c r="U161" s="556">
        <v>0</v>
      </c>
      <c r="V161" s="556">
        <v>0</v>
      </c>
      <c r="W161" s="89"/>
      <c r="X161" s="205" t="s">
        <v>1307</v>
      </c>
      <c r="Y161" s="313" t="s">
        <v>1310</v>
      </c>
      <c r="Z161" s="186"/>
      <c r="AA161" s="89"/>
      <c r="AB161" s="219"/>
      <c r="AC161" s="196"/>
    </row>
    <row r="162" spans="1:29" s="637" customFormat="1">
      <c r="A162" s="638"/>
      <c r="B162" s="628"/>
      <c r="C162" s="629"/>
      <c r="D162" s="630"/>
      <c r="E162" s="630"/>
      <c r="F162" s="631"/>
      <c r="G162" s="632"/>
      <c r="H162" s="632"/>
      <c r="I162" s="633"/>
      <c r="J162" s="630"/>
      <c r="K162" s="632"/>
      <c r="L162" s="632"/>
      <c r="M162" s="632"/>
      <c r="N162" s="632"/>
      <c r="O162" s="632"/>
      <c r="P162" s="632"/>
      <c r="Q162" s="632"/>
      <c r="R162" s="632"/>
      <c r="S162" s="632"/>
      <c r="T162" s="632"/>
      <c r="U162" s="632"/>
      <c r="V162" s="632"/>
      <c r="W162" s="630"/>
      <c r="X162" s="631"/>
      <c r="Y162" s="634"/>
      <c r="Z162" s="635"/>
      <c r="AA162" s="630"/>
      <c r="AB162" s="636"/>
      <c r="AC162" s="630"/>
    </row>
    <row r="163" spans="1:29">
      <c r="A163" s="257"/>
      <c r="B163" s="16"/>
      <c r="C163" s="260"/>
      <c r="D163" s="260"/>
      <c r="E163" s="260"/>
      <c r="F163" s="260"/>
      <c r="G163" s="256"/>
      <c r="H163" s="256"/>
      <c r="I163" s="256"/>
      <c r="J163" s="18"/>
      <c r="K163" s="241"/>
      <c r="L163" s="241"/>
      <c r="M163" s="241"/>
      <c r="N163" s="241"/>
      <c r="O163" s="241"/>
      <c r="P163" s="241"/>
      <c r="Q163" s="241"/>
      <c r="R163" s="241"/>
      <c r="S163" s="241"/>
      <c r="T163" s="241"/>
      <c r="U163" s="241"/>
      <c r="V163" s="241"/>
      <c r="W163" s="18"/>
      <c r="X163" s="18"/>
      <c r="Y163" s="18"/>
      <c r="Z163" s="18"/>
      <c r="AA163" s="18"/>
      <c r="AB163" s="20"/>
    </row>
    <row r="164" spans="1:29">
      <c r="B164" s="16"/>
      <c r="C164" s="260"/>
      <c r="D164" s="260"/>
      <c r="E164" s="260"/>
      <c r="F164" s="260"/>
      <c r="G164" s="256"/>
      <c r="H164" s="256"/>
      <c r="I164" s="256"/>
      <c r="J164" s="18"/>
      <c r="K164" s="241"/>
      <c r="L164" s="241"/>
      <c r="M164" s="241"/>
      <c r="N164" s="241"/>
      <c r="O164" s="241"/>
      <c r="P164" s="241"/>
      <c r="Q164" s="241"/>
      <c r="R164" s="241"/>
      <c r="S164" s="241"/>
      <c r="T164" s="241"/>
      <c r="U164" s="241"/>
      <c r="V164" s="241"/>
      <c r="W164" s="18"/>
      <c r="X164" s="18"/>
      <c r="Y164" s="18"/>
      <c r="Z164" s="18"/>
      <c r="AA164" s="18"/>
      <c r="AB164" s="20"/>
    </row>
    <row r="165" spans="1:29" ht="18">
      <c r="B165" s="16"/>
      <c r="C165" s="263" t="s">
        <v>1426</v>
      </c>
      <c r="D165" s="260"/>
      <c r="E165" s="260"/>
      <c r="F165" s="260"/>
      <c r="G165" s="256"/>
      <c r="H165" s="256"/>
      <c r="I165" s="256"/>
      <c r="J165" s="18"/>
      <c r="K165" s="241"/>
      <c r="L165" s="241"/>
      <c r="M165" s="241"/>
      <c r="N165" s="241"/>
      <c r="O165" s="241"/>
      <c r="P165" s="241"/>
      <c r="Q165" s="241"/>
      <c r="R165" s="241"/>
      <c r="S165" s="241"/>
      <c r="T165" s="241"/>
      <c r="U165" s="241"/>
      <c r="V165" s="241"/>
      <c r="W165" s="18"/>
      <c r="X165" s="18"/>
      <c r="Y165" s="18"/>
      <c r="Z165" s="18"/>
      <c r="AA165" s="18"/>
      <c r="AB165" s="20"/>
    </row>
    <row r="166" spans="1:29">
      <c r="B166" s="16"/>
      <c r="C166" s="260"/>
      <c r="D166" s="260"/>
      <c r="E166" s="260"/>
      <c r="F166" s="260"/>
      <c r="G166" s="256"/>
      <c r="H166" s="255" t="s">
        <v>660</v>
      </c>
      <c r="I166" s="256"/>
      <c r="J166" s="18"/>
      <c r="K166" s="698" t="s">
        <v>1427</v>
      </c>
      <c r="L166" s="699"/>
      <c r="M166" s="699"/>
      <c r="N166" s="699"/>
      <c r="O166" s="699"/>
      <c r="P166" s="699"/>
      <c r="Q166" s="699"/>
      <c r="R166" s="699"/>
      <c r="S166" s="699"/>
      <c r="T166" s="699"/>
      <c r="U166" s="699"/>
      <c r="V166" s="700"/>
      <c r="W166" s="18"/>
      <c r="X166" s="18"/>
      <c r="Y166" s="18"/>
      <c r="Z166" s="18"/>
      <c r="AA166" s="18"/>
      <c r="AB166" s="20"/>
    </row>
    <row r="167" spans="1:29" ht="15.75">
      <c r="B167" s="16"/>
      <c r="C167" s="264"/>
      <c r="D167" s="260"/>
      <c r="E167" s="260"/>
      <c r="F167" s="260"/>
      <c r="G167" s="256"/>
      <c r="H167" s="256"/>
      <c r="I167" s="256"/>
      <c r="J167" s="18"/>
      <c r="K167" s="241"/>
      <c r="L167" s="241"/>
      <c r="M167" s="241"/>
      <c r="N167" s="241"/>
      <c r="O167" s="241"/>
      <c r="P167" s="241"/>
      <c r="Q167" s="241"/>
      <c r="R167" s="241"/>
      <c r="S167" s="241"/>
      <c r="T167" s="241"/>
      <c r="U167" s="241"/>
      <c r="V167" s="241"/>
      <c r="W167" s="18"/>
      <c r="X167" s="18"/>
      <c r="Y167" s="18"/>
      <c r="Z167" s="18"/>
      <c r="AA167" s="18"/>
      <c r="AB167" s="20"/>
    </row>
    <row r="168" spans="1:29" ht="15" customHeight="1">
      <c r="B168" s="16"/>
      <c r="C168" s="744" t="s">
        <v>1428</v>
      </c>
      <c r="D168" s="743" t="s">
        <v>976</v>
      </c>
      <c r="E168" s="743" t="s">
        <v>1305</v>
      </c>
      <c r="F168" s="747" t="s">
        <v>1095</v>
      </c>
      <c r="G168" s="741" t="s">
        <v>1429</v>
      </c>
      <c r="H168" s="741" t="s">
        <v>1429</v>
      </c>
      <c r="I168" s="741" t="s">
        <v>1429</v>
      </c>
      <c r="J168" s="18"/>
      <c r="K168" s="726" t="s">
        <v>1302</v>
      </c>
      <c r="L168" s="727"/>
      <c r="M168" s="727"/>
      <c r="N168" s="727"/>
      <c r="O168" s="727"/>
      <c r="P168" s="727"/>
      <c r="Q168" s="727"/>
      <c r="R168" s="727"/>
      <c r="S168" s="727"/>
      <c r="T168" s="727"/>
      <c r="U168" s="727"/>
      <c r="V168" s="728"/>
      <c r="W168" s="18"/>
      <c r="X168" s="694" t="s">
        <v>1430</v>
      </c>
      <c r="Y168" s="694" t="s">
        <v>1431</v>
      </c>
      <c r="Z168" s="694" t="s">
        <v>1432</v>
      </c>
      <c r="AA168" s="694" t="s">
        <v>1433</v>
      </c>
      <c r="AB168" s="20"/>
    </row>
    <row r="169" spans="1:29">
      <c r="B169" s="16"/>
      <c r="C169" s="745"/>
      <c r="D169" s="746"/>
      <c r="E169" s="740"/>
      <c r="F169" s="747"/>
      <c r="G169" s="742"/>
      <c r="H169" s="742"/>
      <c r="I169" s="742"/>
      <c r="J169" s="18"/>
      <c r="K169" s="144" t="s">
        <v>562</v>
      </c>
      <c r="L169" s="144" t="s">
        <v>563</v>
      </c>
      <c r="M169" s="144" t="s">
        <v>564</v>
      </c>
      <c r="N169" s="144" t="s">
        <v>565</v>
      </c>
      <c r="O169" s="144" t="s">
        <v>566</v>
      </c>
      <c r="P169" s="144" t="s">
        <v>567</v>
      </c>
      <c r="Q169" s="144" t="s">
        <v>568</v>
      </c>
      <c r="R169" s="144" t="s">
        <v>569</v>
      </c>
      <c r="S169" s="144" t="s">
        <v>570</v>
      </c>
      <c r="T169" s="144" t="s">
        <v>571</v>
      </c>
      <c r="U169" s="144" t="s">
        <v>572</v>
      </c>
      <c r="V169" s="144" t="s">
        <v>573</v>
      </c>
      <c r="W169" s="18"/>
      <c r="X169" s="694"/>
      <c r="Y169" s="694"/>
      <c r="Z169" s="694"/>
      <c r="AA169" s="694"/>
      <c r="AB169" s="20"/>
    </row>
    <row r="170" spans="1:29" s="211" customFormat="1" ht="15" customHeight="1">
      <c r="A170" s="206"/>
      <c r="B170" s="207"/>
      <c r="C170" s="743" t="s">
        <v>1434</v>
      </c>
      <c r="D170" s="265" t="s">
        <v>1435</v>
      </c>
      <c r="E170" s="258"/>
      <c r="F170" s="259" t="s">
        <v>1117</v>
      </c>
      <c r="G170" s="197">
        <v>2446580</v>
      </c>
      <c r="H170" s="218">
        <f>SUM(K170:V170)</f>
        <v>1871566</v>
      </c>
      <c r="I170" s="12" t="s">
        <v>593</v>
      </c>
      <c r="J170" s="241"/>
      <c r="K170" s="266">
        <v>138760</v>
      </c>
      <c r="L170" s="266">
        <v>131847</v>
      </c>
      <c r="M170" s="266">
        <v>157977</v>
      </c>
      <c r="N170" s="266">
        <v>182056</v>
      </c>
      <c r="O170" s="266">
        <v>158449</v>
      </c>
      <c r="P170" s="266">
        <v>155118</v>
      </c>
      <c r="Q170" s="266">
        <v>157116</v>
      </c>
      <c r="R170" s="266">
        <v>198982</v>
      </c>
      <c r="S170" s="266">
        <v>174930</v>
      </c>
      <c r="T170" s="266">
        <v>129313</v>
      </c>
      <c r="U170" s="266">
        <v>161431</v>
      </c>
      <c r="V170" s="266">
        <v>125587</v>
      </c>
      <c r="W170" s="241"/>
      <c r="X170" s="205" t="s">
        <v>500</v>
      </c>
      <c r="Y170" s="205" t="s">
        <v>1307</v>
      </c>
      <c r="Z170" s="267">
        <v>1.7999999999999999E-2</v>
      </c>
      <c r="AA170" s="205" t="s">
        <v>1436</v>
      </c>
      <c r="AB170" s="210"/>
    </row>
    <row r="171" spans="1:29" s="211" customFormat="1">
      <c r="A171" s="206"/>
      <c r="B171" s="207"/>
      <c r="C171" s="739"/>
      <c r="D171" s="265" t="s">
        <v>1437</v>
      </c>
      <c r="E171" s="258"/>
      <c r="F171" s="259" t="s">
        <v>1117</v>
      </c>
      <c r="G171" s="197">
        <v>2446580</v>
      </c>
      <c r="H171" s="218">
        <f t="shared" ref="H171:H206" si="44">SUM(K171:V171)</f>
        <v>1871566</v>
      </c>
      <c r="I171" s="12" t="s">
        <v>593</v>
      </c>
      <c r="J171" s="241"/>
      <c r="K171" s="266">
        <v>138760</v>
      </c>
      <c r="L171" s="266">
        <v>131847</v>
      </c>
      <c r="M171" s="266">
        <v>157977</v>
      </c>
      <c r="N171" s="266">
        <v>182056</v>
      </c>
      <c r="O171" s="266">
        <v>158449</v>
      </c>
      <c r="P171" s="266">
        <v>155118</v>
      </c>
      <c r="Q171" s="266">
        <v>157116</v>
      </c>
      <c r="R171" s="266">
        <v>198982</v>
      </c>
      <c r="S171" s="266">
        <v>174930</v>
      </c>
      <c r="T171" s="266">
        <v>129313</v>
      </c>
      <c r="U171" s="266">
        <v>161431</v>
      </c>
      <c r="V171" s="266">
        <v>125587</v>
      </c>
      <c r="W171" s="241"/>
      <c r="X171" s="205" t="s">
        <v>500</v>
      </c>
      <c r="Y171" s="205" t="s">
        <v>1307</v>
      </c>
      <c r="Z171" s="268">
        <v>1.7999999999999999E-2</v>
      </c>
      <c r="AA171" s="205" t="s">
        <v>1438</v>
      </c>
      <c r="AB171" s="210"/>
    </row>
    <row r="172" spans="1:29">
      <c r="B172" s="16"/>
      <c r="C172" s="739"/>
      <c r="D172" s="265" t="s">
        <v>1439</v>
      </c>
      <c r="E172" s="258"/>
      <c r="F172" s="259" t="s">
        <v>1117</v>
      </c>
      <c r="G172" s="197">
        <v>1308741</v>
      </c>
      <c r="H172" s="218">
        <f>SUM(K172:V172)</f>
        <v>699250</v>
      </c>
      <c r="I172" s="12" t="s">
        <v>593</v>
      </c>
      <c r="J172" s="18"/>
      <c r="K172" s="266">
        <v>73188</v>
      </c>
      <c r="L172" s="266">
        <v>49001</v>
      </c>
      <c r="M172" s="266">
        <v>69705</v>
      </c>
      <c r="N172" s="266">
        <v>58622</v>
      </c>
      <c r="O172" s="266">
        <v>43509</v>
      </c>
      <c r="P172" s="266">
        <v>48785</v>
      </c>
      <c r="Q172" s="266">
        <v>52576</v>
      </c>
      <c r="R172" s="266">
        <v>80203</v>
      </c>
      <c r="S172" s="266">
        <v>67302</v>
      </c>
      <c r="T172" s="266">
        <v>47490</v>
      </c>
      <c r="U172" s="266">
        <v>65480</v>
      </c>
      <c r="V172" s="266">
        <v>43389</v>
      </c>
      <c r="W172" s="18"/>
      <c r="X172" s="205" t="s">
        <v>500</v>
      </c>
      <c r="Y172" s="205" t="s">
        <v>1307</v>
      </c>
      <c r="Z172" s="268">
        <v>1.7999999999999999E-2</v>
      </c>
      <c r="AA172" s="205" t="s">
        <v>1438</v>
      </c>
      <c r="AB172" s="20"/>
    </row>
    <row r="173" spans="1:29">
      <c r="B173" s="16"/>
      <c r="C173" s="739"/>
      <c r="D173" s="265" t="s">
        <v>1440</v>
      </c>
      <c r="E173" s="258"/>
      <c r="F173" s="259" t="s">
        <v>1117</v>
      </c>
      <c r="G173" s="197">
        <v>1308741</v>
      </c>
      <c r="H173" s="218">
        <f t="shared" si="44"/>
        <v>1088100</v>
      </c>
      <c r="I173" s="12" t="s">
        <v>593</v>
      </c>
      <c r="J173" s="18"/>
      <c r="K173" s="266">
        <v>65572</v>
      </c>
      <c r="L173" s="266">
        <v>82846</v>
      </c>
      <c r="M173" s="266">
        <v>88272</v>
      </c>
      <c r="N173" s="266">
        <v>62157</v>
      </c>
      <c r="O173" s="266">
        <v>114940</v>
      </c>
      <c r="P173" s="266">
        <v>83394</v>
      </c>
      <c r="Q173" s="266">
        <v>104540</v>
      </c>
      <c r="R173" s="266">
        <v>118779</v>
      </c>
      <c r="S173" s="266">
        <v>107628</v>
      </c>
      <c r="T173" s="266">
        <v>81823</v>
      </c>
      <c r="U173" s="266">
        <v>95951</v>
      </c>
      <c r="V173" s="266">
        <v>82198</v>
      </c>
      <c r="W173" s="18"/>
      <c r="X173" s="205" t="s">
        <v>500</v>
      </c>
      <c r="Y173" s="205" t="s">
        <v>1307</v>
      </c>
      <c r="Z173" s="267">
        <v>1.7999999999999999E-2</v>
      </c>
      <c r="AA173" s="205" t="s">
        <v>1441</v>
      </c>
      <c r="AB173" s="20"/>
    </row>
    <row r="174" spans="1:29">
      <c r="B174" s="16"/>
      <c r="C174" s="739"/>
      <c r="D174" s="265" t="s">
        <v>1442</v>
      </c>
      <c r="E174" s="258"/>
      <c r="F174" s="259" t="s">
        <v>1117</v>
      </c>
      <c r="G174" s="197">
        <v>2651579</v>
      </c>
      <c r="H174" s="218">
        <f t="shared" si="44"/>
        <v>1088100</v>
      </c>
      <c r="I174" s="12" t="s">
        <v>593</v>
      </c>
      <c r="J174" s="18"/>
      <c r="K174" s="266">
        <v>65572</v>
      </c>
      <c r="L174" s="266">
        <v>82846</v>
      </c>
      <c r="M174" s="266">
        <v>88272</v>
      </c>
      <c r="N174" s="266">
        <v>62157</v>
      </c>
      <c r="O174" s="266">
        <v>114940</v>
      </c>
      <c r="P174" s="266">
        <v>83394</v>
      </c>
      <c r="Q174" s="266">
        <v>104540</v>
      </c>
      <c r="R174" s="266">
        <v>118779</v>
      </c>
      <c r="S174" s="266">
        <v>107628</v>
      </c>
      <c r="T174" s="266">
        <v>81823</v>
      </c>
      <c r="U174" s="266">
        <v>95951</v>
      </c>
      <c r="V174" s="266">
        <v>82198</v>
      </c>
      <c r="W174" s="18"/>
      <c r="X174" s="205" t="s">
        <v>500</v>
      </c>
      <c r="Y174" s="205" t="s">
        <v>1307</v>
      </c>
      <c r="Z174" s="267">
        <v>1.7999999999999999E-2</v>
      </c>
      <c r="AA174" s="205" t="s">
        <v>1438</v>
      </c>
      <c r="AB174" s="20"/>
    </row>
    <row r="175" spans="1:29" s="211" customFormat="1">
      <c r="A175" s="206"/>
      <c r="B175" s="207"/>
      <c r="C175" s="739"/>
      <c r="D175" s="269" t="s">
        <v>1443</v>
      </c>
      <c r="E175" s="262"/>
      <c r="F175" s="259" t="s">
        <v>1117</v>
      </c>
      <c r="G175" s="309">
        <v>1402776</v>
      </c>
      <c r="H175" s="218">
        <f t="shared" si="44"/>
        <v>0</v>
      </c>
      <c r="I175" s="12" t="s">
        <v>593</v>
      </c>
      <c r="J175" s="241"/>
      <c r="K175" s="266" t="s">
        <v>578</v>
      </c>
      <c r="L175" s="266" t="s">
        <v>578</v>
      </c>
      <c r="M175" s="266" t="s">
        <v>578</v>
      </c>
      <c r="N175" s="266" t="s">
        <v>578</v>
      </c>
      <c r="O175" s="266" t="s">
        <v>578</v>
      </c>
      <c r="P175" s="266" t="s">
        <v>578</v>
      </c>
      <c r="Q175" s="266" t="s">
        <v>578</v>
      </c>
      <c r="R175" s="266" t="s">
        <v>578</v>
      </c>
      <c r="S175" s="266" t="s">
        <v>578</v>
      </c>
      <c r="T175" s="266" t="s">
        <v>578</v>
      </c>
      <c r="U175" s="266" t="s">
        <v>578</v>
      </c>
      <c r="V175" s="266" t="s">
        <v>578</v>
      </c>
      <c r="W175" s="241"/>
      <c r="X175" s="209" t="s">
        <v>500</v>
      </c>
      <c r="Y175" s="209" t="s">
        <v>1307</v>
      </c>
      <c r="Z175" s="270">
        <v>1.7999999999999999E-2</v>
      </c>
      <c r="AA175" s="209" t="s">
        <v>1444</v>
      </c>
      <c r="AB175" s="210"/>
    </row>
    <row r="176" spans="1:29" s="211" customFormat="1">
      <c r="A176" s="206"/>
      <c r="B176" s="207"/>
      <c r="C176" s="739"/>
      <c r="D176" s="265" t="s">
        <v>1445</v>
      </c>
      <c r="E176" s="258"/>
      <c r="F176" s="259" t="s">
        <v>1117</v>
      </c>
      <c r="G176" s="197">
        <v>1137839</v>
      </c>
      <c r="H176" s="218">
        <f t="shared" si="44"/>
        <v>896825</v>
      </c>
      <c r="I176" s="12" t="s">
        <v>593</v>
      </c>
      <c r="J176" s="241"/>
      <c r="K176" s="266">
        <v>65572</v>
      </c>
      <c r="L176" s="266">
        <v>82846</v>
      </c>
      <c r="M176" s="266">
        <v>88272</v>
      </c>
      <c r="N176" s="266">
        <v>62157</v>
      </c>
      <c r="O176" s="266">
        <v>114940</v>
      </c>
      <c r="P176" s="266">
        <v>83394</v>
      </c>
      <c r="Q176" s="266">
        <v>53879</v>
      </c>
      <c r="R176" s="266">
        <v>59681</v>
      </c>
      <c r="S176" s="266">
        <v>100529</v>
      </c>
      <c r="T176" s="266">
        <v>58098</v>
      </c>
      <c r="U176" s="266">
        <v>68390</v>
      </c>
      <c r="V176" s="266">
        <v>59067</v>
      </c>
      <c r="W176" s="241"/>
      <c r="X176" s="205" t="s">
        <v>500</v>
      </c>
      <c r="Y176" s="205" t="s">
        <v>1307</v>
      </c>
      <c r="Z176" s="268">
        <v>1.7999999999999999E-2</v>
      </c>
      <c r="AA176" s="205" t="s">
        <v>1438</v>
      </c>
      <c r="AB176" s="210"/>
    </row>
    <row r="177" spans="1:28" s="211" customFormat="1">
      <c r="A177" s="206"/>
      <c r="B177" s="207"/>
      <c r="C177" s="739"/>
      <c r="D177" s="265" t="s">
        <v>1446</v>
      </c>
      <c r="E177" s="258"/>
      <c r="F177" s="259" t="s">
        <v>1117</v>
      </c>
      <c r="G177" s="197">
        <v>590658</v>
      </c>
      <c r="H177" s="218">
        <f t="shared" si="44"/>
        <v>106323</v>
      </c>
      <c r="I177" s="12" t="s">
        <v>593</v>
      </c>
      <c r="J177" s="241"/>
      <c r="K177" s="266">
        <v>101</v>
      </c>
      <c r="L177" s="266">
        <v>56577</v>
      </c>
      <c r="M177" s="266">
        <v>11702</v>
      </c>
      <c r="N177" s="266">
        <v>649</v>
      </c>
      <c r="O177" s="266">
        <v>11770</v>
      </c>
      <c r="P177" s="266">
        <v>0</v>
      </c>
      <c r="Q177" s="266">
        <v>0</v>
      </c>
      <c r="R177" s="266">
        <v>5505</v>
      </c>
      <c r="S177" s="266">
        <v>1101</v>
      </c>
      <c r="T177" s="266">
        <v>9802</v>
      </c>
      <c r="U177" s="266">
        <v>1710</v>
      </c>
      <c r="V177" s="266">
        <v>7406</v>
      </c>
      <c r="W177" s="241"/>
      <c r="X177" s="205" t="s">
        <v>500</v>
      </c>
      <c r="Y177" s="205" t="s">
        <v>1307</v>
      </c>
      <c r="Z177" s="268">
        <v>1.7999999999999999E-2</v>
      </c>
      <c r="AA177" s="205" t="s">
        <v>1441</v>
      </c>
      <c r="AB177" s="210"/>
    </row>
    <row r="178" spans="1:28" s="211" customFormat="1">
      <c r="A178" s="206"/>
      <c r="B178" s="207"/>
      <c r="C178" s="739"/>
      <c r="D178" s="265" t="s">
        <v>1447</v>
      </c>
      <c r="E178" s="258"/>
      <c r="F178" s="259" t="s">
        <v>1117</v>
      </c>
      <c r="G178" s="197">
        <v>944687</v>
      </c>
      <c r="H178" s="218">
        <f t="shared" si="44"/>
        <v>708469</v>
      </c>
      <c r="I178" s="12" t="s">
        <v>593</v>
      </c>
      <c r="J178" s="241"/>
      <c r="K178" s="266">
        <v>65572</v>
      </c>
      <c r="L178" s="266">
        <v>82846</v>
      </c>
      <c r="M178" s="266">
        <v>88272</v>
      </c>
      <c r="N178" s="266">
        <v>64812</v>
      </c>
      <c r="O178" s="266">
        <v>114940</v>
      </c>
      <c r="P178" s="266">
        <v>57548</v>
      </c>
      <c r="Q178" s="266">
        <v>51964</v>
      </c>
      <c r="R178" s="266">
        <v>38576</v>
      </c>
      <c r="S178" s="266">
        <v>40326</v>
      </c>
      <c r="T178" s="266">
        <v>34333</v>
      </c>
      <c r="U178" s="266">
        <v>30471</v>
      </c>
      <c r="V178" s="266">
        <v>38809</v>
      </c>
      <c r="W178" s="241"/>
      <c r="X178" s="205" t="s">
        <v>500</v>
      </c>
      <c r="Y178" s="205" t="s">
        <v>1307</v>
      </c>
      <c r="Z178" s="268">
        <v>1.7999999999999999E-2</v>
      </c>
      <c r="AA178" s="205" t="s">
        <v>1438</v>
      </c>
      <c r="AB178" s="210"/>
    </row>
    <row r="179" spans="1:28" s="211" customFormat="1">
      <c r="A179" s="206"/>
      <c r="B179" s="207"/>
      <c r="C179" s="739"/>
      <c r="D179" s="265" t="s">
        <v>1448</v>
      </c>
      <c r="E179" s="258"/>
      <c r="F179" s="259" t="s">
        <v>1149</v>
      </c>
      <c r="G179" s="197">
        <v>478089</v>
      </c>
      <c r="H179" s="218">
        <f t="shared" si="44"/>
        <v>275491</v>
      </c>
      <c r="I179" s="12" t="s">
        <v>593</v>
      </c>
      <c r="J179" s="241"/>
      <c r="K179" s="266">
        <v>0</v>
      </c>
      <c r="L179" s="266">
        <v>0</v>
      </c>
      <c r="M179" s="266">
        <v>0</v>
      </c>
      <c r="N179" s="266">
        <v>61277</v>
      </c>
      <c r="O179" s="266">
        <v>0</v>
      </c>
      <c r="P179" s="266">
        <v>22939</v>
      </c>
      <c r="Q179" s="266">
        <v>50661</v>
      </c>
      <c r="R179" s="266">
        <v>59098</v>
      </c>
      <c r="S179" s="266">
        <v>7099</v>
      </c>
      <c r="T179" s="266">
        <v>23725</v>
      </c>
      <c r="U179" s="266">
        <v>27561</v>
      </c>
      <c r="V179" s="266">
        <v>23131</v>
      </c>
      <c r="W179" s="241"/>
      <c r="X179" s="205" t="s">
        <v>500</v>
      </c>
      <c r="Y179" s="205" t="s">
        <v>1307</v>
      </c>
      <c r="Z179" s="268">
        <v>1.7999999999999999E-2</v>
      </c>
      <c r="AA179" s="205" t="s">
        <v>1438</v>
      </c>
      <c r="AB179" s="210"/>
    </row>
    <row r="180" spans="1:28">
      <c r="B180" s="16"/>
      <c r="C180" s="739"/>
      <c r="D180" s="265" t="s">
        <v>1449</v>
      </c>
      <c r="E180" s="258"/>
      <c r="F180" s="259" t="s">
        <v>1117</v>
      </c>
      <c r="G180" s="197">
        <v>2654511</v>
      </c>
      <c r="H180" s="218">
        <f t="shared" si="44"/>
        <v>2082557</v>
      </c>
      <c r="I180" s="12" t="s">
        <v>593</v>
      </c>
      <c r="J180" s="18"/>
      <c r="K180" s="266">
        <v>191538</v>
      </c>
      <c r="L180" s="266">
        <v>138258</v>
      </c>
      <c r="M180" s="266">
        <v>152562</v>
      </c>
      <c r="N180" s="266">
        <v>174614</v>
      </c>
      <c r="O180" s="266">
        <v>154634</v>
      </c>
      <c r="P180" s="266">
        <v>189379</v>
      </c>
      <c r="Q180" s="266">
        <v>185685</v>
      </c>
      <c r="R180" s="266">
        <v>166954</v>
      </c>
      <c r="S180" s="266">
        <v>206913</v>
      </c>
      <c r="T180" s="266">
        <v>168014</v>
      </c>
      <c r="U180" s="266">
        <v>208982</v>
      </c>
      <c r="V180" s="266">
        <v>145024</v>
      </c>
      <c r="W180" s="18"/>
      <c r="X180" s="205" t="s">
        <v>500</v>
      </c>
      <c r="Y180" s="205" t="s">
        <v>1307</v>
      </c>
      <c r="Z180" s="268">
        <v>1.7999999999999999E-2</v>
      </c>
      <c r="AA180" s="205" t="s">
        <v>1438</v>
      </c>
      <c r="AB180" s="20"/>
    </row>
    <row r="181" spans="1:28">
      <c r="B181" s="16"/>
      <c r="C181" s="739"/>
      <c r="D181" s="265" t="s">
        <v>1450</v>
      </c>
      <c r="E181" s="258"/>
      <c r="F181" s="259" t="s">
        <v>1117</v>
      </c>
      <c r="G181" s="197">
        <v>1646812</v>
      </c>
      <c r="H181" s="218">
        <f t="shared" si="44"/>
        <v>2079076</v>
      </c>
      <c r="I181" s="12" t="s">
        <v>593</v>
      </c>
      <c r="J181" s="18"/>
      <c r="K181" s="266">
        <v>185891</v>
      </c>
      <c r="L181" s="266">
        <v>167395</v>
      </c>
      <c r="M181" s="266">
        <v>156642</v>
      </c>
      <c r="N181" s="266">
        <v>173019</v>
      </c>
      <c r="O181" s="266">
        <v>165103</v>
      </c>
      <c r="P181" s="266">
        <v>186867</v>
      </c>
      <c r="Q181" s="266">
        <v>169382</v>
      </c>
      <c r="R181" s="266">
        <v>169598</v>
      </c>
      <c r="S181" s="266">
        <v>178984</v>
      </c>
      <c r="T181" s="266">
        <v>177571</v>
      </c>
      <c r="U181" s="266">
        <v>197322</v>
      </c>
      <c r="V181" s="266">
        <v>151302</v>
      </c>
      <c r="W181" s="18"/>
      <c r="X181" s="205" t="s">
        <v>500</v>
      </c>
      <c r="Y181" s="205" t="s">
        <v>1307</v>
      </c>
      <c r="Z181" s="268">
        <v>1.7999999999999999E-2</v>
      </c>
      <c r="AA181" s="205" t="s">
        <v>1438</v>
      </c>
      <c r="AB181" s="20"/>
    </row>
    <row r="182" spans="1:28" s="211" customFormat="1">
      <c r="A182" s="206"/>
      <c r="B182" s="207"/>
      <c r="C182" s="739"/>
      <c r="D182" s="265" t="s">
        <v>1451</v>
      </c>
      <c r="E182" s="258"/>
      <c r="F182" s="259" t="s">
        <v>1117</v>
      </c>
      <c r="G182" s="197">
        <v>797608</v>
      </c>
      <c r="H182" s="218">
        <f t="shared" si="44"/>
        <v>120180</v>
      </c>
      <c r="I182" s="12" t="s">
        <v>593</v>
      </c>
      <c r="J182" s="241"/>
      <c r="K182" s="266">
        <v>4633</v>
      </c>
      <c r="L182" s="266">
        <v>27440</v>
      </c>
      <c r="M182" s="266">
        <v>19113</v>
      </c>
      <c r="N182" s="266">
        <v>2244</v>
      </c>
      <c r="O182" s="266">
        <v>1301</v>
      </c>
      <c r="P182" s="266">
        <v>2512</v>
      </c>
      <c r="Q182" s="266">
        <v>16303</v>
      </c>
      <c r="R182" s="266">
        <v>2861</v>
      </c>
      <c r="S182" s="266">
        <v>29030</v>
      </c>
      <c r="T182" s="266">
        <v>245</v>
      </c>
      <c r="U182" s="266">
        <v>13370</v>
      </c>
      <c r="V182" s="266">
        <v>1128</v>
      </c>
      <c r="W182" s="241"/>
      <c r="X182" s="205" t="s">
        <v>500</v>
      </c>
      <c r="Y182" s="205" t="s">
        <v>1307</v>
      </c>
      <c r="Z182" s="268">
        <v>1.7999999999999999E-2</v>
      </c>
      <c r="AA182" s="205" t="s">
        <v>1438</v>
      </c>
      <c r="AB182" s="210"/>
    </row>
    <row r="183" spans="1:28">
      <c r="B183" s="16"/>
      <c r="C183" s="739"/>
      <c r="D183" s="265" t="s">
        <v>1452</v>
      </c>
      <c r="E183" s="258"/>
      <c r="F183" s="259" t="s">
        <v>1117</v>
      </c>
      <c r="G183" s="197">
        <v>1987921</v>
      </c>
      <c r="H183" s="218">
        <f t="shared" si="44"/>
        <v>5057534</v>
      </c>
      <c r="I183" s="12" t="s">
        <v>593</v>
      </c>
      <c r="J183" s="18"/>
      <c r="K183" s="266">
        <v>421743</v>
      </c>
      <c r="L183" s="266">
        <v>341080</v>
      </c>
      <c r="M183" s="266">
        <v>381710</v>
      </c>
      <c r="N183" s="266">
        <v>521195</v>
      </c>
      <c r="O183" s="266">
        <v>414666</v>
      </c>
      <c r="P183" s="266">
        <v>484717</v>
      </c>
      <c r="Q183" s="266">
        <v>410941</v>
      </c>
      <c r="R183" s="266">
        <v>406398</v>
      </c>
      <c r="S183" s="266">
        <v>348163</v>
      </c>
      <c r="T183" s="266">
        <v>509173</v>
      </c>
      <c r="U183" s="266">
        <v>392275</v>
      </c>
      <c r="V183" s="266">
        <v>425473</v>
      </c>
      <c r="W183" s="18"/>
      <c r="X183" s="205" t="s">
        <v>500</v>
      </c>
      <c r="Y183" s="205" t="s">
        <v>1307</v>
      </c>
      <c r="Z183" s="268">
        <v>1.7999999999999999E-2</v>
      </c>
      <c r="AA183" s="205" t="s">
        <v>1438</v>
      </c>
      <c r="AB183" s="20"/>
    </row>
    <row r="184" spans="1:28" s="322" customFormat="1">
      <c r="A184" s="314"/>
      <c r="B184" s="315"/>
      <c r="C184" s="739"/>
      <c r="D184" s="316"/>
      <c r="E184" s="316"/>
      <c r="F184" s="317" t="s">
        <v>333</v>
      </c>
      <c r="G184" s="318"/>
      <c r="H184" s="218">
        <f t="shared" ref="H184:H185" si="45">SUM(K184:V184)</f>
        <v>0</v>
      </c>
      <c r="I184" s="12" t="s">
        <v>333</v>
      </c>
      <c r="J184" s="319"/>
      <c r="K184" s="312"/>
      <c r="L184" s="312"/>
      <c r="M184" s="273"/>
      <c r="N184" s="312"/>
      <c r="O184" s="312"/>
      <c r="P184" s="312"/>
      <c r="Q184" s="312"/>
      <c r="R184" s="312"/>
      <c r="S184" s="273"/>
      <c r="T184" s="273"/>
      <c r="U184" s="273"/>
      <c r="V184" s="273"/>
      <c r="W184" s="319"/>
      <c r="X184" s="205" t="s">
        <v>333</v>
      </c>
      <c r="Y184" s="313" t="s">
        <v>333</v>
      </c>
      <c r="Z184" s="320"/>
      <c r="AA184" s="205" t="s">
        <v>333</v>
      </c>
      <c r="AB184" s="321"/>
    </row>
    <row r="185" spans="1:28" s="322" customFormat="1">
      <c r="A185" s="314"/>
      <c r="B185" s="315"/>
      <c r="C185" s="740"/>
      <c r="D185" s="316"/>
      <c r="E185" s="316"/>
      <c r="F185" s="317" t="s">
        <v>333</v>
      </c>
      <c r="G185" s="318"/>
      <c r="H185" s="218">
        <f t="shared" si="45"/>
        <v>0</v>
      </c>
      <c r="I185" s="12" t="s">
        <v>333</v>
      </c>
      <c r="J185" s="319"/>
      <c r="K185" s="312"/>
      <c r="L185" s="312"/>
      <c r="M185" s="273"/>
      <c r="N185" s="312"/>
      <c r="O185" s="312"/>
      <c r="P185" s="312"/>
      <c r="Q185" s="312"/>
      <c r="R185" s="312"/>
      <c r="S185" s="273"/>
      <c r="T185" s="273"/>
      <c r="U185" s="273"/>
      <c r="V185" s="273"/>
      <c r="W185" s="319"/>
      <c r="X185" s="205" t="s">
        <v>333</v>
      </c>
      <c r="Y185" s="313" t="s">
        <v>333</v>
      </c>
      <c r="Z185" s="320"/>
      <c r="AA185" s="205" t="s">
        <v>333</v>
      </c>
      <c r="AB185" s="321"/>
    </row>
    <row r="186" spans="1:28">
      <c r="B186" s="16"/>
      <c r="C186" s="260"/>
      <c r="D186" s="260"/>
      <c r="E186" s="260"/>
      <c r="F186" s="260"/>
      <c r="G186" s="256"/>
      <c r="H186" s="256"/>
      <c r="I186" s="256"/>
      <c r="J186" s="18"/>
      <c r="K186" s="241"/>
      <c r="L186" s="241"/>
      <c r="M186" s="241"/>
      <c r="N186" s="241"/>
      <c r="O186" s="241"/>
      <c r="P186" s="241"/>
      <c r="Q186" s="241"/>
      <c r="R186" s="241"/>
      <c r="S186" s="241"/>
      <c r="T186" s="241"/>
      <c r="U186" s="241"/>
      <c r="V186" s="241"/>
      <c r="W186" s="18"/>
      <c r="X186" s="89"/>
      <c r="Y186" s="89"/>
      <c r="Z186" s="89"/>
      <c r="AA186" s="89"/>
      <c r="AB186" s="20"/>
    </row>
    <row r="187" spans="1:28" s="211" customFormat="1" ht="15" customHeight="1">
      <c r="A187" s="206"/>
      <c r="B187" s="207"/>
      <c r="C187" s="743" t="s">
        <v>1453</v>
      </c>
      <c r="D187" s="269" t="s">
        <v>1454</v>
      </c>
      <c r="E187" s="262"/>
      <c r="F187" s="209" t="s">
        <v>1117</v>
      </c>
      <c r="G187" s="309">
        <v>3021508</v>
      </c>
      <c r="H187" s="218">
        <f t="shared" si="44"/>
        <v>0</v>
      </c>
      <c r="I187" s="12" t="s">
        <v>593</v>
      </c>
      <c r="J187" s="241"/>
      <c r="K187" s="266" t="s">
        <v>578</v>
      </c>
      <c r="L187" s="266" t="s">
        <v>578</v>
      </c>
      <c r="M187" s="266" t="s">
        <v>578</v>
      </c>
      <c r="N187" s="266" t="s">
        <v>578</v>
      </c>
      <c r="O187" s="266" t="s">
        <v>578</v>
      </c>
      <c r="P187" s="266" t="s">
        <v>578</v>
      </c>
      <c r="Q187" s="266" t="s">
        <v>578</v>
      </c>
      <c r="R187" s="266" t="s">
        <v>578</v>
      </c>
      <c r="S187" s="266" t="s">
        <v>578</v>
      </c>
      <c r="T187" s="266" t="s">
        <v>578</v>
      </c>
      <c r="U187" s="266" t="s">
        <v>578</v>
      </c>
      <c r="V187" s="266" t="s">
        <v>578</v>
      </c>
      <c r="W187" s="241"/>
      <c r="X187" s="209" t="s">
        <v>500</v>
      </c>
      <c r="Y187" s="209" t="s">
        <v>1307</v>
      </c>
      <c r="Z187" s="270">
        <v>1.7999999999999999E-2</v>
      </c>
      <c r="AA187" s="209" t="s">
        <v>1444</v>
      </c>
      <c r="AB187" s="210"/>
    </row>
    <row r="188" spans="1:28" s="211" customFormat="1">
      <c r="A188" s="206"/>
      <c r="B188" s="207"/>
      <c r="C188" s="739"/>
      <c r="D188" s="269" t="s">
        <v>1455</v>
      </c>
      <c r="E188" s="262"/>
      <c r="F188" s="209" t="s">
        <v>1117</v>
      </c>
      <c r="G188" s="309">
        <v>3021508</v>
      </c>
      <c r="H188" s="218">
        <f t="shared" si="44"/>
        <v>0</v>
      </c>
      <c r="I188" s="12" t="s">
        <v>593</v>
      </c>
      <c r="J188" s="241"/>
      <c r="K188" s="266" t="s">
        <v>578</v>
      </c>
      <c r="L188" s="266" t="s">
        <v>578</v>
      </c>
      <c r="M188" s="266" t="s">
        <v>578</v>
      </c>
      <c r="N188" s="266" t="s">
        <v>578</v>
      </c>
      <c r="O188" s="266" t="s">
        <v>578</v>
      </c>
      <c r="P188" s="266" t="s">
        <v>578</v>
      </c>
      <c r="Q188" s="266" t="s">
        <v>578</v>
      </c>
      <c r="R188" s="266" t="s">
        <v>578</v>
      </c>
      <c r="S188" s="266" t="s">
        <v>578</v>
      </c>
      <c r="T188" s="266" t="s">
        <v>578</v>
      </c>
      <c r="U188" s="266" t="s">
        <v>578</v>
      </c>
      <c r="V188" s="266" t="s">
        <v>578</v>
      </c>
      <c r="W188" s="241"/>
      <c r="X188" s="209" t="s">
        <v>500</v>
      </c>
      <c r="Y188" s="209" t="s">
        <v>1307</v>
      </c>
      <c r="Z188" s="270">
        <v>1.7999999999999999E-2</v>
      </c>
      <c r="AA188" s="209" t="s">
        <v>1444</v>
      </c>
      <c r="AB188" s="210"/>
    </row>
    <row r="189" spans="1:28" s="211" customFormat="1">
      <c r="A189" s="206"/>
      <c r="B189" s="207"/>
      <c r="C189" s="739"/>
      <c r="D189" s="269" t="s">
        <v>1456</v>
      </c>
      <c r="E189" s="262"/>
      <c r="F189" s="209" t="s">
        <v>1117</v>
      </c>
      <c r="G189" s="309">
        <v>3021508</v>
      </c>
      <c r="H189" s="218">
        <f t="shared" si="44"/>
        <v>0</v>
      </c>
      <c r="I189" s="12" t="s">
        <v>593</v>
      </c>
      <c r="J189" s="241"/>
      <c r="K189" s="266" t="s">
        <v>578</v>
      </c>
      <c r="L189" s="266" t="s">
        <v>578</v>
      </c>
      <c r="M189" s="266" t="s">
        <v>578</v>
      </c>
      <c r="N189" s="266" t="s">
        <v>578</v>
      </c>
      <c r="O189" s="266" t="s">
        <v>578</v>
      </c>
      <c r="P189" s="266" t="s">
        <v>578</v>
      </c>
      <c r="Q189" s="266" t="s">
        <v>578</v>
      </c>
      <c r="R189" s="266" t="s">
        <v>578</v>
      </c>
      <c r="S189" s="266" t="s">
        <v>578</v>
      </c>
      <c r="T189" s="266" t="s">
        <v>578</v>
      </c>
      <c r="U189" s="266" t="s">
        <v>578</v>
      </c>
      <c r="V189" s="266" t="s">
        <v>578</v>
      </c>
      <c r="W189" s="241"/>
      <c r="X189" s="209" t="s">
        <v>500</v>
      </c>
      <c r="Y189" s="209" t="s">
        <v>1307</v>
      </c>
      <c r="Z189" s="270">
        <v>1.7999999999999999E-2</v>
      </c>
      <c r="AA189" s="209" t="s">
        <v>1444</v>
      </c>
      <c r="AB189" s="210"/>
    </row>
    <row r="190" spans="1:28" s="196" customFormat="1">
      <c r="A190" s="216"/>
      <c r="B190" s="155"/>
      <c r="C190" s="739"/>
      <c r="D190" s="323" t="s">
        <v>1457</v>
      </c>
      <c r="E190" s="310"/>
      <c r="F190" s="205" t="s">
        <v>1117</v>
      </c>
      <c r="G190" s="197">
        <v>1963981</v>
      </c>
      <c r="H190" s="218">
        <f t="shared" si="44"/>
        <v>5692786</v>
      </c>
      <c r="I190" s="12" t="s">
        <v>593</v>
      </c>
      <c r="J190" s="89"/>
      <c r="K190" s="273">
        <v>511362</v>
      </c>
      <c r="L190" s="273">
        <v>317389</v>
      </c>
      <c r="M190" s="273">
        <v>334043</v>
      </c>
      <c r="N190" s="273">
        <v>601970</v>
      </c>
      <c r="O190" s="273">
        <v>387761</v>
      </c>
      <c r="P190" s="273">
        <v>653523</v>
      </c>
      <c r="Q190" s="273">
        <v>504302</v>
      </c>
      <c r="R190" s="273">
        <v>351497</v>
      </c>
      <c r="S190" s="273">
        <v>346753</v>
      </c>
      <c r="T190" s="273">
        <v>562762</v>
      </c>
      <c r="U190" s="273">
        <v>551247</v>
      </c>
      <c r="V190" s="273">
        <v>570177</v>
      </c>
      <c r="W190" s="89"/>
      <c r="X190" s="205" t="s">
        <v>500</v>
      </c>
      <c r="Y190" s="205" t="s">
        <v>1307</v>
      </c>
      <c r="Z190" s="267">
        <v>1.7999999999999999E-2</v>
      </c>
      <c r="AA190" s="205" t="s">
        <v>1441</v>
      </c>
      <c r="AB190" s="219"/>
    </row>
    <row r="191" spans="1:28">
      <c r="B191" s="16"/>
      <c r="C191" s="739"/>
      <c r="D191" s="265" t="s">
        <v>1458</v>
      </c>
      <c r="E191" s="258"/>
      <c r="F191" s="259" t="s">
        <v>1117</v>
      </c>
      <c r="G191" s="197">
        <v>5438716</v>
      </c>
      <c r="H191" s="218">
        <f t="shared" si="44"/>
        <v>5692786</v>
      </c>
      <c r="I191" s="12" t="s">
        <v>593</v>
      </c>
      <c r="J191" s="18"/>
      <c r="K191" s="271">
        <v>511362</v>
      </c>
      <c r="L191" s="271">
        <v>317389</v>
      </c>
      <c r="M191" s="271">
        <v>334043</v>
      </c>
      <c r="N191" s="271">
        <v>601970</v>
      </c>
      <c r="O191" s="271">
        <v>387761</v>
      </c>
      <c r="P191" s="271">
        <v>653523</v>
      </c>
      <c r="Q191" s="271">
        <v>504302</v>
      </c>
      <c r="R191" s="271">
        <v>351497</v>
      </c>
      <c r="S191" s="271">
        <v>346753</v>
      </c>
      <c r="T191" s="266">
        <v>562762</v>
      </c>
      <c r="U191" s="266">
        <v>551247</v>
      </c>
      <c r="V191" s="266">
        <v>570177</v>
      </c>
      <c r="W191" s="18"/>
      <c r="X191" s="12" t="s">
        <v>500</v>
      </c>
      <c r="Y191" s="12" t="s">
        <v>1307</v>
      </c>
      <c r="Z191" s="272">
        <v>1.7999999999999999E-2</v>
      </c>
      <c r="AA191" s="259" t="s">
        <v>1441</v>
      </c>
      <c r="AB191" s="20"/>
    </row>
    <row r="192" spans="1:28" s="211" customFormat="1">
      <c r="A192" s="206"/>
      <c r="B192" s="207"/>
      <c r="C192" s="739"/>
      <c r="D192" s="269" t="s">
        <v>1459</v>
      </c>
      <c r="E192" s="262"/>
      <c r="F192" s="209" t="s">
        <v>1117</v>
      </c>
      <c r="G192" s="309">
        <v>5438716</v>
      </c>
      <c r="H192" s="218">
        <f t="shared" si="44"/>
        <v>0</v>
      </c>
      <c r="I192" s="12" t="s">
        <v>593</v>
      </c>
      <c r="J192" s="241"/>
      <c r="K192" s="266" t="s">
        <v>578</v>
      </c>
      <c r="L192" s="266" t="s">
        <v>578</v>
      </c>
      <c r="M192" s="266" t="s">
        <v>578</v>
      </c>
      <c r="N192" s="266" t="s">
        <v>578</v>
      </c>
      <c r="O192" s="266" t="s">
        <v>578</v>
      </c>
      <c r="P192" s="266" t="s">
        <v>578</v>
      </c>
      <c r="Q192" s="266" t="s">
        <v>578</v>
      </c>
      <c r="R192" s="266" t="s">
        <v>578</v>
      </c>
      <c r="S192" s="266" t="s">
        <v>578</v>
      </c>
      <c r="T192" s="266" t="s">
        <v>578</v>
      </c>
      <c r="U192" s="266" t="s">
        <v>578</v>
      </c>
      <c r="V192" s="266" t="s">
        <v>1460</v>
      </c>
      <c r="W192" s="241"/>
      <c r="X192" s="209" t="s">
        <v>500</v>
      </c>
      <c r="Y192" s="209" t="s">
        <v>1307</v>
      </c>
      <c r="Z192" s="270">
        <v>1.7999999999999999E-2</v>
      </c>
      <c r="AA192" s="209" t="s">
        <v>1444</v>
      </c>
      <c r="AB192" s="210"/>
    </row>
    <row r="193" spans="1:28">
      <c r="B193" s="16"/>
      <c r="C193" s="739"/>
      <c r="D193" s="265" t="s">
        <v>1461</v>
      </c>
      <c r="E193" s="258"/>
      <c r="F193" s="259" t="s">
        <v>1117</v>
      </c>
      <c r="G193" s="197">
        <v>2417207</v>
      </c>
      <c r="H193" s="218">
        <f>SUM(K193:V193)</f>
        <v>1974321</v>
      </c>
      <c r="I193" s="12" t="s">
        <v>593</v>
      </c>
      <c r="J193" s="18"/>
      <c r="K193" s="266">
        <v>170454</v>
      </c>
      <c r="L193" s="266">
        <v>105796</v>
      </c>
      <c r="M193" s="266">
        <v>111348</v>
      </c>
      <c r="N193" s="266">
        <v>200657</v>
      </c>
      <c r="O193" s="266">
        <v>129254</v>
      </c>
      <c r="P193" s="266">
        <v>217841</v>
      </c>
      <c r="Q193" s="266">
        <v>176506</v>
      </c>
      <c r="R193" s="266">
        <v>123024</v>
      </c>
      <c r="S193" s="266">
        <v>121364</v>
      </c>
      <c r="T193" s="266">
        <v>196969</v>
      </c>
      <c r="U193" s="266">
        <v>192937</v>
      </c>
      <c r="V193" s="266">
        <v>228171</v>
      </c>
      <c r="W193" s="18"/>
      <c r="X193" s="12" t="s">
        <v>500</v>
      </c>
      <c r="Y193" s="12" t="s">
        <v>1307</v>
      </c>
      <c r="Z193" s="272">
        <v>1.7999999999999999E-2</v>
      </c>
      <c r="AA193" s="259" t="s">
        <v>1441</v>
      </c>
      <c r="AB193" s="20"/>
    </row>
    <row r="194" spans="1:28" s="211" customFormat="1">
      <c r="A194" s="206"/>
      <c r="B194" s="207"/>
      <c r="C194" s="739"/>
      <c r="D194" s="269" t="s">
        <v>1462</v>
      </c>
      <c r="E194" s="262"/>
      <c r="F194" s="209" t="s">
        <v>1117</v>
      </c>
      <c r="G194" s="309">
        <v>2417207.2000000002</v>
      </c>
      <c r="H194" s="218">
        <f t="shared" si="44"/>
        <v>0</v>
      </c>
      <c r="I194" s="12" t="s">
        <v>593</v>
      </c>
      <c r="J194" s="241"/>
      <c r="K194" s="266" t="s">
        <v>578</v>
      </c>
      <c r="L194" s="266" t="s">
        <v>578</v>
      </c>
      <c r="M194" s="266" t="s">
        <v>578</v>
      </c>
      <c r="N194" s="266" t="s">
        <v>578</v>
      </c>
      <c r="O194" s="266" t="s">
        <v>578</v>
      </c>
      <c r="P194" s="266" t="s">
        <v>578</v>
      </c>
      <c r="Q194" s="266" t="s">
        <v>578</v>
      </c>
      <c r="R194" s="266" t="s">
        <v>578</v>
      </c>
      <c r="S194" s="266" t="s">
        <v>578</v>
      </c>
      <c r="T194" s="266" t="s">
        <v>578</v>
      </c>
      <c r="U194" s="266" t="s">
        <v>578</v>
      </c>
      <c r="V194" s="266" t="s">
        <v>578</v>
      </c>
      <c r="W194" s="241"/>
      <c r="X194" s="209" t="s">
        <v>500</v>
      </c>
      <c r="Y194" s="209" t="s">
        <v>1307</v>
      </c>
      <c r="Z194" s="270">
        <v>1.7999999999999999E-2</v>
      </c>
      <c r="AA194" s="209" t="s">
        <v>1444</v>
      </c>
      <c r="AB194" s="210"/>
    </row>
    <row r="195" spans="1:28" s="211" customFormat="1">
      <c r="A195" s="206"/>
      <c r="B195" s="207"/>
      <c r="C195" s="739"/>
      <c r="D195" s="269" t="s">
        <v>1463</v>
      </c>
      <c r="E195" s="262"/>
      <c r="F195" s="209" t="s">
        <v>1117</v>
      </c>
      <c r="G195" s="309">
        <v>1342892</v>
      </c>
      <c r="H195" s="218">
        <f t="shared" si="44"/>
        <v>0</v>
      </c>
      <c r="I195" s="12" t="s">
        <v>593</v>
      </c>
      <c r="J195" s="241"/>
      <c r="K195" s="266" t="s">
        <v>578</v>
      </c>
      <c r="L195" s="266" t="s">
        <v>578</v>
      </c>
      <c r="M195" s="266" t="s">
        <v>578</v>
      </c>
      <c r="N195" s="266" t="s">
        <v>578</v>
      </c>
      <c r="O195" s="266" t="s">
        <v>578</v>
      </c>
      <c r="P195" s="266" t="s">
        <v>578</v>
      </c>
      <c r="Q195" s="266" t="s">
        <v>578</v>
      </c>
      <c r="R195" s="266" t="s">
        <v>578</v>
      </c>
      <c r="S195" s="266" t="s">
        <v>578</v>
      </c>
      <c r="T195" s="266" t="s">
        <v>578</v>
      </c>
      <c r="U195" s="266" t="s">
        <v>578</v>
      </c>
      <c r="V195" s="266" t="s">
        <v>578</v>
      </c>
      <c r="W195" s="241"/>
      <c r="X195" s="209" t="s">
        <v>500</v>
      </c>
      <c r="Y195" s="209" t="s">
        <v>1307</v>
      </c>
      <c r="Z195" s="270">
        <v>1.7999999999999999E-2</v>
      </c>
      <c r="AA195" s="209" t="s">
        <v>1444</v>
      </c>
      <c r="AB195" s="210"/>
    </row>
    <row r="196" spans="1:28" s="211" customFormat="1">
      <c r="A196" s="206"/>
      <c r="B196" s="207"/>
      <c r="C196" s="739"/>
      <c r="D196" s="269" t="s">
        <v>1464</v>
      </c>
      <c r="E196" s="262"/>
      <c r="F196" s="209" t="s">
        <v>1117</v>
      </c>
      <c r="G196" s="309">
        <v>1074314.2444</v>
      </c>
      <c r="H196" s="218">
        <f t="shared" si="44"/>
        <v>0</v>
      </c>
      <c r="I196" s="12" t="s">
        <v>593</v>
      </c>
      <c r="J196" s="241"/>
      <c r="K196" s="266" t="s">
        <v>578</v>
      </c>
      <c r="L196" s="266" t="s">
        <v>578</v>
      </c>
      <c r="M196" s="266" t="s">
        <v>578</v>
      </c>
      <c r="N196" s="266" t="s">
        <v>578</v>
      </c>
      <c r="O196" s="266" t="s">
        <v>578</v>
      </c>
      <c r="P196" s="266" t="s">
        <v>578</v>
      </c>
      <c r="Q196" s="266" t="s">
        <v>578</v>
      </c>
      <c r="R196" s="266" t="s">
        <v>578</v>
      </c>
      <c r="S196" s="266" t="s">
        <v>578</v>
      </c>
      <c r="T196" s="266" t="s">
        <v>578</v>
      </c>
      <c r="U196" s="266" t="s">
        <v>578</v>
      </c>
      <c r="V196" s="266" t="s">
        <v>578</v>
      </c>
      <c r="W196" s="241"/>
      <c r="X196" s="209" t="s">
        <v>500</v>
      </c>
      <c r="Y196" s="209" t="s">
        <v>1307</v>
      </c>
      <c r="Z196" s="270">
        <v>1.7999999999999999E-2</v>
      </c>
      <c r="AA196" s="209" t="s">
        <v>1444</v>
      </c>
      <c r="AB196" s="210"/>
    </row>
    <row r="197" spans="1:28">
      <c r="B197" s="16"/>
      <c r="C197" s="739"/>
      <c r="D197" s="265" t="s">
        <v>1465</v>
      </c>
      <c r="E197" s="258"/>
      <c r="F197" s="259" t="s">
        <v>1117</v>
      </c>
      <c r="G197" s="197">
        <v>2914405</v>
      </c>
      <c r="H197" s="218">
        <f t="shared" si="44"/>
        <v>5174437</v>
      </c>
      <c r="I197" s="12" t="s">
        <v>593</v>
      </c>
      <c r="J197" s="18"/>
      <c r="K197" s="271">
        <v>459646</v>
      </c>
      <c r="L197" s="271">
        <v>317389</v>
      </c>
      <c r="M197" s="271">
        <v>303872</v>
      </c>
      <c r="N197" s="271">
        <v>561117</v>
      </c>
      <c r="O197" s="271">
        <v>386005</v>
      </c>
      <c r="P197" s="271">
        <v>513639</v>
      </c>
      <c r="Q197" s="271">
        <v>504302</v>
      </c>
      <c r="R197" s="271">
        <v>343106</v>
      </c>
      <c r="S197" s="271">
        <v>346753</v>
      </c>
      <c r="T197" s="266">
        <v>523802</v>
      </c>
      <c r="U197" s="266">
        <v>502040</v>
      </c>
      <c r="V197" s="266">
        <v>412766</v>
      </c>
      <c r="W197" s="18"/>
      <c r="X197" s="12" t="s">
        <v>500</v>
      </c>
      <c r="Y197" s="12" t="s">
        <v>1307</v>
      </c>
      <c r="Z197" s="272">
        <v>1.7999999999999999E-2</v>
      </c>
      <c r="AA197" s="259" t="s">
        <v>1441</v>
      </c>
      <c r="AB197" s="20"/>
    </row>
    <row r="198" spans="1:28">
      <c r="B198" s="16"/>
      <c r="C198" s="739"/>
      <c r="D198" s="265" t="s">
        <v>1466</v>
      </c>
      <c r="E198" s="258"/>
      <c r="F198" s="259" t="s">
        <v>1149</v>
      </c>
      <c r="G198" s="197">
        <v>90407</v>
      </c>
      <c r="H198" s="218">
        <f t="shared" si="44"/>
        <v>518349</v>
      </c>
      <c r="I198" s="12" t="s">
        <v>593</v>
      </c>
      <c r="J198" s="18"/>
      <c r="K198" s="271">
        <v>51716</v>
      </c>
      <c r="L198" s="271">
        <v>0</v>
      </c>
      <c r="M198" s="271">
        <v>30171</v>
      </c>
      <c r="N198" s="271">
        <v>40853</v>
      </c>
      <c r="O198" s="271">
        <v>1756</v>
      </c>
      <c r="P198" s="271">
        <v>139884</v>
      </c>
      <c r="Q198" s="271">
        <v>0</v>
      </c>
      <c r="R198" s="271">
        <v>8391</v>
      </c>
      <c r="S198" s="271">
        <v>0</v>
      </c>
      <c r="T198" s="266">
        <v>38960</v>
      </c>
      <c r="U198" s="266">
        <v>49207</v>
      </c>
      <c r="V198" s="266">
        <v>157411</v>
      </c>
      <c r="W198" s="18"/>
      <c r="X198" s="12" t="s">
        <v>500</v>
      </c>
      <c r="Y198" s="12" t="s">
        <v>1307</v>
      </c>
      <c r="Z198" s="272">
        <v>1.7999999999999999E-2</v>
      </c>
      <c r="AA198" s="259" t="s">
        <v>1441</v>
      </c>
      <c r="AB198" s="20"/>
    </row>
    <row r="199" spans="1:28">
      <c r="B199" s="16"/>
      <c r="C199" s="739"/>
      <c r="D199" s="265" t="s">
        <v>1467</v>
      </c>
      <c r="E199" s="258"/>
      <c r="F199" s="259" t="s">
        <v>1149</v>
      </c>
      <c r="G199" s="197">
        <v>90407</v>
      </c>
      <c r="H199" s="218">
        <f t="shared" si="44"/>
        <v>518349</v>
      </c>
      <c r="I199" s="12" t="s">
        <v>593</v>
      </c>
      <c r="J199" s="18"/>
      <c r="K199" s="271">
        <v>51716</v>
      </c>
      <c r="L199" s="271">
        <v>0</v>
      </c>
      <c r="M199" s="271">
        <v>30171</v>
      </c>
      <c r="N199" s="271">
        <v>40853</v>
      </c>
      <c r="O199" s="271">
        <v>1756</v>
      </c>
      <c r="P199" s="271">
        <v>139884</v>
      </c>
      <c r="Q199" s="271">
        <v>0</v>
      </c>
      <c r="R199" s="271">
        <v>8391</v>
      </c>
      <c r="S199" s="271">
        <v>0</v>
      </c>
      <c r="T199" s="266">
        <v>38960</v>
      </c>
      <c r="U199" s="266">
        <v>49207</v>
      </c>
      <c r="V199" s="266">
        <v>157411</v>
      </c>
      <c r="W199" s="18"/>
      <c r="X199" s="12" t="s">
        <v>500</v>
      </c>
      <c r="Y199" s="12" t="s">
        <v>1307</v>
      </c>
      <c r="Z199" s="272">
        <v>1.7999999999999999E-2</v>
      </c>
      <c r="AA199" s="259" t="s">
        <v>1441</v>
      </c>
      <c r="AB199" s="20"/>
    </row>
    <row r="200" spans="1:28" s="322" customFormat="1">
      <c r="A200" s="314"/>
      <c r="B200" s="315"/>
      <c r="C200" s="739"/>
      <c r="D200" s="316"/>
      <c r="E200" s="316"/>
      <c r="F200" s="317" t="s">
        <v>333</v>
      </c>
      <c r="G200" s="318"/>
      <c r="H200" s="218">
        <f t="shared" ref="H200:H201" si="46">SUM(K200:V200)</f>
        <v>0</v>
      </c>
      <c r="I200" s="12" t="s">
        <v>333</v>
      </c>
      <c r="J200" s="319"/>
      <c r="K200" s="266" t="s">
        <v>578</v>
      </c>
      <c r="L200" s="266" t="s">
        <v>578</v>
      </c>
      <c r="M200" s="266" t="s">
        <v>578</v>
      </c>
      <c r="N200" s="266" t="s">
        <v>578</v>
      </c>
      <c r="O200" s="266" t="s">
        <v>578</v>
      </c>
      <c r="P200" s="266" t="s">
        <v>578</v>
      </c>
      <c r="Q200" s="266" t="s">
        <v>578</v>
      </c>
      <c r="R200" s="266" t="s">
        <v>578</v>
      </c>
      <c r="S200" s="266" t="s">
        <v>578</v>
      </c>
      <c r="T200" s="266" t="s">
        <v>578</v>
      </c>
      <c r="U200" s="266" t="s">
        <v>578</v>
      </c>
      <c r="V200" s="266" t="s">
        <v>578</v>
      </c>
      <c r="W200" s="319"/>
      <c r="X200" s="205" t="s">
        <v>333</v>
      </c>
      <c r="Y200" s="313" t="s">
        <v>333</v>
      </c>
      <c r="Z200" s="320"/>
      <c r="AA200" s="205" t="s">
        <v>333</v>
      </c>
      <c r="AB200" s="321"/>
    </row>
    <row r="201" spans="1:28" s="322" customFormat="1">
      <c r="A201" s="314"/>
      <c r="B201" s="315"/>
      <c r="C201" s="740"/>
      <c r="D201" s="316"/>
      <c r="E201" s="316"/>
      <c r="F201" s="317" t="s">
        <v>333</v>
      </c>
      <c r="G201" s="318"/>
      <c r="H201" s="218">
        <f t="shared" si="46"/>
        <v>0</v>
      </c>
      <c r="I201" s="12" t="s">
        <v>333</v>
      </c>
      <c r="J201" s="319"/>
      <c r="K201" s="266" t="s">
        <v>578</v>
      </c>
      <c r="L201" s="266" t="s">
        <v>578</v>
      </c>
      <c r="M201" s="266" t="s">
        <v>578</v>
      </c>
      <c r="N201" s="266" t="s">
        <v>578</v>
      </c>
      <c r="O201" s="266" t="s">
        <v>578</v>
      </c>
      <c r="P201" s="266" t="s">
        <v>578</v>
      </c>
      <c r="Q201" s="266" t="s">
        <v>578</v>
      </c>
      <c r="R201" s="266" t="s">
        <v>578</v>
      </c>
      <c r="S201" s="266" t="s">
        <v>578</v>
      </c>
      <c r="T201" s="266" t="s">
        <v>578</v>
      </c>
      <c r="U201" s="266" t="s">
        <v>578</v>
      </c>
      <c r="V201" s="266" t="s">
        <v>578</v>
      </c>
      <c r="W201" s="319"/>
      <c r="X201" s="205" t="s">
        <v>333</v>
      </c>
      <c r="Y201" s="313" t="s">
        <v>333</v>
      </c>
      <c r="Z201" s="320"/>
      <c r="AA201" s="205" t="s">
        <v>333</v>
      </c>
      <c r="AB201" s="321"/>
    </row>
    <row r="202" spans="1:28">
      <c r="B202" s="16"/>
      <c r="C202" s="260"/>
      <c r="D202" s="260"/>
      <c r="E202" s="260"/>
      <c r="F202" s="260"/>
      <c r="G202" s="256"/>
      <c r="H202" s="256"/>
      <c r="I202" s="256"/>
      <c r="J202" s="18"/>
      <c r="K202" s="241"/>
      <c r="L202" s="241"/>
      <c r="M202" s="241"/>
      <c r="N202" s="241"/>
      <c r="O202" s="241"/>
      <c r="P202" s="241"/>
      <c r="Q202" s="241"/>
      <c r="R202" s="241"/>
      <c r="S202" s="241"/>
      <c r="T202" s="241"/>
      <c r="U202" s="241"/>
      <c r="V202" s="241"/>
      <c r="W202" s="18"/>
      <c r="X202" s="18"/>
      <c r="Y202" s="18"/>
      <c r="Z202" s="18"/>
      <c r="AA202" s="18"/>
      <c r="AB202" s="20"/>
    </row>
    <row r="203" spans="1:28">
      <c r="B203" s="16"/>
      <c r="C203" s="739"/>
      <c r="D203" s="265" t="s">
        <v>1468</v>
      </c>
      <c r="E203" s="258" t="s">
        <v>1469</v>
      </c>
      <c r="F203" s="259" t="s">
        <v>1117</v>
      </c>
      <c r="G203" s="311">
        <v>368220.7</v>
      </c>
      <c r="H203" s="218">
        <f t="shared" si="44"/>
        <v>412476</v>
      </c>
      <c r="I203" s="12" t="s">
        <v>593</v>
      </c>
      <c r="J203" s="18"/>
      <c r="K203" s="273">
        <v>0</v>
      </c>
      <c r="L203" s="273">
        <v>0</v>
      </c>
      <c r="M203" s="273">
        <v>46092</v>
      </c>
      <c r="N203" s="273">
        <v>20046</v>
      </c>
      <c r="O203" s="273">
        <v>18487</v>
      </c>
      <c r="P203" s="273">
        <v>0</v>
      </c>
      <c r="Q203" s="273">
        <v>0</v>
      </c>
      <c r="R203" s="273">
        <v>30842</v>
      </c>
      <c r="S203" s="273">
        <v>82271</v>
      </c>
      <c r="T203" s="273">
        <v>53555</v>
      </c>
      <c r="U203" s="273">
        <v>97235</v>
      </c>
      <c r="V203" s="273">
        <v>63948</v>
      </c>
      <c r="W203" s="18"/>
      <c r="X203" s="12" t="s">
        <v>500</v>
      </c>
      <c r="Y203" s="12" t="s">
        <v>1307</v>
      </c>
      <c r="Z203" s="274">
        <v>1.7999999999999999E-2</v>
      </c>
      <c r="AA203" s="12" t="s">
        <v>1441</v>
      </c>
      <c r="AB203" s="20"/>
    </row>
    <row r="204" spans="1:28">
      <c r="B204" s="16"/>
      <c r="C204" s="739"/>
      <c r="D204" s="265" t="s">
        <v>1470</v>
      </c>
      <c r="E204" s="258" t="s">
        <v>1469</v>
      </c>
      <c r="F204" s="259" t="s">
        <v>1117</v>
      </c>
      <c r="G204" s="311">
        <v>368220.7</v>
      </c>
      <c r="H204" s="218">
        <f t="shared" si="44"/>
        <v>412476</v>
      </c>
      <c r="I204" s="12" t="s">
        <v>593</v>
      </c>
      <c r="J204" s="18"/>
      <c r="K204" s="273">
        <v>0</v>
      </c>
      <c r="L204" s="273">
        <v>0</v>
      </c>
      <c r="M204" s="273">
        <v>46092</v>
      </c>
      <c r="N204" s="273">
        <v>20046</v>
      </c>
      <c r="O204" s="273">
        <v>18487</v>
      </c>
      <c r="P204" s="273">
        <v>0</v>
      </c>
      <c r="Q204" s="273">
        <v>0</v>
      </c>
      <c r="R204" s="273">
        <v>30842</v>
      </c>
      <c r="S204" s="273">
        <v>82271</v>
      </c>
      <c r="T204" s="273">
        <v>53555</v>
      </c>
      <c r="U204" s="273">
        <v>97235</v>
      </c>
      <c r="V204" s="273">
        <v>63948</v>
      </c>
      <c r="W204" s="18"/>
      <c r="X204" s="12" t="s">
        <v>500</v>
      </c>
      <c r="Y204" s="12" t="s">
        <v>1307</v>
      </c>
      <c r="Z204" s="274">
        <v>1.7999999999999999E-2</v>
      </c>
      <c r="AA204" s="12" t="s">
        <v>1441</v>
      </c>
      <c r="AB204" s="20"/>
    </row>
    <row r="205" spans="1:28">
      <c r="B205" s="16"/>
      <c r="C205" s="739"/>
      <c r="D205" s="265" t="s">
        <v>1471</v>
      </c>
      <c r="E205" s="258" t="s">
        <v>1472</v>
      </c>
      <c r="F205" s="259" t="s">
        <v>1117</v>
      </c>
      <c r="G205" s="311">
        <v>118116</v>
      </c>
      <c r="H205" s="218">
        <f t="shared" si="44"/>
        <v>125385</v>
      </c>
      <c r="I205" s="12" t="s">
        <v>593</v>
      </c>
      <c r="J205" s="18"/>
      <c r="K205" s="273">
        <v>0</v>
      </c>
      <c r="L205" s="273">
        <v>0</v>
      </c>
      <c r="M205" s="273">
        <v>13828</v>
      </c>
      <c r="N205" s="273">
        <v>7795</v>
      </c>
      <c r="O205" s="273">
        <v>5406</v>
      </c>
      <c r="P205" s="273">
        <v>0</v>
      </c>
      <c r="Q205" s="273">
        <v>0</v>
      </c>
      <c r="R205" s="273">
        <v>9253</v>
      </c>
      <c r="S205" s="273">
        <v>24681</v>
      </c>
      <c r="T205" s="273">
        <v>16067</v>
      </c>
      <c r="U205" s="273">
        <v>29171</v>
      </c>
      <c r="V205" s="273">
        <v>19184</v>
      </c>
      <c r="W205" s="18"/>
      <c r="X205" s="12" t="s">
        <v>983</v>
      </c>
      <c r="Y205" s="12" t="s">
        <v>1307</v>
      </c>
      <c r="Z205" s="274">
        <v>1.7999999999999999E-2</v>
      </c>
      <c r="AA205" s="12" t="s">
        <v>1441</v>
      </c>
      <c r="AB205" s="20"/>
    </row>
    <row r="206" spans="1:28">
      <c r="B206" s="16"/>
      <c r="C206" s="739"/>
      <c r="D206" s="265" t="s">
        <v>1473</v>
      </c>
      <c r="E206" s="258" t="s">
        <v>1474</v>
      </c>
      <c r="F206" s="259" t="s">
        <v>1149</v>
      </c>
      <c r="G206" s="311">
        <v>243907.33799999999</v>
      </c>
      <c r="H206" s="218">
        <f t="shared" si="44"/>
        <v>287291</v>
      </c>
      <c r="I206" s="12" t="s">
        <v>593</v>
      </c>
      <c r="J206" s="18"/>
      <c r="K206" s="273">
        <v>0</v>
      </c>
      <c r="L206" s="273">
        <v>0</v>
      </c>
      <c r="M206" s="273">
        <v>32264</v>
      </c>
      <c r="N206" s="273">
        <v>12251</v>
      </c>
      <c r="O206" s="273">
        <v>13081</v>
      </c>
      <c r="P206" s="273">
        <v>0</v>
      </c>
      <c r="Q206" s="273">
        <v>0</v>
      </c>
      <c r="R206" s="273">
        <v>21589</v>
      </c>
      <c r="S206" s="273">
        <v>57790</v>
      </c>
      <c r="T206" s="273">
        <v>37488</v>
      </c>
      <c r="U206" s="273">
        <v>68064</v>
      </c>
      <c r="V206" s="273">
        <v>44764</v>
      </c>
      <c r="W206" s="18"/>
      <c r="X206" s="12" t="s">
        <v>983</v>
      </c>
      <c r="Y206" s="12" t="s">
        <v>1307</v>
      </c>
      <c r="Z206" s="274">
        <v>1.7999999999999999E-2</v>
      </c>
      <c r="AA206" s="12" t="s">
        <v>1441</v>
      </c>
      <c r="AB206" s="20"/>
    </row>
    <row r="207" spans="1:28" s="322" customFormat="1">
      <c r="A207" s="314"/>
      <c r="B207" s="315"/>
      <c r="C207" s="739"/>
      <c r="D207" s="316"/>
      <c r="E207" s="316"/>
      <c r="F207" s="317" t="s">
        <v>333</v>
      </c>
      <c r="G207" s="318"/>
      <c r="H207" s="218">
        <f t="shared" ref="H207:H208" si="47">SUM(K207:V207)</f>
        <v>0</v>
      </c>
      <c r="I207" s="12" t="s">
        <v>333</v>
      </c>
      <c r="J207" s="319"/>
      <c r="K207" s="312"/>
      <c r="L207" s="312"/>
      <c r="M207" s="273"/>
      <c r="N207" s="312"/>
      <c r="O207" s="312"/>
      <c r="P207" s="312"/>
      <c r="Q207" s="312"/>
      <c r="R207" s="312"/>
      <c r="S207" s="273"/>
      <c r="T207" s="273"/>
      <c r="U207" s="273"/>
      <c r="V207" s="273"/>
      <c r="W207" s="319"/>
      <c r="X207" s="205" t="s">
        <v>333</v>
      </c>
      <c r="Y207" s="313" t="s">
        <v>333</v>
      </c>
      <c r="Z207" s="320"/>
      <c r="AA207" s="205" t="s">
        <v>333</v>
      </c>
      <c r="AB207" s="321"/>
    </row>
    <row r="208" spans="1:28" s="322" customFormat="1">
      <c r="A208" s="314"/>
      <c r="B208" s="315"/>
      <c r="C208" s="740"/>
      <c r="D208" s="316"/>
      <c r="E208" s="316"/>
      <c r="F208" s="317" t="s">
        <v>333</v>
      </c>
      <c r="G208" s="318"/>
      <c r="H208" s="218">
        <f t="shared" si="47"/>
        <v>0</v>
      </c>
      <c r="I208" s="12" t="s">
        <v>333</v>
      </c>
      <c r="J208" s="319"/>
      <c r="K208" s="312"/>
      <c r="L208" s="312"/>
      <c r="M208" s="273"/>
      <c r="N208" s="312"/>
      <c r="O208" s="312"/>
      <c r="P208" s="312"/>
      <c r="Q208" s="312"/>
      <c r="R208" s="312"/>
      <c r="S208" s="273"/>
      <c r="T208" s="273"/>
      <c r="U208" s="273"/>
      <c r="V208" s="273"/>
      <c r="W208" s="319"/>
      <c r="X208" s="205" t="s">
        <v>333</v>
      </c>
      <c r="Y208" s="313" t="s">
        <v>333</v>
      </c>
      <c r="Z208" s="320"/>
      <c r="AA208" s="205" t="s">
        <v>333</v>
      </c>
      <c r="AB208" s="321"/>
    </row>
    <row r="209" spans="2:28">
      <c r="B209" s="23"/>
      <c r="C209" s="2"/>
      <c r="D209" s="2"/>
      <c r="E209" s="2"/>
      <c r="F209" s="2"/>
      <c r="G209" s="275"/>
      <c r="H209" s="275"/>
      <c r="I209" s="275"/>
      <c r="J209" s="2"/>
      <c r="K209" s="2"/>
      <c r="L209" s="2"/>
      <c r="M209" s="2"/>
      <c r="N209" s="2"/>
      <c r="O209" s="2"/>
      <c r="P209" s="2"/>
      <c r="Q209" s="2"/>
      <c r="R209" s="2"/>
      <c r="S209" s="2"/>
      <c r="T209" s="2"/>
      <c r="U209" s="2"/>
      <c r="V209" s="2"/>
      <c r="W209" s="2"/>
      <c r="X209" s="2"/>
      <c r="Y209" s="2"/>
      <c r="Z209" s="2"/>
      <c r="AA209" s="2"/>
      <c r="AB209" s="22"/>
    </row>
    <row r="210" spans="2:28">
      <c r="B210" s="25"/>
      <c r="C210" s="25"/>
      <c r="D210" s="25"/>
      <c r="E210" s="25"/>
      <c r="F210" s="25"/>
      <c r="G210" s="276"/>
      <c r="H210" s="276"/>
      <c r="I210" s="276"/>
      <c r="J210" s="25"/>
      <c r="K210" s="25"/>
      <c r="L210" s="25"/>
      <c r="M210" s="25"/>
      <c r="N210" s="25"/>
      <c r="O210" s="25"/>
      <c r="P210" s="25"/>
      <c r="Q210" s="25"/>
      <c r="R210" s="25"/>
      <c r="S210" s="25"/>
      <c r="T210" s="25"/>
      <c r="U210" s="25"/>
      <c r="V210" s="25"/>
      <c r="W210" s="25"/>
      <c r="X210" s="25"/>
      <c r="Y210" s="25"/>
      <c r="Z210" s="25"/>
      <c r="AA210" s="25"/>
      <c r="AB210" s="25"/>
    </row>
    <row r="211" spans="2:28">
      <c r="B211" s="25"/>
      <c r="C211" s="95" t="s">
        <v>1475</v>
      </c>
      <c r="D211" s="25"/>
      <c r="E211" s="25"/>
      <c r="F211" s="25"/>
      <c r="G211" s="277"/>
      <c r="H211" s="277"/>
      <c r="I211" s="277"/>
      <c r="J211" s="25"/>
      <c r="K211" s="278"/>
      <c r="L211" s="25"/>
      <c r="M211" s="25"/>
      <c r="N211" s="25"/>
      <c r="O211" s="25"/>
      <c r="P211" s="279"/>
      <c r="Q211" s="25"/>
      <c r="R211" s="25"/>
      <c r="S211" s="25"/>
      <c r="T211" s="25"/>
      <c r="U211" s="25"/>
      <c r="V211" s="25"/>
      <c r="W211" s="25"/>
      <c r="X211" s="25"/>
      <c r="Y211" s="25"/>
      <c r="Z211" s="25"/>
      <c r="AA211" s="25"/>
      <c r="AB211" s="25"/>
    </row>
    <row r="212" spans="2:28">
      <c r="B212" s="25"/>
      <c r="C212" s="95" t="s">
        <v>1476</v>
      </c>
      <c r="D212" s="25"/>
      <c r="E212" s="25"/>
      <c r="F212" s="25"/>
      <c r="G212" s="277"/>
      <c r="H212" s="277"/>
      <c r="I212" s="277"/>
      <c r="J212" s="25"/>
      <c r="K212" s="278"/>
      <c r="L212" s="25"/>
      <c r="M212" s="25"/>
      <c r="N212" s="25"/>
      <c r="O212" s="25"/>
      <c r="P212" s="279"/>
      <c r="Q212" s="25"/>
      <c r="R212" s="25"/>
      <c r="S212" s="25"/>
      <c r="T212" s="25"/>
      <c r="U212" s="25"/>
      <c r="V212" s="25"/>
      <c r="W212" s="25"/>
      <c r="X212" s="25"/>
      <c r="Y212" s="25"/>
      <c r="Z212" s="25"/>
      <c r="AA212" s="25"/>
      <c r="AB212" s="25"/>
    </row>
    <row r="213" spans="2:28">
      <c r="B213" s="25"/>
      <c r="C213" s="25"/>
      <c r="D213" s="25"/>
      <c r="E213" s="25"/>
      <c r="F213" s="25"/>
      <c r="G213" s="276"/>
      <c r="H213" s="276"/>
      <c r="I213" s="276"/>
      <c r="J213" s="25"/>
      <c r="K213" s="25"/>
      <c r="L213" s="25"/>
      <c r="M213" s="25"/>
      <c r="N213" s="25"/>
      <c r="O213" s="25"/>
      <c r="P213" s="25"/>
      <c r="Q213" s="25"/>
      <c r="R213" s="25"/>
      <c r="S213" s="25"/>
      <c r="T213" s="25"/>
      <c r="U213" s="25"/>
      <c r="V213" s="25"/>
      <c r="W213" s="25"/>
      <c r="X213" s="25"/>
      <c r="Y213" s="25"/>
      <c r="Z213" s="25"/>
      <c r="AA213" s="25"/>
      <c r="AB213" s="25"/>
    </row>
    <row r="214" spans="2:28" ht="18">
      <c r="C214" s="26" t="s">
        <v>1477</v>
      </c>
    </row>
    <row r="216" spans="2:28">
      <c r="C216" s="281" t="s">
        <v>1478</v>
      </c>
      <c r="D216" s="282"/>
      <c r="G216" s="1"/>
      <c r="H216" s="1"/>
      <c r="I216" s="1"/>
    </row>
    <row r="217" spans="2:28">
      <c r="C217" s="283" t="s">
        <v>1479</v>
      </c>
      <c r="D217" s="284"/>
      <c r="G217" s="1"/>
      <c r="H217" s="1"/>
      <c r="I217" s="1"/>
    </row>
    <row r="218" spans="2:28">
      <c r="C218" s="283" t="s">
        <v>1480</v>
      </c>
      <c r="D218" s="284"/>
      <c r="G218" s="1"/>
      <c r="H218" s="1"/>
      <c r="I218" s="1"/>
    </row>
    <row r="219" spans="2:28">
      <c r="C219" s="283" t="s">
        <v>1481</v>
      </c>
      <c r="D219" s="284"/>
      <c r="G219" s="1"/>
      <c r="H219" s="1"/>
      <c r="I219" s="1"/>
    </row>
    <row r="220" spans="2:28">
      <c r="C220" s="283" t="s">
        <v>1482</v>
      </c>
      <c r="D220" s="284"/>
      <c r="G220" s="1"/>
      <c r="H220" s="1"/>
      <c r="I220" s="1"/>
    </row>
    <row r="221" spans="2:28">
      <c r="C221" s="283" t="s">
        <v>1483</v>
      </c>
      <c r="D221" s="284"/>
      <c r="G221" s="1"/>
      <c r="H221" s="1"/>
      <c r="I221" s="1"/>
    </row>
    <row r="222" spans="2:28">
      <c r="C222" s="283" t="s">
        <v>1484</v>
      </c>
      <c r="D222" s="284"/>
      <c r="G222" s="1"/>
      <c r="H222" s="1"/>
      <c r="I222" s="1"/>
    </row>
    <row r="223" spans="2:28">
      <c r="C223" s="285" t="s">
        <v>1485</v>
      </c>
      <c r="D223" s="286"/>
    </row>
    <row r="225" spans="3:25">
      <c r="C225" s="281" t="s">
        <v>1486</v>
      </c>
      <c r="D225" s="287"/>
      <c r="E225" s="287"/>
      <c r="F225" s="287"/>
      <c r="G225" s="288"/>
      <c r="H225" s="288"/>
      <c r="I225" s="288"/>
      <c r="J225" s="287"/>
      <c r="K225" s="287"/>
      <c r="L225" s="287"/>
      <c r="M225" s="287"/>
      <c r="N225" s="287"/>
      <c r="O225" s="287"/>
      <c r="P225" s="287"/>
      <c r="Q225" s="287"/>
      <c r="R225" s="287"/>
      <c r="S225" s="287"/>
      <c r="T225" s="287"/>
      <c r="U225" s="287"/>
      <c r="V225" s="287"/>
      <c r="W225" s="287"/>
      <c r="X225" s="287"/>
      <c r="Y225" s="282"/>
    </row>
    <row r="226" spans="3:25">
      <c r="C226" s="283"/>
      <c r="E226" s="253"/>
      <c r="F226" s="280"/>
      <c r="Y226" s="284"/>
    </row>
    <row r="227" spans="3:25">
      <c r="C227" s="283"/>
      <c r="E227" s="253"/>
      <c r="F227" s="280"/>
      <c r="Y227" s="284"/>
    </row>
    <row r="228" spans="3:25">
      <c r="C228" s="283"/>
      <c r="E228" s="253"/>
      <c r="F228" s="280"/>
      <c r="Y228" s="284"/>
    </row>
    <row r="229" spans="3:25">
      <c r="C229" s="283"/>
      <c r="E229" s="253"/>
      <c r="F229" s="280"/>
      <c r="Y229" s="284"/>
    </row>
    <row r="230" spans="3:25">
      <c r="C230" s="283"/>
      <c r="E230" s="253"/>
      <c r="F230" s="280"/>
      <c r="Y230" s="284"/>
    </row>
    <row r="231" spans="3:25">
      <c r="C231" s="283"/>
      <c r="E231" s="253"/>
      <c r="F231" s="280"/>
      <c r="Y231" s="284"/>
    </row>
    <row r="232" spans="3:25">
      <c r="C232" s="283"/>
      <c r="E232" s="253"/>
      <c r="F232" s="280"/>
      <c r="Y232" s="284"/>
    </row>
    <row r="233" spans="3:25">
      <c r="C233" s="283"/>
      <c r="E233" s="253"/>
      <c r="F233" s="280"/>
      <c r="Y233" s="284"/>
    </row>
    <row r="234" spans="3:25">
      <c r="C234" s="283"/>
      <c r="E234" s="253"/>
      <c r="F234" s="280"/>
      <c r="Y234" s="284"/>
    </row>
    <row r="235" spans="3:25">
      <c r="C235" s="283"/>
      <c r="E235" s="253"/>
      <c r="F235" s="280"/>
      <c r="Y235" s="284"/>
    </row>
    <row r="236" spans="3:25">
      <c r="C236" s="283"/>
      <c r="E236" s="253"/>
      <c r="F236" s="289"/>
      <c r="Y236" s="284"/>
    </row>
    <row r="237" spans="3:25">
      <c r="C237" s="283"/>
      <c r="E237" s="253"/>
      <c r="F237" s="280"/>
      <c r="Y237" s="284"/>
    </row>
    <row r="238" spans="3:25">
      <c r="C238" s="283"/>
      <c r="E238" s="253"/>
      <c r="F238" s="280"/>
      <c r="Y238" s="284"/>
    </row>
    <row r="239" spans="3:25">
      <c r="C239" s="283"/>
      <c r="E239" s="253"/>
      <c r="F239" s="289"/>
      <c r="Y239" s="284"/>
    </row>
    <row r="240" spans="3:25">
      <c r="C240" s="283"/>
      <c r="E240" s="253"/>
      <c r="F240" s="289"/>
      <c r="Y240" s="284"/>
    </row>
    <row r="241" spans="3:25">
      <c r="C241" s="283"/>
      <c r="E241" s="253"/>
      <c r="F241" s="280"/>
      <c r="Y241" s="284"/>
    </row>
    <row r="242" spans="3:25">
      <c r="C242" s="283"/>
      <c r="E242" s="253"/>
      <c r="F242" s="289"/>
      <c r="Y242" s="284"/>
    </row>
    <row r="243" spans="3:25">
      <c r="C243" s="283"/>
      <c r="E243" s="253"/>
      <c r="F243" s="280"/>
      <c r="Y243" s="284"/>
    </row>
    <row r="244" spans="3:25">
      <c r="C244" s="283"/>
      <c r="E244" s="253"/>
      <c r="F244" s="280"/>
      <c r="Y244" s="284"/>
    </row>
    <row r="245" spans="3:25">
      <c r="C245" s="283"/>
      <c r="E245" s="253"/>
      <c r="F245" s="280"/>
      <c r="Y245" s="284"/>
    </row>
    <row r="246" spans="3:25">
      <c r="C246" s="283"/>
      <c r="E246" s="253"/>
      <c r="F246" s="280"/>
      <c r="Y246" s="284"/>
    </row>
    <row r="247" spans="3:25">
      <c r="C247" s="283"/>
      <c r="E247" s="253"/>
      <c r="F247" s="280"/>
      <c r="Y247" s="284"/>
    </row>
    <row r="248" spans="3:25">
      <c r="C248" s="283"/>
      <c r="E248" s="253"/>
      <c r="F248" s="280"/>
      <c r="Y248" s="284"/>
    </row>
    <row r="249" spans="3:25">
      <c r="C249" s="283"/>
      <c r="E249" s="253"/>
      <c r="F249" s="289"/>
      <c r="Y249" s="284"/>
    </row>
    <row r="250" spans="3:25">
      <c r="C250" s="283"/>
      <c r="E250" s="253"/>
      <c r="F250" s="289"/>
      <c r="Y250" s="284"/>
    </row>
    <row r="251" spans="3:25">
      <c r="C251" s="283"/>
      <c r="E251" s="253"/>
      <c r="F251" s="280"/>
      <c r="Y251" s="284"/>
    </row>
    <row r="252" spans="3:25">
      <c r="C252" s="283"/>
      <c r="E252" s="253"/>
      <c r="F252" s="280"/>
      <c r="Y252" s="284"/>
    </row>
    <row r="253" spans="3:25">
      <c r="C253" s="283"/>
      <c r="E253" s="253"/>
      <c r="F253" s="280"/>
      <c r="Y253" s="284"/>
    </row>
    <row r="254" spans="3:25">
      <c r="C254" s="283"/>
      <c r="E254" s="253"/>
      <c r="F254" s="27"/>
      <c r="Y254" s="284"/>
    </row>
    <row r="255" spans="3:25">
      <c r="C255" s="283"/>
      <c r="F255" s="27"/>
      <c r="Y255" s="284"/>
    </row>
    <row r="256" spans="3:25">
      <c r="C256" s="283"/>
      <c r="F256" s="229"/>
      <c r="Y256" s="284"/>
    </row>
    <row r="257" spans="3:25">
      <c r="C257" s="283"/>
      <c r="F257" s="229"/>
      <c r="Y257" s="284"/>
    </row>
    <row r="258" spans="3:25">
      <c r="C258" s="283"/>
      <c r="Y258" s="284"/>
    </row>
    <row r="259" spans="3:25">
      <c r="C259" s="283"/>
      <c r="G259" s="27"/>
      <c r="H259" s="27"/>
      <c r="I259" s="27"/>
      <c r="Y259" s="284"/>
    </row>
    <row r="260" spans="3:25">
      <c r="C260" s="283"/>
      <c r="G260" s="27"/>
      <c r="H260" s="27"/>
      <c r="I260" s="27"/>
      <c r="Y260" s="284"/>
    </row>
    <row r="261" spans="3:25">
      <c r="C261" s="283"/>
      <c r="G261" s="27"/>
      <c r="H261" s="27"/>
      <c r="I261" s="27"/>
      <c r="Y261" s="284"/>
    </row>
    <row r="262" spans="3:25">
      <c r="C262" s="283"/>
      <c r="G262" s="27"/>
      <c r="H262" s="27"/>
      <c r="I262" s="27"/>
      <c r="Y262" s="284"/>
    </row>
    <row r="263" spans="3:25">
      <c r="C263" s="283"/>
      <c r="G263" s="27"/>
      <c r="H263" s="27"/>
      <c r="I263" s="27"/>
      <c r="Y263" s="284"/>
    </row>
    <row r="264" spans="3:25">
      <c r="C264" s="283"/>
      <c r="G264" s="27"/>
      <c r="H264" s="27"/>
      <c r="I264" s="27"/>
      <c r="Y264" s="284"/>
    </row>
    <row r="265" spans="3:25">
      <c r="C265" s="283"/>
      <c r="G265" s="27"/>
      <c r="H265" s="27"/>
      <c r="I265" s="27"/>
      <c r="Y265" s="284"/>
    </row>
    <row r="266" spans="3:25">
      <c r="C266" s="283"/>
      <c r="G266" s="27"/>
      <c r="H266" s="27"/>
      <c r="I266" s="27"/>
      <c r="Y266" s="284"/>
    </row>
    <row r="267" spans="3:25">
      <c r="C267" s="283"/>
      <c r="G267" s="27"/>
      <c r="H267" s="27"/>
      <c r="I267" s="27"/>
      <c r="Y267" s="284"/>
    </row>
    <row r="268" spans="3:25">
      <c r="C268" s="283"/>
      <c r="G268" s="27"/>
      <c r="H268" s="27"/>
      <c r="I268" s="27"/>
      <c r="Y268" s="284"/>
    </row>
    <row r="269" spans="3:25">
      <c r="C269" s="283"/>
      <c r="G269" s="27"/>
      <c r="H269" s="27"/>
      <c r="I269" s="27"/>
      <c r="Y269" s="284"/>
    </row>
    <row r="270" spans="3:25">
      <c r="C270" s="283"/>
      <c r="G270" s="27"/>
      <c r="H270" s="27"/>
      <c r="I270" s="27"/>
      <c r="Y270" s="284"/>
    </row>
    <row r="271" spans="3:25">
      <c r="C271" s="283"/>
      <c r="G271" s="27"/>
      <c r="H271" s="27"/>
      <c r="I271" s="27"/>
      <c r="Y271" s="284"/>
    </row>
    <row r="272" spans="3:25">
      <c r="C272" s="283"/>
      <c r="G272" s="27"/>
      <c r="H272" s="27"/>
      <c r="I272" s="27"/>
      <c r="Y272" s="284"/>
    </row>
    <row r="273" spans="3:25">
      <c r="C273" s="283"/>
      <c r="G273" s="27"/>
      <c r="H273" s="27"/>
      <c r="I273" s="27"/>
      <c r="K273" s="290"/>
      <c r="Y273" s="284"/>
    </row>
    <row r="274" spans="3:25">
      <c r="C274" s="283"/>
      <c r="G274" s="27"/>
      <c r="H274" s="27"/>
      <c r="I274" s="27"/>
      <c r="K274" s="290"/>
      <c r="Y274" s="284"/>
    </row>
    <row r="275" spans="3:25">
      <c r="C275" s="283"/>
      <c r="G275" s="27"/>
      <c r="H275" s="27"/>
      <c r="I275" s="27"/>
      <c r="K275" s="290"/>
      <c r="Y275" s="284"/>
    </row>
    <row r="276" spans="3:25">
      <c r="C276" s="283"/>
      <c r="G276" s="27"/>
      <c r="H276" s="27"/>
      <c r="I276" s="27"/>
      <c r="Y276" s="284"/>
    </row>
    <row r="277" spans="3:25">
      <c r="C277" s="283"/>
      <c r="G277" s="27"/>
      <c r="H277" s="27"/>
      <c r="I277" s="27"/>
      <c r="Y277" s="284"/>
    </row>
    <row r="278" spans="3:25">
      <c r="C278" s="283"/>
      <c r="G278" s="27"/>
      <c r="H278" s="27"/>
      <c r="I278" s="27"/>
      <c r="Y278" s="284"/>
    </row>
    <row r="279" spans="3:25">
      <c r="C279" s="283"/>
      <c r="G279" s="27"/>
      <c r="H279" s="27"/>
      <c r="I279" s="27"/>
      <c r="Y279" s="284"/>
    </row>
    <row r="280" spans="3:25">
      <c r="C280" s="283"/>
      <c r="G280" s="27"/>
      <c r="H280" s="27"/>
      <c r="I280" s="27"/>
      <c r="Y280" s="284"/>
    </row>
    <row r="281" spans="3:25">
      <c r="C281" s="283"/>
      <c r="G281" s="27"/>
      <c r="H281" s="27"/>
      <c r="I281" s="27"/>
      <c r="Y281" s="284"/>
    </row>
    <row r="282" spans="3:25">
      <c r="C282" s="285"/>
      <c r="D282" s="291"/>
      <c r="E282" s="291"/>
      <c r="F282" s="291"/>
      <c r="G282" s="292"/>
      <c r="H282" s="292"/>
      <c r="I282" s="292"/>
      <c r="J282" s="291"/>
      <c r="K282" s="291"/>
      <c r="L282" s="291"/>
      <c r="M282" s="291"/>
      <c r="N282" s="291"/>
      <c r="O282" s="291"/>
      <c r="P282" s="291"/>
      <c r="Q282" s="291"/>
      <c r="R282" s="291"/>
      <c r="S282" s="291"/>
      <c r="T282" s="291"/>
      <c r="U282" s="291"/>
      <c r="V282" s="291"/>
      <c r="W282" s="291"/>
      <c r="X282" s="291"/>
      <c r="Y282" s="286"/>
    </row>
    <row r="284" spans="3:25">
      <c r="C284" s="281" t="s">
        <v>1487</v>
      </c>
      <c r="D284" s="287"/>
      <c r="E284" s="287"/>
      <c r="F284" s="287"/>
      <c r="G284" s="288"/>
      <c r="H284" s="288"/>
      <c r="I284" s="288"/>
      <c r="J284" s="287"/>
      <c r="K284" s="282"/>
    </row>
    <row r="285" spans="3:25">
      <c r="C285" s="283"/>
      <c r="K285" s="284"/>
    </row>
    <row r="286" spans="3:25">
      <c r="C286" s="283"/>
      <c r="K286" s="284"/>
    </row>
    <row r="287" spans="3:25">
      <c r="C287" s="283"/>
      <c r="K287" s="284"/>
    </row>
    <row r="288" spans="3:25">
      <c r="C288" s="283"/>
      <c r="K288" s="284"/>
    </row>
    <row r="289" spans="3:11">
      <c r="C289" s="283"/>
      <c r="K289" s="284"/>
    </row>
    <row r="290" spans="3:11">
      <c r="C290" s="283"/>
      <c r="K290" s="284"/>
    </row>
    <row r="291" spans="3:11">
      <c r="C291" s="283"/>
      <c r="K291" s="284"/>
    </row>
    <row r="292" spans="3:11">
      <c r="C292" s="283"/>
      <c r="K292" s="284"/>
    </row>
    <row r="293" spans="3:11">
      <c r="C293" s="283"/>
      <c r="K293" s="284"/>
    </row>
    <row r="294" spans="3:11">
      <c r="C294" s="283"/>
      <c r="K294" s="284"/>
    </row>
    <row r="295" spans="3:11">
      <c r="C295" s="283"/>
      <c r="K295" s="284"/>
    </row>
    <row r="296" spans="3:11">
      <c r="C296" s="283"/>
      <c r="K296" s="284"/>
    </row>
    <row r="297" spans="3:11">
      <c r="C297" s="283"/>
      <c r="K297" s="284"/>
    </row>
    <row r="298" spans="3:11">
      <c r="C298" s="283"/>
      <c r="K298" s="284"/>
    </row>
    <row r="299" spans="3:11">
      <c r="C299" s="283"/>
      <c r="K299" s="284"/>
    </row>
    <row r="300" spans="3:11">
      <c r="C300" s="283"/>
      <c r="K300" s="284"/>
    </row>
    <row r="301" spans="3:11">
      <c r="C301" s="283"/>
      <c r="K301" s="284"/>
    </row>
    <row r="302" spans="3:11">
      <c r="C302" s="283"/>
      <c r="K302" s="284"/>
    </row>
    <row r="303" spans="3:11">
      <c r="C303" s="283"/>
      <c r="K303" s="284"/>
    </row>
    <row r="304" spans="3:11">
      <c r="C304" s="283"/>
      <c r="K304" s="284"/>
    </row>
    <row r="305" spans="3:11">
      <c r="C305" s="283"/>
      <c r="K305" s="284"/>
    </row>
    <row r="306" spans="3:11">
      <c r="C306" s="283"/>
      <c r="K306" s="284"/>
    </row>
    <row r="307" spans="3:11">
      <c r="C307" s="283"/>
      <c r="K307" s="284"/>
    </row>
    <row r="308" spans="3:11">
      <c r="C308" s="283"/>
      <c r="K308" s="284"/>
    </row>
    <row r="309" spans="3:11">
      <c r="C309" s="283"/>
      <c r="K309" s="284"/>
    </row>
    <row r="310" spans="3:11">
      <c r="C310" s="283"/>
      <c r="K310" s="284"/>
    </row>
    <row r="311" spans="3:11">
      <c r="C311" s="283"/>
      <c r="K311" s="284"/>
    </row>
    <row r="312" spans="3:11">
      <c r="C312" s="283"/>
      <c r="K312" s="284"/>
    </row>
    <row r="313" spans="3:11">
      <c r="C313" s="283"/>
      <c r="K313" s="284"/>
    </row>
    <row r="314" spans="3:11">
      <c r="C314" s="283"/>
      <c r="K314" s="284"/>
    </row>
    <row r="315" spans="3:11">
      <c r="C315" s="283"/>
      <c r="K315" s="284"/>
    </row>
    <row r="316" spans="3:11">
      <c r="C316" s="283"/>
      <c r="K316" s="284"/>
    </row>
    <row r="317" spans="3:11">
      <c r="C317" s="283"/>
      <c r="K317" s="284"/>
    </row>
    <row r="318" spans="3:11">
      <c r="C318" s="283"/>
      <c r="K318" s="284"/>
    </row>
    <row r="319" spans="3:11">
      <c r="C319" s="283"/>
      <c r="K319" s="284"/>
    </row>
    <row r="320" spans="3:11">
      <c r="C320" s="283"/>
      <c r="K320" s="284"/>
    </row>
    <row r="321" spans="3:11">
      <c r="C321" s="283"/>
      <c r="K321" s="284"/>
    </row>
    <row r="322" spans="3:11">
      <c r="C322" s="283"/>
      <c r="K322" s="284"/>
    </row>
    <row r="323" spans="3:11">
      <c r="C323" s="283"/>
      <c r="K323" s="284"/>
    </row>
    <row r="324" spans="3:11">
      <c r="C324" s="283"/>
      <c r="K324" s="284"/>
    </row>
    <row r="325" spans="3:11">
      <c r="C325" s="283"/>
      <c r="K325" s="284"/>
    </row>
    <row r="326" spans="3:11">
      <c r="C326" s="285"/>
      <c r="D326" s="291"/>
      <c r="E326" s="291"/>
      <c r="F326" s="291"/>
      <c r="G326" s="292"/>
      <c r="H326" s="292"/>
      <c r="I326" s="292"/>
      <c r="J326" s="291"/>
      <c r="K326" s="286"/>
    </row>
  </sheetData>
  <mergeCells count="25">
    <mergeCell ref="K7:V7"/>
    <mergeCell ref="F9:F10"/>
    <mergeCell ref="G9:G10"/>
    <mergeCell ref="H9:H10"/>
    <mergeCell ref="K9:V9"/>
    <mergeCell ref="Z168:Z169"/>
    <mergeCell ref="AA168:AA169"/>
    <mergeCell ref="C170:C185"/>
    <mergeCell ref="C187:C201"/>
    <mergeCell ref="Y9:Y10"/>
    <mergeCell ref="Z9:Z10"/>
    <mergeCell ref="K166:V166"/>
    <mergeCell ref="C168:C169"/>
    <mergeCell ref="D168:D169"/>
    <mergeCell ref="E168:E169"/>
    <mergeCell ref="F168:F169"/>
    <mergeCell ref="G168:G169"/>
    <mergeCell ref="H168:H169"/>
    <mergeCell ref="K168:V168"/>
    <mergeCell ref="X9:X10"/>
    <mergeCell ref="C203:C208"/>
    <mergeCell ref="I9:I10"/>
    <mergeCell ref="I168:I169"/>
    <mergeCell ref="X168:X169"/>
    <mergeCell ref="Y168:Y169"/>
  </mergeCells>
  <conditionalFormatting sqref="C11:C37 F11:F37 I11:I37 X11:Y37 I64:I76 I79:I90 F93:F96 I93:I96 X93:Y96 I99:I109 X99:Y109 C112:C116 F112:F116 I112:I116 X112:Y116 I129:I134 X129:Y134 C137:C148 F137:F148 I137:I148 X137:Y148 F203:F208 I203:I208 AA203:AA208">
    <cfRule type="cellIs" dxfId="167" priority="463" operator="equal">
      <formula>"[select]"</formula>
    </cfRule>
    <cfRule type="cellIs" dxfId="166" priority="464" operator="equal">
      <formula>""</formula>
    </cfRule>
  </conditionalFormatting>
  <conditionalFormatting sqref="C40:C46">
    <cfRule type="cellIs" dxfId="165" priority="291" operator="equal">
      <formula>"[select]"</formula>
    </cfRule>
    <cfRule type="cellIs" dxfId="164" priority="292" operator="equal">
      <formula>""</formula>
    </cfRule>
  </conditionalFormatting>
  <conditionalFormatting sqref="C49:C56">
    <cfRule type="cellIs" dxfId="163" priority="243" operator="equal">
      <formula>"[select]"</formula>
    </cfRule>
    <cfRule type="cellIs" dxfId="162" priority="244" operator="equal">
      <formula>""</formula>
    </cfRule>
  </conditionalFormatting>
  <conditionalFormatting sqref="C59:C61">
    <cfRule type="cellIs" dxfId="161" priority="241" operator="equal">
      <formula>"[select]"</formula>
    </cfRule>
    <cfRule type="cellIs" dxfId="160" priority="242" operator="equal">
      <formula>""</formula>
    </cfRule>
  </conditionalFormatting>
  <conditionalFormatting sqref="C64:C76">
    <cfRule type="cellIs" dxfId="159" priority="25" operator="equal">
      <formula>"[select]"</formula>
    </cfRule>
    <cfRule type="cellIs" dxfId="158" priority="26" operator="equal">
      <formula>""</formula>
    </cfRule>
  </conditionalFormatting>
  <conditionalFormatting sqref="C79:C90">
    <cfRule type="cellIs" dxfId="157" priority="31" operator="equal">
      <formula>"[select]"</formula>
    </cfRule>
    <cfRule type="cellIs" dxfId="156" priority="32" operator="equal">
      <formula>""</formula>
    </cfRule>
  </conditionalFormatting>
  <conditionalFormatting sqref="C93:C96">
    <cfRule type="cellIs" dxfId="155" priority="17" operator="equal">
      <formula>"[select]"</formula>
    </cfRule>
    <cfRule type="cellIs" dxfId="154" priority="18" operator="equal">
      <formula>""</formula>
    </cfRule>
  </conditionalFormatting>
  <conditionalFormatting sqref="C99:C109">
    <cfRule type="cellIs" dxfId="153" priority="39" operator="equal">
      <formula>"[select]"</formula>
    </cfRule>
    <cfRule type="cellIs" dxfId="152" priority="40" operator="equal">
      <formula>""</formula>
    </cfRule>
  </conditionalFormatting>
  <conditionalFormatting sqref="C119:C121">
    <cfRule type="cellIs" dxfId="151" priority="130" operator="equal">
      <formula>"[select]"</formula>
    </cfRule>
    <cfRule type="cellIs" dxfId="150" priority="131" operator="equal">
      <formula>""</formula>
    </cfRule>
  </conditionalFormatting>
  <conditionalFormatting sqref="C124:C126">
    <cfRule type="cellIs" dxfId="149" priority="73" operator="equal">
      <formula>"[select]"</formula>
    </cfRule>
    <cfRule type="cellIs" dxfId="148" priority="74" operator="equal">
      <formula>""</formula>
    </cfRule>
  </conditionalFormatting>
  <conditionalFormatting sqref="C129:C134">
    <cfRule type="cellIs" dxfId="147" priority="13" operator="equal">
      <formula>"[select]"</formula>
    </cfRule>
    <cfRule type="cellIs" dxfId="146" priority="14" operator="equal">
      <formula>""</formula>
    </cfRule>
  </conditionalFormatting>
  <conditionalFormatting sqref="C151:C155">
    <cfRule type="cellIs" dxfId="145" priority="9" operator="equal">
      <formula>"[select]"</formula>
    </cfRule>
    <cfRule type="cellIs" dxfId="144" priority="10" operator="equal">
      <formula>""</formula>
    </cfRule>
  </conditionalFormatting>
  <conditionalFormatting sqref="F40:F46">
    <cfRule type="cellIs" dxfId="143" priority="35" operator="equal">
      <formula>"[select]"</formula>
    </cfRule>
    <cfRule type="cellIs" dxfId="142" priority="36" operator="equal">
      <formula>""</formula>
    </cfRule>
  </conditionalFormatting>
  <conditionalFormatting sqref="F49:F56">
    <cfRule type="cellIs" dxfId="141" priority="283" operator="equal">
      <formula>"[select]"</formula>
    </cfRule>
    <cfRule type="cellIs" dxfId="140" priority="284" operator="equal">
      <formula>""</formula>
    </cfRule>
  </conditionalFormatting>
  <conditionalFormatting sqref="F59:F61">
    <cfRule type="cellIs" dxfId="139" priority="266" operator="equal">
      <formula>"[select]"</formula>
    </cfRule>
    <cfRule type="cellIs" dxfId="138" priority="267" operator="equal">
      <formula>""</formula>
    </cfRule>
  </conditionalFormatting>
  <conditionalFormatting sqref="F64:F76">
    <cfRule type="cellIs" dxfId="137" priority="21" operator="equal">
      <formula>"[select]"</formula>
    </cfRule>
    <cfRule type="cellIs" dxfId="136" priority="22" operator="equal">
      <formula>""</formula>
    </cfRule>
  </conditionalFormatting>
  <conditionalFormatting sqref="F79:F90">
    <cfRule type="cellIs" dxfId="135" priority="29" operator="equal">
      <formula>"[select]"</formula>
    </cfRule>
    <cfRule type="cellIs" dxfId="134" priority="30" operator="equal">
      <formula>""</formula>
    </cfRule>
  </conditionalFormatting>
  <conditionalFormatting sqref="F99:F109">
    <cfRule type="cellIs" dxfId="133" priority="184" operator="equal">
      <formula>"[select]"</formula>
    </cfRule>
    <cfRule type="cellIs" dxfId="132" priority="185" operator="equal">
      <formula>""</formula>
    </cfRule>
  </conditionalFormatting>
  <conditionalFormatting sqref="F119:F121">
    <cfRule type="cellIs" dxfId="131" priority="126" operator="equal">
      <formula>"[select]"</formula>
    </cfRule>
    <cfRule type="cellIs" dxfId="130" priority="127" operator="equal">
      <formula>""</formula>
    </cfRule>
  </conditionalFormatting>
  <conditionalFormatting sqref="F124:F126">
    <cfRule type="cellIs" dxfId="129" priority="113" operator="equal">
      <formula>"[select]"</formula>
    </cfRule>
    <cfRule type="cellIs" dxfId="128" priority="114" operator="equal">
      <formula>""</formula>
    </cfRule>
  </conditionalFormatting>
  <conditionalFormatting sqref="F129:F134">
    <cfRule type="cellIs" dxfId="127" priority="98" operator="equal">
      <formula>"[select]"</formula>
    </cfRule>
    <cfRule type="cellIs" dxfId="126" priority="99" operator="equal">
      <formula>""</formula>
    </cfRule>
  </conditionalFormatting>
  <conditionalFormatting sqref="F151:F155">
    <cfRule type="cellIs" dxfId="125" priority="54" operator="equal">
      <formula>"[select]"</formula>
    </cfRule>
    <cfRule type="cellIs" dxfId="124" priority="55" operator="equal">
      <formula>""</formula>
    </cfRule>
  </conditionalFormatting>
  <conditionalFormatting sqref="F170:F185">
    <cfRule type="cellIs" dxfId="123" priority="370" operator="equal">
      <formula>"[select]"</formula>
    </cfRule>
    <cfRule type="cellIs" dxfId="122" priority="371" operator="equal">
      <formula>""</formula>
    </cfRule>
  </conditionalFormatting>
  <conditionalFormatting sqref="F187:F201">
    <cfRule type="cellIs" dxfId="121" priority="363" operator="equal">
      <formula>"[select]"</formula>
    </cfRule>
    <cfRule type="cellIs" dxfId="120" priority="364" operator="equal">
      <formula>""</formula>
    </cfRule>
  </conditionalFormatting>
  <conditionalFormatting sqref="I40:I46">
    <cfRule type="cellIs" dxfId="119" priority="286" operator="equal">
      <formula>"[select]"</formula>
    </cfRule>
    <cfRule type="cellIs" dxfId="118" priority="287" operator="equal">
      <formula>""</formula>
    </cfRule>
  </conditionalFormatting>
  <conditionalFormatting sqref="I49:I56">
    <cfRule type="cellIs" dxfId="117" priority="279" operator="equal">
      <formula>"[select]"</formula>
    </cfRule>
    <cfRule type="cellIs" dxfId="116" priority="280" operator="equal">
      <formula>""</formula>
    </cfRule>
  </conditionalFormatting>
  <conditionalFormatting sqref="I59:I61">
    <cfRule type="cellIs" dxfId="115" priority="262" operator="equal">
      <formula>"[select]"</formula>
    </cfRule>
    <cfRule type="cellIs" dxfId="114" priority="263" operator="equal">
      <formula>""</formula>
    </cfRule>
  </conditionalFormatting>
  <conditionalFormatting sqref="I119:I121">
    <cfRule type="cellIs" dxfId="113" priority="134" operator="equal">
      <formula>"[select]"</formula>
    </cfRule>
    <cfRule type="cellIs" dxfId="112" priority="135" operator="equal">
      <formula>""</formula>
    </cfRule>
  </conditionalFormatting>
  <conditionalFormatting sqref="I124:I126">
    <cfRule type="cellIs" dxfId="111" priority="119" operator="equal">
      <formula>"[select]"</formula>
    </cfRule>
    <cfRule type="cellIs" dxfId="110" priority="120" operator="equal">
      <formula>""</formula>
    </cfRule>
  </conditionalFormatting>
  <conditionalFormatting sqref="I151:I155">
    <cfRule type="cellIs" dxfId="109" priority="64" operator="equal">
      <formula>"[select]"</formula>
    </cfRule>
    <cfRule type="cellIs" dxfId="108" priority="65" operator="equal">
      <formula>""</formula>
    </cfRule>
  </conditionalFormatting>
  <conditionalFormatting sqref="I170:I185">
    <cfRule type="cellIs" dxfId="107" priority="297" operator="equal">
      <formula>"[select]"</formula>
    </cfRule>
    <cfRule type="cellIs" dxfId="106" priority="298" operator="equal">
      <formula>""</formula>
    </cfRule>
  </conditionalFormatting>
  <conditionalFormatting sqref="I187:I201">
    <cfRule type="cellIs" dxfId="105" priority="295" operator="equal">
      <formula>"[select]"</formula>
    </cfRule>
    <cfRule type="cellIs" dxfId="104" priority="296" operator="equal">
      <formula>""</formula>
    </cfRule>
  </conditionalFormatting>
  <conditionalFormatting sqref="X40:Y46">
    <cfRule type="cellIs" dxfId="103" priority="289" operator="equal">
      <formula>"[select]"</formula>
    </cfRule>
    <cfRule type="cellIs" dxfId="102" priority="290" operator="equal">
      <formula>""</formula>
    </cfRule>
  </conditionalFormatting>
  <conditionalFormatting sqref="X49:Y56">
    <cfRule type="cellIs" dxfId="101" priority="269" operator="equal">
      <formula>"[select]"</formula>
    </cfRule>
    <cfRule type="cellIs" dxfId="100" priority="270" operator="equal">
      <formula>""</formula>
    </cfRule>
  </conditionalFormatting>
  <conditionalFormatting sqref="X59:Y61">
    <cfRule type="cellIs" dxfId="99" priority="264" operator="equal">
      <formula>"[select]"</formula>
    </cfRule>
    <cfRule type="cellIs" dxfId="98" priority="265" operator="equal">
      <formula>""</formula>
    </cfRule>
  </conditionalFormatting>
  <conditionalFormatting sqref="X64:Y76">
    <cfRule type="cellIs" dxfId="97" priority="245" operator="equal">
      <formula>"[select]"</formula>
    </cfRule>
    <cfRule type="cellIs" dxfId="96" priority="246" operator="equal">
      <formula>""</formula>
    </cfRule>
  </conditionalFormatting>
  <conditionalFormatting sqref="X79:Y90">
    <cfRule type="cellIs" dxfId="95" priority="1" operator="equal">
      <formula>"[select]"</formula>
    </cfRule>
    <cfRule type="cellIs" dxfId="94" priority="2" operator="equal">
      <formula>""</formula>
    </cfRule>
  </conditionalFormatting>
  <conditionalFormatting sqref="X119:Y121">
    <cfRule type="cellIs" dxfId="93" priority="136" operator="equal">
      <formula>"[select]"</formula>
    </cfRule>
    <cfRule type="cellIs" dxfId="92" priority="137" operator="equal">
      <formula>""</formula>
    </cfRule>
  </conditionalFormatting>
  <conditionalFormatting sqref="X124:Y126">
    <cfRule type="cellIs" dxfId="91" priority="121" operator="equal">
      <formula>"[select]"</formula>
    </cfRule>
    <cfRule type="cellIs" dxfId="90" priority="122" operator="equal">
      <formula>""</formula>
    </cfRule>
  </conditionalFormatting>
  <conditionalFormatting sqref="X151:Y155">
    <cfRule type="cellIs" dxfId="89" priority="66" operator="equal">
      <formula>"[select]"</formula>
    </cfRule>
    <cfRule type="cellIs" dxfId="88" priority="67" operator="equal">
      <formula>""</formula>
    </cfRule>
  </conditionalFormatting>
  <conditionalFormatting sqref="X170:Y185">
    <cfRule type="cellIs" dxfId="87" priority="374" operator="equal">
      <formula>"[select]"</formula>
    </cfRule>
    <cfRule type="cellIs" dxfId="86" priority="375" operator="equal">
      <formula>""</formula>
    </cfRule>
  </conditionalFormatting>
  <conditionalFormatting sqref="X187:Y201">
    <cfRule type="cellIs" dxfId="85" priority="367" operator="equal">
      <formula>"[select]"</formula>
    </cfRule>
    <cfRule type="cellIs" dxfId="84" priority="368" operator="equal">
      <formula>""</formula>
    </cfRule>
  </conditionalFormatting>
  <conditionalFormatting sqref="X203:Y208">
    <cfRule type="cellIs" dxfId="83" priority="360" operator="equal">
      <formula>"[select]"</formula>
    </cfRule>
    <cfRule type="cellIs" dxfId="82" priority="361" operator="equal">
      <formula>""</formula>
    </cfRule>
  </conditionalFormatting>
  <conditionalFormatting sqref="Z11:Z37 Z40:Z46 Z64:Z76 Z79:Z90 Z93:Z96 Z99:Z109 Z112:Z116 Z129:Z134 Z137:Z148">
    <cfRule type="cellIs" dxfId="81" priority="402" operator="notEqual">
      <formula>Y11="Other %"</formula>
    </cfRule>
  </conditionalFormatting>
  <conditionalFormatting sqref="Z49:Z56">
    <cfRule type="cellIs" dxfId="80" priority="285" operator="notEqual">
      <formula>Y49="Other %"</formula>
    </cfRule>
  </conditionalFormatting>
  <conditionalFormatting sqref="Z59:Z61">
    <cfRule type="cellIs" dxfId="79" priority="268" operator="notEqual">
      <formula>Y59="Other %"</formula>
    </cfRule>
  </conditionalFormatting>
  <conditionalFormatting sqref="Z119:Z121">
    <cfRule type="cellIs" dxfId="78" priority="140" operator="notEqual">
      <formula>Y119="Other %"</formula>
    </cfRule>
  </conditionalFormatting>
  <conditionalFormatting sqref="Z124:Z126">
    <cfRule type="cellIs" dxfId="77" priority="125" operator="notEqual">
      <formula>Y124="Other %"</formula>
    </cfRule>
  </conditionalFormatting>
  <conditionalFormatting sqref="Z151:Z155">
    <cfRule type="cellIs" dxfId="76" priority="68" operator="notEqual">
      <formula>Y151="Other %"</formula>
    </cfRule>
  </conditionalFormatting>
  <conditionalFormatting sqref="Z184:Z185">
    <cfRule type="cellIs" dxfId="75" priority="369" operator="notEqual">
      <formula>Y184="Other %"</formula>
    </cfRule>
  </conditionalFormatting>
  <conditionalFormatting sqref="Z200:Z201">
    <cfRule type="cellIs" dxfId="74" priority="362" operator="notEqual">
      <formula>Y200="Other %"</formula>
    </cfRule>
  </conditionalFormatting>
  <conditionalFormatting sqref="Z207:Z208">
    <cfRule type="cellIs" dxfId="73" priority="355" operator="notEqual">
      <formula>Y207="Other %"</formula>
    </cfRule>
  </conditionalFormatting>
  <conditionalFormatting sqref="AA170:AA185">
    <cfRule type="cellIs" dxfId="72" priority="453" operator="equal">
      <formula>"[select]"</formula>
    </cfRule>
    <cfRule type="cellIs" dxfId="71" priority="454" operator="equal">
      <formula>""</formula>
    </cfRule>
  </conditionalFormatting>
  <conditionalFormatting sqref="AA187:AA201">
    <cfRule type="cellIs" dxfId="70" priority="353" operator="equal">
      <formula>"[select]"</formula>
    </cfRule>
    <cfRule type="cellIs" dxfId="69" priority="354" operator="equal">
      <formula>""</formula>
    </cfRule>
  </conditionalFormatting>
  <dataValidations count="7">
    <dataValidation type="list" allowBlank="1" showInputMessage="1" sqref="AA203:AA206" xr:uid="{34356463-9A14-4386-A991-3FB62EC43E13}">
      <formula1>"[select],Enclosed,Variable Height Stacker,Telescopic Chute (with Water Sprays),Open/Unsealed"</formula1>
    </dataValidation>
    <dataValidation type="list" allowBlank="1" showInputMessage="1" sqref="Y151:Y155 Y184:Y185 Y200:Y201 Y207:Y208 Y11:Y37 Y49:Y56 Y59:Y61 Y119:Y121 Y124:Y126 Y129:Y134 Y64:Y76 Y40:Y46 Y158:Y162 Y99:Y110 Y93:Y97 Y112:Y116 Y79:Y90 Y137:Y148" xr:uid="{4FB59A87-6D2D-48FB-8996-049F6C77DF48}">
      <formula1>"[select],NA/No - 0%,Yes - 100%"</formula1>
    </dataValidation>
    <dataValidation type="list" allowBlank="1" showInputMessage="1" sqref="X184:X185 X200:X201 X151:X155 Y170:Y183 Y187:Y199 X207:X208 X79:X90 X49:X56 X59:X61 X119:X121 X124:X126 X129:X134 X64:X76 Y203:Y206 X40:X46 X158:X162 X99:X110 X93:X97 X112:X116 X11:X37 X137:X148" xr:uid="{FBC52D0B-DADD-460A-A839-8093EAA7F24B}">
      <formula1>"[select],No/NA,Yes"</formula1>
    </dataValidation>
    <dataValidation type="list" allowBlank="1" showInputMessage="1" sqref="AA171:AA173 AA187:AA201 AA175:AA185 AA203:AA208" xr:uid="{BFB55316-F332-4857-A91A-10BA7190A7C6}">
      <formula1>"[select],Sealed - Underground or Enclosed,Hooded with Fabric Filters,Hooded with Scrubbers,Hooded with Cyclones,Hooded/Windbreaks,Open/Unsealed"</formula1>
    </dataValidation>
    <dataValidation type="list" allowBlank="1" showInputMessage="1" sqref="X170:X183 X187:X199 X203:X206" xr:uid="{C2BF7AF6-191C-422D-8B6E-F07B5E38EA86}">
      <formula1>"[select],No,Yes"</formula1>
    </dataValidation>
    <dataValidation type="list" allowBlank="1" showInputMessage="1" sqref="C151:C155 C79:C90 C59:C61 C49:C56 C112:C116 C119:C121 C124:C126 C129:C134 C64:C76 C99:C110 C40:C46 C158:C162 C93:C97 C11:C37 C137:C148" xr:uid="{89AB480A-4581-4F6E-8BF1-FE67C7E1137D}">
      <formula1>"[select],Excavator,Haul/Dump Truck,Loader,Road Train,Loader (Rehandle),Traxcavator,Scraper,Shovel,Surface Miner,Mobile Crusher,Mobile Screen"</formula1>
    </dataValidation>
    <dataValidation type="list" allowBlank="1" showInputMessage="1" sqref="I170:I185 I187:I201 I151:I155 I79:I90 I49:I56 I59:I61 I119:I121 I124:I126 I129:I134 I64:I76 I99:I110 I203:I208 I40:I46 I158:I162 I112:I116 I93:I97 I11:I37 I137:I148" xr:uid="{2004D22B-1440-4D71-BE72-52F37724042E}">
      <formula1>"[select],BCM,Tonne"</formula1>
    </dataValidation>
  </dataValidations>
  <pageMargins left="0.7" right="0.7" top="0.75" bottom="0.75" header="0.3" footer="0.3"/>
  <pageSetup paperSize="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xr:uid="{6CD9E3DF-5FF7-4D7D-B4CD-5C4F47A99714}">
          <x14:formula1>
            <xm:f>Geology!$D$23:$D$57</xm:f>
          </x14:formula1>
          <xm:sqref>F151:F155 F79:F90 F49:F56 F59:F61 F119:F121 F124:F126 F129:F134 F64:F76 F99:F110 F168:F208 F40:F46 F158:F162 F112:F116 F93:F97 F11:F37 F137:F148</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5">
    <tabColor rgb="FF92D050"/>
    <pageSetUpPr fitToPage="1"/>
  </sheetPr>
  <dimension ref="A2:X71"/>
  <sheetViews>
    <sheetView tabSelected="1" topLeftCell="C1" zoomScale="70" zoomScaleNormal="70" workbookViewId="0">
      <selection activeCell="H26" sqref="H26"/>
    </sheetView>
  </sheetViews>
  <sheetFormatPr defaultColWidth="9.140625" defaultRowHeight="15"/>
  <cols>
    <col min="1" max="1" width="2.7109375" style="145" customWidth="1"/>
    <col min="2" max="2" width="2.7109375" style="1" customWidth="1"/>
    <col min="3" max="3" width="25.7109375" style="1" customWidth="1"/>
    <col min="4" max="4" width="43.42578125" style="1" customWidth="1"/>
    <col min="5" max="5" width="20.7109375" style="1" customWidth="1"/>
    <col min="6" max="7" width="15.7109375" style="1" customWidth="1"/>
    <col min="8" max="23" width="13.28515625" style="1" customWidth="1"/>
    <col min="24" max="25" width="2.7109375" style="1" customWidth="1"/>
    <col min="26" max="16384" width="9.140625" style="1"/>
  </cols>
  <sheetData>
    <row r="2" spans="2:24">
      <c r="B2" s="13"/>
      <c r="C2" s="14"/>
      <c r="D2" s="14"/>
      <c r="E2" s="14"/>
      <c r="F2" s="14"/>
      <c r="G2" s="14"/>
      <c r="H2" s="14"/>
      <c r="I2" s="14"/>
      <c r="J2" s="14"/>
      <c r="K2" s="14"/>
      <c r="L2" s="14"/>
      <c r="M2" s="14"/>
      <c r="N2" s="14"/>
      <c r="O2" s="14"/>
      <c r="P2" s="14"/>
      <c r="Q2" s="14"/>
      <c r="R2" s="14"/>
      <c r="S2" s="14"/>
      <c r="T2" s="14"/>
      <c r="U2" s="14"/>
      <c r="V2" s="14"/>
      <c r="W2" s="14"/>
      <c r="X2" s="15"/>
    </row>
    <row r="3" spans="2:24" ht="23.25">
      <c r="B3" s="16"/>
      <c r="C3" s="17" t="s">
        <v>9</v>
      </c>
      <c r="D3" s="18"/>
      <c r="E3" s="18"/>
      <c r="F3" s="18"/>
      <c r="G3" s="18"/>
      <c r="H3" s="19" t="s">
        <v>1488</v>
      </c>
      <c r="I3" s="19"/>
      <c r="J3" s="18"/>
      <c r="K3" s="18"/>
      <c r="L3" s="18"/>
      <c r="M3" s="18"/>
      <c r="N3" s="18"/>
      <c r="O3" s="18"/>
      <c r="P3" s="18"/>
      <c r="Q3" s="18"/>
      <c r="R3" s="18"/>
      <c r="S3" s="18"/>
      <c r="T3" s="18"/>
      <c r="U3" s="18"/>
      <c r="V3" s="18"/>
      <c r="W3" s="18"/>
      <c r="X3" s="20"/>
    </row>
    <row r="4" spans="2:24" ht="44.45" customHeight="1">
      <c r="B4" s="16"/>
      <c r="C4" s="17" t="s">
        <v>11</v>
      </c>
      <c r="D4" s="18"/>
      <c r="E4" s="18"/>
      <c r="F4" s="18"/>
      <c r="G4" s="18"/>
      <c r="H4" s="697" t="s">
        <v>1489</v>
      </c>
      <c r="I4" s="697"/>
      <c r="J4" s="697"/>
      <c r="K4" s="697"/>
      <c r="L4" s="697"/>
      <c r="M4" s="697"/>
      <c r="N4" s="697"/>
      <c r="O4" s="697"/>
      <c r="P4" s="697"/>
      <c r="Q4" s="697"/>
      <c r="R4" s="697"/>
      <c r="S4" s="697"/>
      <c r="T4" s="697"/>
      <c r="U4" s="18"/>
      <c r="V4" s="18"/>
      <c r="W4" s="18"/>
      <c r="X4" s="20"/>
    </row>
    <row r="5" spans="2:24">
      <c r="B5" s="16"/>
      <c r="C5" s="18"/>
      <c r="D5" s="18"/>
      <c r="E5" s="18"/>
      <c r="F5" s="18"/>
      <c r="G5" s="18"/>
      <c r="H5" s="18"/>
      <c r="I5" s="18"/>
      <c r="J5" s="18"/>
      <c r="K5" s="18"/>
      <c r="L5" s="18"/>
      <c r="M5" s="18"/>
      <c r="N5" s="18"/>
      <c r="O5" s="18"/>
      <c r="P5" s="18"/>
      <c r="Q5" s="18"/>
      <c r="R5" s="18"/>
      <c r="S5" s="18"/>
      <c r="T5" s="18"/>
      <c r="U5" s="18"/>
      <c r="V5" s="18"/>
      <c r="W5" s="18"/>
      <c r="X5" s="20"/>
    </row>
    <row r="6" spans="2:24" ht="23.25">
      <c r="B6" s="16"/>
      <c r="C6" s="21" t="s">
        <v>1261</v>
      </c>
      <c r="D6" s="18"/>
      <c r="E6" s="18"/>
      <c r="F6" s="18"/>
      <c r="G6" s="18"/>
      <c r="H6" s="18"/>
      <c r="I6" s="18"/>
      <c r="J6" s="18"/>
      <c r="K6" s="18"/>
      <c r="L6" s="18"/>
      <c r="M6" s="18"/>
      <c r="N6" s="18"/>
      <c r="O6" s="18"/>
      <c r="P6" s="18"/>
      <c r="Q6" s="18"/>
      <c r="R6" s="18"/>
      <c r="S6" s="18"/>
      <c r="T6" s="18"/>
      <c r="U6" s="18"/>
      <c r="V6" s="18"/>
      <c r="W6" s="18"/>
      <c r="X6" s="20"/>
    </row>
    <row r="7" spans="2:24">
      <c r="B7" s="16"/>
      <c r="C7" s="18"/>
      <c r="D7" s="18"/>
      <c r="E7" s="18"/>
      <c r="F7" s="18"/>
      <c r="G7" s="18"/>
      <c r="H7" s="18"/>
      <c r="I7" s="18"/>
      <c r="J7" s="18"/>
      <c r="K7" s="18"/>
      <c r="L7" s="18"/>
      <c r="M7" s="18"/>
      <c r="N7" s="18"/>
      <c r="O7" s="18"/>
      <c r="P7" s="18"/>
      <c r="Q7" s="18"/>
      <c r="R7" s="18"/>
      <c r="S7" s="18"/>
      <c r="T7" s="18"/>
      <c r="U7" s="18"/>
      <c r="V7" s="18"/>
      <c r="W7" s="18"/>
      <c r="X7" s="20"/>
    </row>
    <row r="8" spans="2:24" ht="18">
      <c r="B8" s="16"/>
      <c r="C8" s="35" t="s">
        <v>1490</v>
      </c>
      <c r="D8" s="18"/>
      <c r="E8" s="18"/>
      <c r="F8" s="18"/>
      <c r="G8" s="52" t="s">
        <v>660</v>
      </c>
      <c r="H8" s="18"/>
      <c r="I8" s="751" t="s">
        <v>1491</v>
      </c>
      <c r="J8" s="752"/>
      <c r="K8" s="752"/>
      <c r="L8" s="752"/>
      <c r="M8" s="752"/>
      <c r="N8" s="752"/>
      <c r="O8" s="752"/>
      <c r="P8" s="752"/>
      <c r="Q8" s="752"/>
      <c r="R8" s="752"/>
      <c r="S8" s="752"/>
      <c r="T8" s="753"/>
      <c r="U8" s="18"/>
      <c r="V8" s="18"/>
      <c r="W8" s="18"/>
      <c r="X8" s="20"/>
    </row>
    <row r="9" spans="2:24">
      <c r="B9" s="16"/>
      <c r="C9" s="18"/>
      <c r="D9" s="18"/>
      <c r="E9" s="18"/>
      <c r="F9" s="18"/>
      <c r="G9" s="18"/>
      <c r="H9" s="18"/>
      <c r="I9" s="18"/>
      <c r="J9" s="18"/>
      <c r="K9" s="18"/>
      <c r="L9" s="18"/>
      <c r="M9" s="18"/>
      <c r="N9" s="18"/>
      <c r="O9" s="18"/>
      <c r="P9" s="18"/>
      <c r="Q9" s="18"/>
      <c r="R9" s="18"/>
      <c r="S9" s="18"/>
      <c r="T9" s="18"/>
      <c r="U9" s="18"/>
      <c r="V9" s="18"/>
      <c r="W9" s="18"/>
      <c r="X9" s="20"/>
    </row>
    <row r="10" spans="2:24">
      <c r="B10" s="16"/>
      <c r="C10" s="694" t="s">
        <v>287</v>
      </c>
      <c r="D10" s="660" t="s">
        <v>975</v>
      </c>
      <c r="E10" s="694" t="s">
        <v>1095</v>
      </c>
      <c r="F10" s="694" t="s">
        <v>1492</v>
      </c>
      <c r="G10" s="694" t="s">
        <v>1493</v>
      </c>
      <c r="H10" s="694" t="s">
        <v>461</v>
      </c>
      <c r="I10" s="715" t="s">
        <v>1083</v>
      </c>
      <c r="J10" s="715"/>
      <c r="K10" s="715"/>
      <c r="L10" s="715"/>
      <c r="M10" s="715"/>
      <c r="N10" s="715"/>
      <c r="O10" s="715"/>
      <c r="P10" s="715"/>
      <c r="Q10" s="715"/>
      <c r="R10" s="715"/>
      <c r="S10" s="715"/>
      <c r="T10" s="702"/>
      <c r="U10" s="18"/>
      <c r="V10" s="18"/>
      <c r="W10" s="18"/>
      <c r="X10" s="20"/>
    </row>
    <row r="11" spans="2:24">
      <c r="B11" s="16"/>
      <c r="C11" s="694"/>
      <c r="D11" s="661"/>
      <c r="E11" s="694"/>
      <c r="F11" s="694"/>
      <c r="G11" s="694"/>
      <c r="H11" s="694" t="s">
        <v>600</v>
      </c>
      <c r="I11" s="114" t="s">
        <v>562</v>
      </c>
      <c r="J11" s="114" t="s">
        <v>563</v>
      </c>
      <c r="K11" s="114" t="s">
        <v>564</v>
      </c>
      <c r="L11" s="114" t="s">
        <v>565</v>
      </c>
      <c r="M11" s="114" t="s">
        <v>566</v>
      </c>
      <c r="N11" s="114" t="s">
        <v>567</v>
      </c>
      <c r="O11" s="114" t="s">
        <v>568</v>
      </c>
      <c r="P11" s="114" t="s">
        <v>569</v>
      </c>
      <c r="Q11" s="114" t="s">
        <v>570</v>
      </c>
      <c r="R11" s="114" t="s">
        <v>571</v>
      </c>
      <c r="S11" s="114" t="s">
        <v>572</v>
      </c>
      <c r="T11" s="114" t="s">
        <v>573</v>
      </c>
      <c r="U11" s="18"/>
      <c r="V11" s="18"/>
      <c r="W11" s="18"/>
      <c r="X11" s="20"/>
    </row>
    <row r="12" spans="2:24">
      <c r="B12" s="16"/>
      <c r="C12" s="4" t="s">
        <v>1494</v>
      </c>
      <c r="D12" s="624" t="s">
        <v>1495</v>
      </c>
      <c r="E12" s="579" t="s">
        <v>1148</v>
      </c>
      <c r="F12" s="580">
        <v>4541742</v>
      </c>
      <c r="G12" s="581">
        <f>SUM(I12:T12)</f>
        <v>4661674</v>
      </c>
      <c r="H12" s="579" t="s">
        <v>1496</v>
      </c>
      <c r="I12" s="583">
        <v>335350</v>
      </c>
      <c r="J12" s="583">
        <v>413628</v>
      </c>
      <c r="K12" s="583">
        <v>353488</v>
      </c>
      <c r="L12" s="583">
        <v>357000</v>
      </c>
      <c r="M12" s="583">
        <v>479714</v>
      </c>
      <c r="N12" s="583">
        <v>291600</v>
      </c>
      <c r="O12" s="583">
        <v>463520</v>
      </c>
      <c r="P12" s="583">
        <v>429846</v>
      </c>
      <c r="Q12" s="583">
        <v>255234</v>
      </c>
      <c r="R12" s="583">
        <v>385806</v>
      </c>
      <c r="S12" s="583">
        <v>508810</v>
      </c>
      <c r="T12" s="583">
        <v>387678</v>
      </c>
      <c r="U12" s="18"/>
      <c r="V12" s="18"/>
      <c r="W12" s="18"/>
      <c r="X12" s="20"/>
    </row>
    <row r="13" spans="2:24">
      <c r="B13" s="16"/>
      <c r="C13" s="18"/>
      <c r="D13" s="624" t="s">
        <v>1497</v>
      </c>
      <c r="E13" s="579" t="s">
        <v>1148</v>
      </c>
      <c r="F13" s="586">
        <v>2650446.3560000001</v>
      </c>
      <c r="G13" s="581">
        <f t="shared" ref="G13:G17" si="0">SUM(I13:T13)</f>
        <v>2635546.4</v>
      </c>
      <c r="H13" s="579" t="s">
        <v>1496</v>
      </c>
      <c r="I13" s="589">
        <v>223662.5</v>
      </c>
      <c r="J13" s="589">
        <v>195394.3</v>
      </c>
      <c r="K13" s="589">
        <v>203127.6</v>
      </c>
      <c r="L13" s="589">
        <v>253819.6</v>
      </c>
      <c r="M13" s="589">
        <v>210094.2</v>
      </c>
      <c r="N13" s="589">
        <v>244766.7</v>
      </c>
      <c r="O13" s="589">
        <v>216605.6</v>
      </c>
      <c r="P13" s="589">
        <v>210167.9</v>
      </c>
      <c r="Q13" s="589">
        <v>201584.6</v>
      </c>
      <c r="R13" s="589">
        <v>248533.2</v>
      </c>
      <c r="S13" s="589">
        <v>218460.9</v>
      </c>
      <c r="T13" s="589">
        <v>209329.3</v>
      </c>
      <c r="U13" s="18"/>
      <c r="V13" s="18"/>
      <c r="W13" s="18"/>
      <c r="X13" s="20"/>
    </row>
    <row r="14" spans="2:24">
      <c r="B14" s="16"/>
      <c r="C14" s="18"/>
      <c r="D14" s="624" t="s">
        <v>1498</v>
      </c>
      <c r="E14" s="579" t="s">
        <v>1148</v>
      </c>
      <c r="F14" s="586">
        <v>1891295.6440000001</v>
      </c>
      <c r="G14" s="581">
        <f t="shared" si="0"/>
        <v>2026127.5999999999</v>
      </c>
      <c r="H14" s="579" t="s">
        <v>1496</v>
      </c>
      <c r="I14" s="589">
        <v>111687.5</v>
      </c>
      <c r="J14" s="589">
        <v>218233.7</v>
      </c>
      <c r="K14" s="589">
        <v>150360.4</v>
      </c>
      <c r="L14" s="589">
        <v>103180.4</v>
      </c>
      <c r="M14" s="589">
        <v>269619.8</v>
      </c>
      <c r="N14" s="589">
        <v>46833.299999999988</v>
      </c>
      <c r="O14" s="589">
        <v>246914.4</v>
      </c>
      <c r="P14" s="589">
        <v>219678.1</v>
      </c>
      <c r="Q14" s="589">
        <v>53649.399999999994</v>
      </c>
      <c r="R14" s="589">
        <v>137272.79999999999</v>
      </c>
      <c r="S14" s="589">
        <v>290349.09999999998</v>
      </c>
      <c r="T14" s="589">
        <v>178348.7</v>
      </c>
      <c r="U14" s="18"/>
      <c r="V14" s="18"/>
      <c r="W14" s="18"/>
      <c r="X14" s="20"/>
    </row>
    <row r="15" spans="2:24">
      <c r="B15" s="16"/>
      <c r="C15" s="18"/>
      <c r="D15" s="624" t="s">
        <v>1499</v>
      </c>
      <c r="E15" s="579" t="s">
        <v>1148</v>
      </c>
      <c r="F15" s="586">
        <v>6732133.7442400008</v>
      </c>
      <c r="G15" s="581">
        <f t="shared" si="0"/>
        <v>6694287.8559999997</v>
      </c>
      <c r="H15" s="588" t="s">
        <v>1500</v>
      </c>
      <c r="I15" s="589">
        <f>I13*2.54</f>
        <v>568102.75</v>
      </c>
      <c r="J15" s="589">
        <f t="shared" ref="J15:T15" si="1">J13*2.54</f>
        <v>496301.522</v>
      </c>
      <c r="K15" s="589">
        <f t="shared" si="1"/>
        <v>515944.10400000005</v>
      </c>
      <c r="L15" s="589">
        <f t="shared" si="1"/>
        <v>644701.78399999999</v>
      </c>
      <c r="M15" s="589">
        <f t="shared" si="1"/>
        <v>533639.26800000004</v>
      </c>
      <c r="N15" s="589">
        <f t="shared" si="1"/>
        <v>621707.41800000006</v>
      </c>
      <c r="O15" s="589">
        <f t="shared" si="1"/>
        <v>550178.22400000005</v>
      </c>
      <c r="P15" s="589">
        <f t="shared" si="1"/>
        <v>533826.46600000001</v>
      </c>
      <c r="Q15" s="589">
        <f t="shared" si="1"/>
        <v>512024.88400000002</v>
      </c>
      <c r="R15" s="589">
        <f t="shared" si="1"/>
        <v>631274.3280000001</v>
      </c>
      <c r="S15" s="589">
        <f t="shared" si="1"/>
        <v>554890.68599999999</v>
      </c>
      <c r="T15" s="589">
        <f t="shared" si="1"/>
        <v>531696.42200000002</v>
      </c>
      <c r="U15" s="18"/>
      <c r="V15" s="18"/>
      <c r="W15" s="18"/>
      <c r="X15" s="20"/>
    </row>
    <row r="16" spans="2:24">
      <c r="B16" s="16"/>
      <c r="C16" s="18"/>
      <c r="D16" s="624" t="s">
        <v>1501</v>
      </c>
      <c r="E16" s="579" t="s">
        <v>1148</v>
      </c>
      <c r="F16" s="586">
        <v>18022</v>
      </c>
      <c r="G16" s="581">
        <f t="shared" si="0"/>
        <v>832500</v>
      </c>
      <c r="H16" s="588" t="s">
        <v>1500</v>
      </c>
      <c r="I16" s="589">
        <v>41731</v>
      </c>
      <c r="J16" s="589">
        <v>43003</v>
      </c>
      <c r="K16" s="589">
        <v>66300</v>
      </c>
      <c r="L16" s="589">
        <v>48284</v>
      </c>
      <c r="M16" s="589">
        <v>23425</v>
      </c>
      <c r="N16" s="589">
        <v>21985</v>
      </c>
      <c r="O16" s="589">
        <v>53139</v>
      </c>
      <c r="P16" s="589">
        <v>65680</v>
      </c>
      <c r="Q16" s="589">
        <v>120196</v>
      </c>
      <c r="R16" s="589">
        <v>259831</v>
      </c>
      <c r="S16" s="589">
        <v>68430</v>
      </c>
      <c r="T16" s="589">
        <v>20496</v>
      </c>
      <c r="U16" s="18"/>
      <c r="V16" s="18"/>
      <c r="W16" s="18"/>
      <c r="X16" s="20"/>
    </row>
    <row r="17" spans="2:24">
      <c r="B17" s="16"/>
      <c r="C17" s="18"/>
      <c r="D17" s="624"/>
      <c r="E17" s="585"/>
      <c r="F17" s="586"/>
      <c r="G17" s="581">
        <f t="shared" si="0"/>
        <v>0</v>
      </c>
      <c r="H17" s="588"/>
      <c r="I17" s="589"/>
      <c r="J17" s="589"/>
      <c r="K17" s="589"/>
      <c r="L17" s="589"/>
      <c r="M17" s="589"/>
      <c r="N17" s="589"/>
      <c r="O17" s="589"/>
      <c r="P17" s="589"/>
      <c r="Q17" s="589"/>
      <c r="R17" s="589"/>
      <c r="S17" s="589"/>
      <c r="T17" s="589"/>
      <c r="U17" s="18"/>
      <c r="V17" s="18"/>
      <c r="W17" s="18"/>
      <c r="X17" s="20"/>
    </row>
    <row r="18" spans="2:24">
      <c r="B18" s="16"/>
      <c r="C18" s="18"/>
      <c r="D18" s="584" t="s">
        <v>1502</v>
      </c>
      <c r="E18" s="590" t="s">
        <v>644</v>
      </c>
      <c r="F18" s="591">
        <v>5029584</v>
      </c>
      <c r="G18" s="587">
        <v>212795</v>
      </c>
      <c r="H18" s="588" t="s">
        <v>1496</v>
      </c>
      <c r="I18" s="592">
        <v>22063</v>
      </c>
      <c r="J18" s="592">
        <v>22958</v>
      </c>
      <c r="K18" s="592">
        <v>16317</v>
      </c>
      <c r="L18" s="592">
        <v>11367</v>
      </c>
      <c r="M18" s="592">
        <v>11814</v>
      </c>
      <c r="N18" s="592">
        <v>16046</v>
      </c>
      <c r="O18" s="592">
        <v>14890</v>
      </c>
      <c r="P18" s="592">
        <v>17875</v>
      </c>
      <c r="Q18" s="592">
        <v>28988</v>
      </c>
      <c r="R18" s="592">
        <v>29058</v>
      </c>
      <c r="S18" s="592">
        <v>12059</v>
      </c>
      <c r="T18" s="592">
        <v>9360</v>
      </c>
      <c r="U18" s="18"/>
      <c r="V18" s="18"/>
      <c r="W18" s="18"/>
      <c r="X18" s="20"/>
    </row>
    <row r="19" spans="2:24">
      <c r="B19" s="16"/>
      <c r="C19" s="18"/>
      <c r="D19" s="18"/>
      <c r="E19" s="18"/>
      <c r="F19" s="18"/>
      <c r="G19" s="18"/>
      <c r="H19" s="18"/>
      <c r="I19" s="18"/>
      <c r="J19" s="18"/>
      <c r="K19" s="18"/>
      <c r="L19" s="18"/>
      <c r="M19" s="18"/>
      <c r="N19" s="18"/>
      <c r="O19" s="18"/>
      <c r="P19" s="18"/>
      <c r="Q19" s="18"/>
      <c r="R19" s="18"/>
      <c r="S19" s="18"/>
      <c r="T19" s="18"/>
      <c r="U19" s="18"/>
      <c r="V19" s="18"/>
      <c r="W19" s="18"/>
      <c r="X19" s="20"/>
    </row>
    <row r="20" spans="2:24">
      <c r="B20" s="16"/>
      <c r="C20" s="18"/>
      <c r="D20" s="18"/>
      <c r="E20" s="18"/>
      <c r="F20" s="18"/>
      <c r="G20" s="18"/>
      <c r="H20" s="18"/>
      <c r="I20" s="694" t="s">
        <v>1083</v>
      </c>
      <c r="J20" s="694"/>
      <c r="K20" s="694"/>
      <c r="L20" s="694"/>
      <c r="M20" s="694"/>
      <c r="N20" s="694"/>
      <c r="O20" s="694"/>
      <c r="P20" s="694"/>
      <c r="Q20" s="694"/>
      <c r="R20" s="694"/>
      <c r="S20" s="694"/>
      <c r="T20" s="694"/>
      <c r="U20" s="18"/>
      <c r="V20" s="18"/>
      <c r="W20" s="18"/>
      <c r="X20" s="20"/>
    </row>
    <row r="21" spans="2:24">
      <c r="B21" s="16"/>
      <c r="C21" s="55" t="s">
        <v>287</v>
      </c>
      <c r="D21" s="142" t="s">
        <v>975</v>
      </c>
      <c r="E21" s="142" t="s">
        <v>1503</v>
      </c>
      <c r="F21" s="142" t="s">
        <v>1504</v>
      </c>
      <c r="G21" s="142" t="s">
        <v>1505</v>
      </c>
      <c r="H21" s="114" t="s">
        <v>461</v>
      </c>
      <c r="I21" s="114" t="s">
        <v>562</v>
      </c>
      <c r="J21" s="114" t="s">
        <v>563</v>
      </c>
      <c r="K21" s="114" t="s">
        <v>564</v>
      </c>
      <c r="L21" s="114" t="s">
        <v>565</v>
      </c>
      <c r="M21" s="114" t="s">
        <v>566</v>
      </c>
      <c r="N21" s="114" t="s">
        <v>567</v>
      </c>
      <c r="O21" s="114" t="s">
        <v>568</v>
      </c>
      <c r="P21" s="114" t="s">
        <v>569</v>
      </c>
      <c r="Q21" s="114" t="s">
        <v>570</v>
      </c>
      <c r="R21" s="114" t="s">
        <v>571</v>
      </c>
      <c r="S21" s="114" t="s">
        <v>572</v>
      </c>
      <c r="T21" s="114" t="s">
        <v>573</v>
      </c>
      <c r="U21" s="18"/>
      <c r="V21" s="18"/>
      <c r="W21" s="18"/>
      <c r="X21" s="20"/>
    </row>
    <row r="22" spans="2:24">
      <c r="B22" s="16"/>
      <c r="C22" s="236" t="s">
        <v>1506</v>
      </c>
      <c r="D22" s="52" t="s">
        <v>1507</v>
      </c>
      <c r="E22" s="593">
        <v>45212</v>
      </c>
      <c r="F22" s="578">
        <v>126.55</v>
      </c>
      <c r="G22" s="594">
        <v>154</v>
      </c>
      <c r="H22" s="595" t="s">
        <v>1508</v>
      </c>
      <c r="I22" s="462" t="s">
        <v>644</v>
      </c>
      <c r="J22" s="462" t="s">
        <v>644</v>
      </c>
      <c r="K22" s="462" t="s">
        <v>644</v>
      </c>
      <c r="L22" s="462">
        <v>154</v>
      </c>
      <c r="M22" s="462" t="s">
        <v>644</v>
      </c>
      <c r="N22" s="462" t="s">
        <v>644</v>
      </c>
      <c r="O22" s="462" t="s">
        <v>644</v>
      </c>
      <c r="P22" s="462" t="s">
        <v>644</v>
      </c>
      <c r="Q22" s="462" t="s">
        <v>644</v>
      </c>
      <c r="R22" s="462" t="s">
        <v>644</v>
      </c>
      <c r="S22" s="462" t="s">
        <v>644</v>
      </c>
      <c r="T22" s="462" t="s">
        <v>644</v>
      </c>
      <c r="U22" s="18"/>
      <c r="V22" s="18"/>
      <c r="W22" s="18"/>
      <c r="X22" s="20"/>
    </row>
    <row r="23" spans="2:24">
      <c r="B23" s="16"/>
      <c r="C23" s="18"/>
      <c r="D23" s="52" t="s">
        <v>1509</v>
      </c>
      <c r="E23" s="596">
        <v>45212</v>
      </c>
      <c r="F23" s="584">
        <v>10.11</v>
      </c>
      <c r="G23" s="402">
        <v>10.1</v>
      </c>
      <c r="H23" s="588" t="s">
        <v>461</v>
      </c>
      <c r="I23" s="463" t="s">
        <v>644</v>
      </c>
      <c r="J23" s="463" t="s">
        <v>644</v>
      </c>
      <c r="K23" s="463" t="s">
        <v>644</v>
      </c>
      <c r="L23" s="463">
        <v>10.1</v>
      </c>
      <c r="M23" s="463" t="s">
        <v>644</v>
      </c>
      <c r="N23" s="463" t="s">
        <v>644</v>
      </c>
      <c r="O23" s="463" t="s">
        <v>644</v>
      </c>
      <c r="P23" s="463" t="s">
        <v>644</v>
      </c>
      <c r="Q23" s="463" t="s">
        <v>644</v>
      </c>
      <c r="R23" s="463" t="s">
        <v>644</v>
      </c>
      <c r="S23" s="463" t="s">
        <v>644</v>
      </c>
      <c r="T23" s="463" t="s">
        <v>644</v>
      </c>
      <c r="U23" s="18"/>
      <c r="V23" s="18"/>
      <c r="W23" s="18"/>
      <c r="X23" s="20"/>
    </row>
    <row r="24" spans="2:24">
      <c r="B24" s="16"/>
      <c r="C24" s="18"/>
      <c r="D24" s="18"/>
      <c r="E24" s="18"/>
      <c r="F24" s="18"/>
      <c r="G24" s="18"/>
      <c r="H24" s="18"/>
      <c r="I24" s="18"/>
      <c r="J24" s="18"/>
      <c r="K24" s="18"/>
      <c r="L24" s="18"/>
      <c r="M24" s="18"/>
      <c r="N24" s="18"/>
      <c r="O24" s="18"/>
      <c r="P24" s="18"/>
      <c r="Q24" s="18"/>
      <c r="R24" s="18"/>
      <c r="S24" s="18"/>
      <c r="T24" s="18"/>
      <c r="U24" s="18"/>
      <c r="V24" s="18"/>
      <c r="W24" s="18"/>
      <c r="X24" s="20"/>
    </row>
    <row r="25" spans="2:24">
      <c r="B25" s="16"/>
      <c r="C25" s="18"/>
      <c r="D25" s="18"/>
      <c r="E25" s="18"/>
      <c r="F25" s="18"/>
      <c r="G25" s="18"/>
      <c r="H25" s="18"/>
      <c r="I25" s="18"/>
      <c r="J25" s="18"/>
      <c r="K25" s="18"/>
      <c r="L25" s="18"/>
      <c r="M25" s="18"/>
      <c r="N25" s="18"/>
      <c r="O25" s="18"/>
      <c r="P25" s="18"/>
      <c r="Q25" s="18"/>
      <c r="R25" s="18"/>
      <c r="S25" s="18"/>
      <c r="T25" s="18"/>
      <c r="U25" s="18"/>
      <c r="V25" s="18"/>
      <c r="W25" s="18"/>
      <c r="X25" s="20"/>
    </row>
    <row r="26" spans="2:24">
      <c r="B26" s="16"/>
      <c r="C26" s="18"/>
      <c r="D26" s="18"/>
      <c r="E26" s="18"/>
      <c r="F26" s="18"/>
      <c r="G26" s="18"/>
      <c r="H26" s="18"/>
      <c r="I26" s="18"/>
      <c r="J26" s="18"/>
      <c r="K26" s="18"/>
      <c r="L26" s="18"/>
      <c r="M26" s="18"/>
      <c r="N26" s="18"/>
      <c r="O26" s="18"/>
      <c r="P26" s="18"/>
      <c r="Q26" s="18"/>
      <c r="R26" s="18"/>
      <c r="S26" s="18"/>
      <c r="T26" s="18"/>
      <c r="U26" s="18"/>
      <c r="V26" s="18"/>
      <c r="W26" s="18"/>
      <c r="X26" s="20"/>
    </row>
    <row r="27" spans="2:24" ht="18">
      <c r="B27" s="16"/>
      <c r="C27" s="35" t="s">
        <v>1510</v>
      </c>
      <c r="D27" s="18"/>
      <c r="E27" s="18"/>
      <c r="F27" s="18"/>
      <c r="G27" s="18"/>
      <c r="H27" s="18"/>
      <c r="I27" s="18"/>
      <c r="J27" s="18"/>
      <c r="K27" s="18"/>
      <c r="L27" s="18"/>
      <c r="M27" s="18"/>
      <c r="N27" s="18"/>
      <c r="O27" s="18"/>
      <c r="P27" s="18"/>
      <c r="Q27" s="18"/>
      <c r="R27" s="18"/>
      <c r="S27" s="18"/>
      <c r="T27" s="18"/>
      <c r="U27" s="18"/>
      <c r="V27" s="18"/>
      <c r="W27" s="18"/>
      <c r="X27" s="20"/>
    </row>
    <row r="28" spans="2:24">
      <c r="B28" s="16"/>
      <c r="C28" s="18"/>
      <c r="D28" s="18"/>
      <c r="E28" s="18"/>
      <c r="F28" s="18"/>
      <c r="G28" s="18"/>
      <c r="H28" s="18"/>
      <c r="I28" s="18"/>
      <c r="J28" s="18"/>
      <c r="K28" s="18"/>
      <c r="L28" s="18"/>
      <c r="M28" s="18"/>
      <c r="N28" s="18"/>
      <c r="O28" s="18"/>
      <c r="P28" s="18"/>
      <c r="Q28" s="18"/>
      <c r="R28" s="18"/>
      <c r="S28" s="18"/>
      <c r="T28" s="18"/>
      <c r="U28" s="18"/>
      <c r="V28" s="18"/>
      <c r="W28" s="18"/>
      <c r="X28" s="20"/>
    </row>
    <row r="29" spans="2:24">
      <c r="B29" s="16"/>
      <c r="C29" s="18"/>
      <c r="D29" s="18"/>
      <c r="E29" s="18"/>
      <c r="F29" s="18"/>
      <c r="G29" s="685" t="s">
        <v>1123</v>
      </c>
      <c r="H29" s="686"/>
      <c r="I29" s="686"/>
      <c r="J29" s="686"/>
      <c r="K29" s="686"/>
      <c r="L29" s="686"/>
      <c r="M29" s="686"/>
      <c r="N29" s="686"/>
      <c r="O29" s="686"/>
      <c r="P29" s="686"/>
      <c r="Q29" s="686"/>
      <c r="R29" s="686"/>
      <c r="S29" s="686"/>
      <c r="T29" s="686"/>
      <c r="U29" s="686"/>
      <c r="V29" s="686"/>
      <c r="W29" s="687"/>
      <c r="X29" s="20"/>
    </row>
    <row r="30" spans="2:24">
      <c r="B30" s="16"/>
      <c r="C30" s="694" t="s">
        <v>287</v>
      </c>
      <c r="D30" s="694" t="s">
        <v>1503</v>
      </c>
      <c r="E30" s="694"/>
      <c r="F30" s="694"/>
      <c r="G30" s="142" t="s">
        <v>1511</v>
      </c>
      <c r="H30" s="114" t="s">
        <v>1512</v>
      </c>
      <c r="I30" s="114" t="s">
        <v>1124</v>
      </c>
      <c r="J30" s="114" t="s">
        <v>1125</v>
      </c>
      <c r="K30" s="114" t="s">
        <v>1126</v>
      </c>
      <c r="L30" s="114" t="s">
        <v>1127</v>
      </c>
      <c r="M30" s="114" t="s">
        <v>1128</v>
      </c>
      <c r="N30" s="114" t="s">
        <v>1130</v>
      </c>
      <c r="O30" s="114" t="s">
        <v>1131</v>
      </c>
      <c r="P30" s="114" t="s">
        <v>1132</v>
      </c>
      <c r="Q30" s="114" t="s">
        <v>1133</v>
      </c>
      <c r="R30" s="114" t="s">
        <v>1134</v>
      </c>
      <c r="S30" s="114" t="s">
        <v>1135</v>
      </c>
      <c r="T30" s="114" t="s">
        <v>1136</v>
      </c>
      <c r="U30" s="114" t="s">
        <v>1137</v>
      </c>
      <c r="V30" s="114" t="s">
        <v>1138</v>
      </c>
      <c r="W30" s="114" t="s">
        <v>1139</v>
      </c>
      <c r="X30" s="20"/>
    </row>
    <row r="31" spans="2:24">
      <c r="B31" s="16"/>
      <c r="C31" s="694"/>
      <c r="D31" s="694"/>
      <c r="E31" s="694"/>
      <c r="F31" s="694"/>
      <c r="G31" s="143" t="s">
        <v>1508</v>
      </c>
      <c r="H31" s="12" t="s">
        <v>1508</v>
      </c>
      <c r="I31" s="12" t="s">
        <v>1508</v>
      </c>
      <c r="J31" s="12" t="s">
        <v>1508</v>
      </c>
      <c r="K31" s="12" t="s">
        <v>1508</v>
      </c>
      <c r="L31" s="12" t="s">
        <v>1508</v>
      </c>
      <c r="M31" s="12" t="s">
        <v>1508</v>
      </c>
      <c r="N31" s="12" t="s">
        <v>1508</v>
      </c>
      <c r="O31" s="12" t="s">
        <v>1508</v>
      </c>
      <c r="P31" s="12" t="s">
        <v>1508</v>
      </c>
      <c r="Q31" s="12" t="s">
        <v>1508</v>
      </c>
      <c r="R31" s="12" t="s">
        <v>1508</v>
      </c>
      <c r="S31" s="12" t="s">
        <v>1508</v>
      </c>
      <c r="T31" s="12" t="s">
        <v>1508</v>
      </c>
      <c r="U31" s="12" t="s">
        <v>1508</v>
      </c>
      <c r="V31" s="12" t="s">
        <v>1508</v>
      </c>
      <c r="W31" s="12" t="s">
        <v>1508</v>
      </c>
      <c r="X31" s="20"/>
    </row>
    <row r="32" spans="2:24" ht="15.75" customHeight="1">
      <c r="B32" s="16"/>
      <c r="C32" s="597" t="s">
        <v>1513</v>
      </c>
      <c r="D32" s="754">
        <v>45172</v>
      </c>
      <c r="E32" s="755"/>
      <c r="F32" s="756"/>
      <c r="G32" s="462">
        <v>8.7999999999999995E-2</v>
      </c>
      <c r="H32" s="598">
        <v>1.4999999999999999E-2</v>
      </c>
      <c r="I32" s="462">
        <v>3.0000000000000001E-3</v>
      </c>
      <c r="J32" s="462">
        <v>0.16</v>
      </c>
      <c r="K32" s="599" t="s">
        <v>644</v>
      </c>
      <c r="L32" s="462" t="s">
        <v>1514</v>
      </c>
      <c r="M32" s="462">
        <v>0.246</v>
      </c>
      <c r="N32" s="462" t="s">
        <v>1515</v>
      </c>
      <c r="O32" s="462" t="s">
        <v>1515</v>
      </c>
      <c r="P32" s="599" t="s">
        <v>644</v>
      </c>
      <c r="Q32" s="599" t="s">
        <v>644</v>
      </c>
      <c r="R32" s="462">
        <v>7.8E-2</v>
      </c>
      <c r="S32" s="462">
        <v>2E-3</v>
      </c>
      <c r="T32" s="462" t="s">
        <v>1515</v>
      </c>
      <c r="U32" s="462" t="s">
        <v>1515</v>
      </c>
      <c r="V32" s="462" t="s">
        <v>1516</v>
      </c>
      <c r="W32" s="462">
        <v>2.7E-2</v>
      </c>
      <c r="X32" s="20"/>
    </row>
    <row r="33" spans="2:24" ht="15.75" customHeight="1">
      <c r="B33" s="16"/>
      <c r="C33" s="600" t="s">
        <v>1513</v>
      </c>
      <c r="D33" s="754">
        <v>45254</v>
      </c>
      <c r="E33" s="755"/>
      <c r="F33" s="757"/>
      <c r="G33" s="463">
        <v>7.2999999999999995E-2</v>
      </c>
      <c r="H33" s="601" t="s">
        <v>1517</v>
      </c>
      <c r="I33" s="463">
        <v>6.0000000000000001E-3</v>
      </c>
      <c r="J33" s="463">
        <v>0.16</v>
      </c>
      <c r="K33" s="602" t="s">
        <v>644</v>
      </c>
      <c r="L33" s="463" t="s">
        <v>1514</v>
      </c>
      <c r="M33" s="463">
        <v>0.29799999999999999</v>
      </c>
      <c r="N33" s="463" t="s">
        <v>1515</v>
      </c>
      <c r="O33" s="463" t="s">
        <v>1515</v>
      </c>
      <c r="P33" s="602" t="s">
        <v>644</v>
      </c>
      <c r="Q33" s="602" t="s">
        <v>644</v>
      </c>
      <c r="R33" s="463">
        <v>7.1999999999999995E-2</v>
      </c>
      <c r="S33" s="463" t="s">
        <v>1515</v>
      </c>
      <c r="T33" s="463" t="s">
        <v>1515</v>
      </c>
      <c r="U33" s="463" t="s">
        <v>1515</v>
      </c>
      <c r="V33" s="463" t="s">
        <v>1516</v>
      </c>
      <c r="W33" s="463" t="s">
        <v>1518</v>
      </c>
      <c r="X33" s="20"/>
    </row>
    <row r="34" spans="2:24" ht="15.75" customHeight="1">
      <c r="B34" s="16"/>
      <c r="C34" s="600" t="s">
        <v>1513</v>
      </c>
      <c r="D34" s="754">
        <v>45328</v>
      </c>
      <c r="E34" s="755"/>
      <c r="F34" s="757"/>
      <c r="G34" s="463">
        <v>0.105</v>
      </c>
      <c r="H34" s="601" t="s">
        <v>1517</v>
      </c>
      <c r="I34" s="463">
        <v>6.0000000000000001E-3</v>
      </c>
      <c r="J34" s="463">
        <v>0.16</v>
      </c>
      <c r="K34" s="602" t="s">
        <v>644</v>
      </c>
      <c r="L34" s="463" t="s">
        <v>1514</v>
      </c>
      <c r="M34" s="463">
        <v>0.39400000000000002</v>
      </c>
      <c r="N34" s="463" t="s">
        <v>1515</v>
      </c>
      <c r="O34" s="463">
        <v>5.9999999999999995E-4</v>
      </c>
      <c r="P34" s="602" t="s">
        <v>644</v>
      </c>
      <c r="Q34" s="602" t="s">
        <v>644</v>
      </c>
      <c r="R34" s="463">
        <v>8.2000000000000003E-2</v>
      </c>
      <c r="S34" s="463" t="s">
        <v>1515</v>
      </c>
      <c r="T34" s="463" t="s">
        <v>1515</v>
      </c>
      <c r="U34" s="463" t="s">
        <v>1515</v>
      </c>
      <c r="V34" s="463" t="s">
        <v>1516</v>
      </c>
      <c r="W34" s="463" t="s">
        <v>1518</v>
      </c>
      <c r="X34" s="20"/>
    </row>
    <row r="35" spans="2:24" ht="15.75" customHeight="1">
      <c r="B35" s="16"/>
      <c r="C35" s="600" t="s">
        <v>1513</v>
      </c>
      <c r="D35" s="754">
        <v>45391</v>
      </c>
      <c r="E35" s="755"/>
      <c r="F35" s="757"/>
      <c r="G35" s="463">
        <v>0.11600000000000001</v>
      </c>
      <c r="H35" s="601" t="s">
        <v>1517</v>
      </c>
      <c r="I35" s="463">
        <v>4.0000000000000001E-3</v>
      </c>
      <c r="J35" s="463">
        <v>0.16</v>
      </c>
      <c r="K35" s="602" t="s">
        <v>644</v>
      </c>
      <c r="L35" s="463" t="s">
        <v>1514</v>
      </c>
      <c r="M35" s="463">
        <v>0.32700000000000001</v>
      </c>
      <c r="N35" s="463" t="s">
        <v>1515</v>
      </c>
      <c r="O35" s="463">
        <v>5.9999999999999995E-4</v>
      </c>
      <c r="P35" s="602" t="s">
        <v>644</v>
      </c>
      <c r="Q35" s="602" t="s">
        <v>644</v>
      </c>
      <c r="R35" s="463">
        <v>9.0999999999999998E-2</v>
      </c>
      <c r="S35" s="463" t="s">
        <v>1515</v>
      </c>
      <c r="T35" s="463" t="s">
        <v>1515</v>
      </c>
      <c r="U35" s="463" t="s">
        <v>1515</v>
      </c>
      <c r="V35" s="463" t="s">
        <v>1516</v>
      </c>
      <c r="W35" s="463">
        <v>2.5000000000000001E-2</v>
      </c>
      <c r="X35" s="20"/>
    </row>
    <row r="36" spans="2:24" ht="15.75" customHeight="1">
      <c r="B36" s="16"/>
      <c r="C36" s="600" t="s">
        <v>1519</v>
      </c>
      <c r="D36" s="754">
        <v>45172</v>
      </c>
      <c r="E36" s="755"/>
      <c r="F36" s="757"/>
      <c r="G36" s="463">
        <v>0.11799999999999999</v>
      </c>
      <c r="H36" s="601">
        <v>4.0000000000000001E-3</v>
      </c>
      <c r="I36" s="463">
        <v>6.0000000000000001E-3</v>
      </c>
      <c r="J36" s="463">
        <v>0.08</v>
      </c>
      <c r="K36" s="602" t="s">
        <v>644</v>
      </c>
      <c r="L36" s="463" t="s">
        <v>1514</v>
      </c>
      <c r="M36" s="463">
        <v>0.4</v>
      </c>
      <c r="N36" s="463" t="s">
        <v>1515</v>
      </c>
      <c r="O36" s="463" t="s">
        <v>1515</v>
      </c>
      <c r="P36" s="602" t="s">
        <v>644</v>
      </c>
      <c r="Q36" s="602" t="s">
        <v>644</v>
      </c>
      <c r="R36" s="463">
        <v>1.72</v>
      </c>
      <c r="S36" s="463">
        <v>2E-3</v>
      </c>
      <c r="T36" s="463" t="s">
        <v>1515</v>
      </c>
      <c r="U36" s="463" t="s">
        <v>1515</v>
      </c>
      <c r="V36" s="463" t="s">
        <v>1516</v>
      </c>
      <c r="W36" s="463">
        <v>2.7E-2</v>
      </c>
      <c r="X36" s="20"/>
    </row>
    <row r="37" spans="2:24" ht="15.75" customHeight="1">
      <c r="B37" s="16"/>
      <c r="C37" s="600" t="s">
        <v>1519</v>
      </c>
      <c r="D37" s="754">
        <v>45254</v>
      </c>
      <c r="E37" s="755"/>
      <c r="F37" s="757"/>
      <c r="G37" s="463">
        <v>0.125</v>
      </c>
      <c r="H37" s="601" t="s">
        <v>1517</v>
      </c>
      <c r="I37" s="463">
        <v>0.01</v>
      </c>
      <c r="J37" s="463">
        <v>0.11</v>
      </c>
      <c r="K37" s="602" t="s">
        <v>644</v>
      </c>
      <c r="L37" s="463" t="s">
        <v>1514</v>
      </c>
      <c r="M37" s="463">
        <v>0.505</v>
      </c>
      <c r="N37" s="463" t="s">
        <v>1515</v>
      </c>
      <c r="O37" s="463" t="s">
        <v>1515</v>
      </c>
      <c r="P37" s="602" t="s">
        <v>644</v>
      </c>
      <c r="Q37" s="602" t="s">
        <v>644</v>
      </c>
      <c r="R37" s="463">
        <v>1.44</v>
      </c>
      <c r="S37" s="463">
        <v>1E-3</v>
      </c>
      <c r="T37" s="463" t="s">
        <v>1515</v>
      </c>
      <c r="U37" s="463" t="s">
        <v>1515</v>
      </c>
      <c r="V37" s="463" t="s">
        <v>1516</v>
      </c>
      <c r="W37" s="463" t="s">
        <v>1518</v>
      </c>
      <c r="X37" s="20"/>
    </row>
    <row r="38" spans="2:24" ht="15.75" customHeight="1">
      <c r="B38" s="16"/>
      <c r="C38" s="600" t="s">
        <v>1519</v>
      </c>
      <c r="D38" s="754">
        <v>45328</v>
      </c>
      <c r="E38" s="755"/>
      <c r="F38" s="757"/>
      <c r="G38" s="463">
        <v>0.13</v>
      </c>
      <c r="H38" s="601" t="s">
        <v>1517</v>
      </c>
      <c r="I38" s="463">
        <v>6.0000000000000001E-3</v>
      </c>
      <c r="J38" s="463">
        <v>0.12</v>
      </c>
      <c r="K38" s="602" t="s">
        <v>644</v>
      </c>
      <c r="L38" s="463" t="s">
        <v>1514</v>
      </c>
      <c r="M38" s="463">
        <v>0.47799999999999998</v>
      </c>
      <c r="N38" s="463" t="s">
        <v>1515</v>
      </c>
      <c r="O38" s="463" t="s">
        <v>1520</v>
      </c>
      <c r="P38" s="602" t="s">
        <v>644</v>
      </c>
      <c r="Q38" s="602" t="s">
        <v>644</v>
      </c>
      <c r="R38" s="463">
        <v>1.6</v>
      </c>
      <c r="S38" s="463">
        <v>1E-3</v>
      </c>
      <c r="T38" s="463" t="s">
        <v>1515</v>
      </c>
      <c r="U38" s="463" t="s">
        <v>1515</v>
      </c>
      <c r="V38" s="463" t="s">
        <v>1516</v>
      </c>
      <c r="W38" s="463" t="s">
        <v>1518</v>
      </c>
      <c r="X38" s="20"/>
    </row>
    <row r="39" spans="2:24" ht="15.75" customHeight="1">
      <c r="B39" s="16"/>
      <c r="C39" s="600" t="s">
        <v>1519</v>
      </c>
      <c r="D39" s="754">
        <v>45392</v>
      </c>
      <c r="E39" s="755"/>
      <c r="F39" s="757"/>
      <c r="G39" s="463">
        <v>0.13800000000000001</v>
      </c>
      <c r="H39" s="601" t="s">
        <v>1517</v>
      </c>
      <c r="I39" s="463">
        <v>5.0000000000000001E-3</v>
      </c>
      <c r="J39" s="463">
        <v>0.14000000000000001</v>
      </c>
      <c r="K39" s="602" t="s">
        <v>644</v>
      </c>
      <c r="L39" s="463" t="s">
        <v>1514</v>
      </c>
      <c r="M39" s="463">
        <v>0.375</v>
      </c>
      <c r="N39" s="463" t="s">
        <v>1515</v>
      </c>
      <c r="O39" s="463" t="s">
        <v>1520</v>
      </c>
      <c r="P39" s="602" t="s">
        <v>644</v>
      </c>
      <c r="Q39" s="602" t="s">
        <v>644</v>
      </c>
      <c r="R39" s="463">
        <v>1.85</v>
      </c>
      <c r="S39" s="463">
        <v>1E-3</v>
      </c>
      <c r="T39" s="463" t="s">
        <v>1515</v>
      </c>
      <c r="U39" s="463" t="s">
        <v>1515</v>
      </c>
      <c r="V39" s="463" t="s">
        <v>1516</v>
      </c>
      <c r="W39" s="463">
        <v>1.6E-2</v>
      </c>
      <c r="X39" s="20"/>
    </row>
    <row r="40" spans="2:24" ht="15.75" customHeight="1">
      <c r="B40" s="16"/>
      <c r="C40" s="600" t="s">
        <v>1521</v>
      </c>
      <c r="D40" s="754">
        <v>45172</v>
      </c>
      <c r="E40" s="755"/>
      <c r="F40" s="757"/>
      <c r="G40" s="463">
        <v>0.04</v>
      </c>
      <c r="H40" s="601">
        <v>7.0000000000000001E-3</v>
      </c>
      <c r="I40" s="463">
        <v>2E-3</v>
      </c>
      <c r="J40" s="463">
        <v>0.12</v>
      </c>
      <c r="K40" s="602" t="s">
        <v>644</v>
      </c>
      <c r="L40" s="463" t="s">
        <v>1514</v>
      </c>
      <c r="M40" s="463">
        <v>0.11</v>
      </c>
      <c r="N40" s="463" t="s">
        <v>1515</v>
      </c>
      <c r="O40" s="463" t="s">
        <v>1515</v>
      </c>
      <c r="P40" s="602" t="s">
        <v>644</v>
      </c>
      <c r="Q40" s="602" t="s">
        <v>644</v>
      </c>
      <c r="R40" s="463">
        <v>0.24</v>
      </c>
      <c r="S40" s="463">
        <v>2E-3</v>
      </c>
      <c r="T40" s="463" t="s">
        <v>1515</v>
      </c>
      <c r="U40" s="463" t="s">
        <v>1515</v>
      </c>
      <c r="V40" s="463" t="s">
        <v>1516</v>
      </c>
      <c r="W40" s="463">
        <v>1.0999999999999999E-2</v>
      </c>
      <c r="X40" s="20"/>
    </row>
    <row r="41" spans="2:24" ht="15.75" customHeight="1">
      <c r="B41" s="16"/>
      <c r="C41" s="600" t="s">
        <v>1521</v>
      </c>
      <c r="D41" s="754">
        <v>45254</v>
      </c>
      <c r="E41" s="755"/>
      <c r="F41" s="757"/>
      <c r="G41" s="463">
        <v>3.1E-2</v>
      </c>
      <c r="H41" s="601" t="s">
        <v>1517</v>
      </c>
      <c r="I41" s="463">
        <v>5.0000000000000001E-3</v>
      </c>
      <c r="J41" s="463">
        <v>0.12</v>
      </c>
      <c r="K41" s="602" t="s">
        <v>644</v>
      </c>
      <c r="L41" s="463" t="s">
        <v>1514</v>
      </c>
      <c r="M41" s="463">
        <v>0.11600000000000001</v>
      </c>
      <c r="N41" s="463" t="s">
        <v>1515</v>
      </c>
      <c r="O41" s="463" t="s">
        <v>1515</v>
      </c>
      <c r="P41" s="602" t="s">
        <v>644</v>
      </c>
      <c r="Q41" s="602" t="s">
        <v>644</v>
      </c>
      <c r="R41" s="463">
        <v>0.17</v>
      </c>
      <c r="S41" s="463" t="s">
        <v>1515</v>
      </c>
      <c r="T41" s="463" t="s">
        <v>1515</v>
      </c>
      <c r="U41" s="463" t="s">
        <v>1515</v>
      </c>
      <c r="V41" s="463" t="s">
        <v>1516</v>
      </c>
      <c r="W41" s="463">
        <v>6.0000000000000001E-3</v>
      </c>
      <c r="X41" s="20"/>
    </row>
    <row r="42" spans="2:24" ht="15.75" customHeight="1">
      <c r="B42" s="16"/>
      <c r="C42" s="600" t="s">
        <v>1521</v>
      </c>
      <c r="D42" s="754">
        <v>45254</v>
      </c>
      <c r="E42" s="755"/>
      <c r="F42" s="757"/>
      <c r="G42" s="463">
        <v>3.3000000000000002E-2</v>
      </c>
      <c r="H42" s="601" t="s">
        <v>1517</v>
      </c>
      <c r="I42" s="463">
        <v>5.0000000000000001E-3</v>
      </c>
      <c r="J42" s="463">
        <v>0.12</v>
      </c>
      <c r="K42" s="602" t="s">
        <v>644</v>
      </c>
      <c r="L42" s="463" t="s">
        <v>1514</v>
      </c>
      <c r="M42" s="463">
        <v>0.115</v>
      </c>
      <c r="N42" s="463" t="s">
        <v>1515</v>
      </c>
      <c r="O42" s="463" t="s">
        <v>1515</v>
      </c>
      <c r="P42" s="602" t="s">
        <v>644</v>
      </c>
      <c r="Q42" s="602" t="s">
        <v>644</v>
      </c>
      <c r="R42" s="463">
        <v>0.158</v>
      </c>
      <c r="S42" s="463" t="s">
        <v>1515</v>
      </c>
      <c r="T42" s="463" t="s">
        <v>1515</v>
      </c>
      <c r="U42" s="463" t="s">
        <v>1515</v>
      </c>
      <c r="V42" s="463" t="s">
        <v>1516</v>
      </c>
      <c r="W42" s="463">
        <v>8.0000000000000002E-3</v>
      </c>
      <c r="X42" s="20"/>
    </row>
    <row r="43" spans="2:24" ht="15.75" customHeight="1">
      <c r="B43" s="16"/>
      <c r="C43" s="600" t="s">
        <v>1521</v>
      </c>
      <c r="D43" s="754">
        <v>45332</v>
      </c>
      <c r="E43" s="755"/>
      <c r="F43" s="757"/>
      <c r="G43" s="463">
        <v>2.8000000000000001E-2</v>
      </c>
      <c r="H43" s="601" t="s">
        <v>1517</v>
      </c>
      <c r="I43" s="463">
        <v>3.0000000000000001E-3</v>
      </c>
      <c r="J43" s="463">
        <v>0.13</v>
      </c>
      <c r="K43" s="602" t="s">
        <v>644</v>
      </c>
      <c r="L43" s="463" t="s">
        <v>1514</v>
      </c>
      <c r="M43" s="463">
        <v>0.11700000000000001</v>
      </c>
      <c r="N43" s="463" t="s">
        <v>1515</v>
      </c>
      <c r="O43" s="463" t="s">
        <v>1520</v>
      </c>
      <c r="P43" s="602" t="s">
        <v>644</v>
      </c>
      <c r="Q43" s="602" t="s">
        <v>644</v>
      </c>
      <c r="R43" s="463">
        <v>0.41599999999999998</v>
      </c>
      <c r="S43" s="463">
        <v>1E-3</v>
      </c>
      <c r="T43" s="463" t="s">
        <v>1515</v>
      </c>
      <c r="U43" s="463" t="s">
        <v>1515</v>
      </c>
      <c r="V43" s="463" t="s">
        <v>1516</v>
      </c>
      <c r="W43" s="463">
        <v>7.0000000000000001E-3</v>
      </c>
      <c r="X43" s="20"/>
    </row>
    <row r="44" spans="2:24">
      <c r="B44" s="16"/>
      <c r="C44" s="600" t="s">
        <v>1521</v>
      </c>
      <c r="D44" s="754">
        <v>45391</v>
      </c>
      <c r="E44" s="755"/>
      <c r="F44" s="756"/>
      <c r="G44" s="463">
        <v>4.3999999999999997E-2</v>
      </c>
      <c r="H44" s="601" t="s">
        <v>1517</v>
      </c>
      <c r="I44" s="463">
        <v>2E-3</v>
      </c>
      <c r="J44" s="463">
        <v>0.14000000000000001</v>
      </c>
      <c r="K44" s="602" t="s">
        <v>644</v>
      </c>
      <c r="L44" s="463" t="s">
        <v>1514</v>
      </c>
      <c r="M44" s="463">
        <v>0.11</v>
      </c>
      <c r="N44" s="463" t="s">
        <v>1515</v>
      </c>
      <c r="O44" s="463" t="s">
        <v>1520</v>
      </c>
      <c r="P44" s="602" t="s">
        <v>644</v>
      </c>
      <c r="Q44" s="602" t="s">
        <v>644</v>
      </c>
      <c r="R44" s="463">
        <v>0.27</v>
      </c>
      <c r="S44" s="463" t="s">
        <v>1515</v>
      </c>
      <c r="T44" s="463" t="s">
        <v>1515</v>
      </c>
      <c r="U44" s="463" t="s">
        <v>1515</v>
      </c>
      <c r="V44" s="463" t="s">
        <v>1516</v>
      </c>
      <c r="W44" s="463">
        <v>0.02</v>
      </c>
      <c r="X44" s="20"/>
    </row>
    <row r="45" spans="2:24" ht="25.5">
      <c r="B45" s="16"/>
      <c r="C45" s="412" t="s">
        <v>1522</v>
      </c>
      <c r="D45" s="748"/>
      <c r="E45" s="749"/>
      <c r="F45" s="750"/>
      <c r="G45" s="413">
        <f t="shared" ref="G45:W45" si="2">AVERAGE(G32:G44)</f>
        <v>8.2230769230769246E-2</v>
      </c>
      <c r="H45" s="413">
        <f t="shared" si="2"/>
        <v>8.6666666666666663E-3</v>
      </c>
      <c r="I45" s="413">
        <f t="shared" si="2"/>
        <v>4.8461538461538464E-3</v>
      </c>
      <c r="J45" s="413">
        <f t="shared" si="2"/>
        <v>0.13230769230769232</v>
      </c>
      <c r="K45" s="413" t="e">
        <f t="shared" si="2"/>
        <v>#DIV/0!</v>
      </c>
      <c r="L45" s="413" t="e">
        <f t="shared" si="2"/>
        <v>#DIV/0!</v>
      </c>
      <c r="M45" s="413">
        <f t="shared" si="2"/>
        <v>0.27623076923076922</v>
      </c>
      <c r="N45" s="413" t="e">
        <f t="shared" si="2"/>
        <v>#DIV/0!</v>
      </c>
      <c r="O45" s="413">
        <f t="shared" si="2"/>
        <v>5.9999999999999995E-4</v>
      </c>
      <c r="P45" s="413" t="e">
        <f t="shared" si="2"/>
        <v>#DIV/0!</v>
      </c>
      <c r="Q45" s="413" t="e">
        <f t="shared" si="2"/>
        <v>#DIV/0!</v>
      </c>
      <c r="R45" s="413">
        <f t="shared" si="2"/>
        <v>0.62976923076923086</v>
      </c>
      <c r="S45" s="413">
        <f t="shared" si="2"/>
        <v>1.4285714285714288E-3</v>
      </c>
      <c r="T45" s="413" t="e">
        <f t="shared" si="2"/>
        <v>#DIV/0!</v>
      </c>
      <c r="U45" s="413" t="e">
        <f t="shared" si="2"/>
        <v>#DIV/0!</v>
      </c>
      <c r="V45" s="413" t="e">
        <f t="shared" si="2"/>
        <v>#DIV/0!</v>
      </c>
      <c r="W45" s="413">
        <f t="shared" si="2"/>
        <v>1.6333333333333332E-2</v>
      </c>
      <c r="X45" s="20"/>
    </row>
    <row r="46" spans="2:24">
      <c r="B46" s="23"/>
      <c r="C46" s="2"/>
      <c r="D46" s="2"/>
      <c r="E46" s="2"/>
      <c r="F46" s="2"/>
      <c r="G46" s="2"/>
      <c r="H46" s="2"/>
      <c r="I46" s="2"/>
      <c r="J46" s="2"/>
      <c r="K46" s="2"/>
      <c r="L46" s="2"/>
      <c r="M46" s="2"/>
      <c r="N46" s="2"/>
      <c r="O46" s="2"/>
      <c r="P46" s="2"/>
      <c r="Q46" s="2"/>
      <c r="R46" s="2"/>
      <c r="S46" s="2"/>
      <c r="T46" s="2"/>
      <c r="U46" s="2"/>
      <c r="V46" s="2"/>
      <c r="W46" s="2"/>
      <c r="X46" s="22"/>
    </row>
    <row r="47" spans="2:24">
      <c r="B47" s="25"/>
      <c r="C47" s="25"/>
      <c r="D47" s="25"/>
      <c r="E47" s="25"/>
      <c r="F47" s="25"/>
      <c r="G47" s="25"/>
      <c r="H47" s="25"/>
      <c r="I47" s="25"/>
      <c r="J47" s="25"/>
      <c r="K47" s="25"/>
      <c r="L47" s="25"/>
      <c r="M47" s="25"/>
      <c r="N47" s="25"/>
      <c r="O47" s="25"/>
      <c r="P47" s="25"/>
      <c r="Q47" s="25"/>
      <c r="R47" s="25"/>
      <c r="S47" s="25"/>
      <c r="T47" s="25"/>
      <c r="U47" s="25"/>
      <c r="V47" s="25"/>
      <c r="W47" s="25"/>
      <c r="X47" s="25"/>
    </row>
    <row r="48" spans="2:24">
      <c r="B48" s="87" t="s">
        <v>793</v>
      </c>
      <c r="C48" s="95" t="s">
        <v>1523</v>
      </c>
      <c r="D48" s="25"/>
      <c r="E48" s="25"/>
      <c r="F48" s="25"/>
      <c r="G48" s="25"/>
      <c r="H48" s="25"/>
      <c r="I48" s="25"/>
      <c r="J48" s="25"/>
      <c r="K48" s="25"/>
      <c r="L48" s="25"/>
      <c r="M48" s="25"/>
      <c r="N48" s="25"/>
      <c r="O48" s="25"/>
      <c r="P48" s="25"/>
      <c r="Q48" s="25"/>
      <c r="R48" s="25"/>
      <c r="S48" s="25"/>
      <c r="T48" s="25"/>
      <c r="U48" s="25"/>
      <c r="V48" s="25"/>
      <c r="W48" s="25"/>
      <c r="X48" s="25"/>
    </row>
    <row r="49" spans="2:24">
      <c r="B49" s="25"/>
      <c r="C49" s="95" t="s">
        <v>1524</v>
      </c>
      <c r="D49" s="25"/>
      <c r="E49" s="25"/>
      <c r="F49" s="25"/>
      <c r="G49" s="25"/>
      <c r="H49" s="25"/>
      <c r="I49" s="25"/>
      <c r="J49" s="25"/>
      <c r="K49" s="25"/>
      <c r="L49" s="25"/>
      <c r="M49" s="25"/>
      <c r="N49" s="25"/>
      <c r="O49" s="25"/>
      <c r="P49" s="25"/>
      <c r="Q49" s="25"/>
      <c r="R49" s="25"/>
      <c r="S49" s="25"/>
      <c r="T49" s="25"/>
      <c r="U49" s="25"/>
      <c r="V49" s="25"/>
      <c r="W49" s="25"/>
      <c r="X49" s="25"/>
    </row>
    <row r="50" spans="2:24">
      <c r="B50" s="25"/>
      <c r="C50" s="603" t="s">
        <v>1525</v>
      </c>
      <c r="D50" s="25"/>
      <c r="E50" s="25"/>
      <c r="F50" s="25"/>
      <c r="G50" s="25"/>
      <c r="H50" s="25"/>
      <c r="I50" s="25"/>
      <c r="J50" s="25"/>
      <c r="K50" s="25"/>
      <c r="L50" s="25"/>
      <c r="M50" s="25"/>
      <c r="N50" s="25"/>
      <c r="O50" s="25"/>
      <c r="P50" s="25"/>
      <c r="Q50" s="25"/>
      <c r="R50" s="25"/>
      <c r="S50" s="25"/>
      <c r="T50" s="25"/>
      <c r="U50" s="25"/>
      <c r="V50" s="25"/>
      <c r="W50" s="25"/>
      <c r="X50" s="25"/>
    </row>
    <row r="51" spans="2:24" ht="18">
      <c r="C51" s="26" t="s">
        <v>705</v>
      </c>
    </row>
    <row r="52" spans="2:24">
      <c r="C52" s="713" t="s">
        <v>975</v>
      </c>
      <c r="D52" s="702"/>
      <c r="E52" s="694" t="s">
        <v>1095</v>
      </c>
      <c r="F52" s="694" t="s">
        <v>1526</v>
      </c>
      <c r="G52" s="694" t="s">
        <v>1527</v>
      </c>
      <c r="H52" s="694" t="s">
        <v>600</v>
      </c>
      <c r="I52" s="715" t="s">
        <v>1083</v>
      </c>
      <c r="J52" s="715"/>
      <c r="K52" s="715"/>
      <c r="L52" s="715"/>
      <c r="M52" s="715"/>
      <c r="N52" s="715"/>
      <c r="O52" s="715"/>
      <c r="P52" s="715"/>
      <c r="Q52" s="715"/>
      <c r="R52" s="715"/>
      <c r="S52" s="715"/>
      <c r="T52" s="702"/>
    </row>
    <row r="53" spans="2:24">
      <c r="C53" s="691"/>
      <c r="D53" s="693"/>
      <c r="E53" s="694"/>
      <c r="F53" s="694"/>
      <c r="G53" s="694"/>
      <c r="H53" s="694" t="s">
        <v>600</v>
      </c>
      <c r="I53" s="114" t="s">
        <v>562</v>
      </c>
      <c r="J53" s="114" t="s">
        <v>563</v>
      </c>
      <c r="K53" s="114" t="s">
        <v>564</v>
      </c>
      <c r="L53" s="114" t="s">
        <v>565</v>
      </c>
      <c r="M53" s="114" t="s">
        <v>566</v>
      </c>
      <c r="N53" s="114" t="s">
        <v>567</v>
      </c>
      <c r="O53" s="114" t="s">
        <v>568</v>
      </c>
      <c r="P53" s="114" t="s">
        <v>569</v>
      </c>
      <c r="Q53" s="114" t="s">
        <v>570</v>
      </c>
      <c r="R53" s="114" t="s">
        <v>571</v>
      </c>
      <c r="S53" s="114" t="s">
        <v>572</v>
      </c>
      <c r="T53" s="114" t="s">
        <v>573</v>
      </c>
    </row>
    <row r="54" spans="2:24">
      <c r="C54" s="624" t="s">
        <v>1528</v>
      </c>
      <c r="D54" s="624"/>
      <c r="E54" s="624" t="s">
        <v>1148</v>
      </c>
      <c r="F54" s="624">
        <v>4541742</v>
      </c>
      <c r="G54" s="624">
        <f t="shared" ref="G54:G59" si="3">SUM(I54:T54)</f>
        <v>4661674</v>
      </c>
      <c r="H54" s="624" t="s">
        <v>1496</v>
      </c>
      <c r="I54" s="644">
        <v>335350</v>
      </c>
      <c r="J54" s="644">
        <v>413628</v>
      </c>
      <c r="K54" s="644">
        <v>353488</v>
      </c>
      <c r="L54" s="644">
        <v>357000</v>
      </c>
      <c r="M54" s="644">
        <v>479714</v>
      </c>
      <c r="N54" s="644">
        <v>291600</v>
      </c>
      <c r="O54" s="644">
        <v>463520</v>
      </c>
      <c r="P54" s="644">
        <v>429846</v>
      </c>
      <c r="Q54" s="644">
        <v>255234</v>
      </c>
      <c r="R54" s="644">
        <v>385806</v>
      </c>
      <c r="S54" s="644">
        <v>508810</v>
      </c>
      <c r="T54" s="644">
        <v>387678</v>
      </c>
    </row>
    <row r="55" spans="2:24">
      <c r="C55" s="624" t="s">
        <v>1529</v>
      </c>
      <c r="D55" s="624"/>
      <c r="E55" s="624" t="s">
        <v>1148</v>
      </c>
      <c r="F55" s="624">
        <v>733800</v>
      </c>
      <c r="G55" s="624">
        <f t="shared" si="3"/>
        <v>733800</v>
      </c>
      <c r="H55" s="624" t="s">
        <v>1496</v>
      </c>
      <c r="I55" s="625">
        <v>0</v>
      </c>
      <c r="J55" s="625">
        <v>75220</v>
      </c>
      <c r="K55" s="625">
        <v>225034</v>
      </c>
      <c r="L55" s="625">
        <v>86524</v>
      </c>
      <c r="M55" s="625">
        <v>0</v>
      </c>
      <c r="N55" s="625">
        <v>0</v>
      </c>
      <c r="O55" s="625">
        <v>0</v>
      </c>
      <c r="P55" s="625">
        <v>0</v>
      </c>
      <c r="Q55" s="625">
        <v>0</v>
      </c>
      <c r="R55" s="625">
        <v>0</v>
      </c>
      <c r="S55" s="625">
        <v>150959</v>
      </c>
      <c r="T55" s="625">
        <v>196063</v>
      </c>
    </row>
    <row r="56" spans="2:24">
      <c r="C56" s="624" t="s">
        <v>1530</v>
      </c>
      <c r="D56" s="624"/>
      <c r="E56" s="624" t="s">
        <v>1531</v>
      </c>
      <c r="F56" s="624">
        <v>1891295.6440000001</v>
      </c>
      <c r="G56" s="624">
        <f t="shared" si="3"/>
        <v>2026127.5999999999</v>
      </c>
      <c r="H56" s="624" t="s">
        <v>1496</v>
      </c>
      <c r="I56" s="624">
        <f>I54-I60</f>
        <v>111687.5</v>
      </c>
      <c r="J56" s="624">
        <f t="shared" ref="J56:T56" si="4">J54-J60</f>
        <v>218233.7</v>
      </c>
      <c r="K56" s="624">
        <f t="shared" si="4"/>
        <v>150360.4</v>
      </c>
      <c r="L56" s="624">
        <f t="shared" si="4"/>
        <v>103180.4</v>
      </c>
      <c r="M56" s="624">
        <f t="shared" si="4"/>
        <v>269619.8</v>
      </c>
      <c r="N56" s="624">
        <f t="shared" si="4"/>
        <v>46833.299999999988</v>
      </c>
      <c r="O56" s="624">
        <f t="shared" si="4"/>
        <v>246914.4</v>
      </c>
      <c r="P56" s="624">
        <f t="shared" si="4"/>
        <v>219678.1</v>
      </c>
      <c r="Q56" s="624">
        <f t="shared" si="4"/>
        <v>53649.399999999994</v>
      </c>
      <c r="R56" s="624">
        <f t="shared" si="4"/>
        <v>137272.79999999999</v>
      </c>
      <c r="S56" s="624">
        <f t="shared" si="4"/>
        <v>290349.09999999998</v>
      </c>
      <c r="T56" s="624">
        <f t="shared" si="4"/>
        <v>178348.7</v>
      </c>
    </row>
    <row r="57" spans="2:24">
      <c r="C57" s="624" t="s">
        <v>1532</v>
      </c>
      <c r="D57" s="624"/>
      <c r="E57" s="624" t="s">
        <v>1531</v>
      </c>
      <c r="F57" s="624" t="s">
        <v>578</v>
      </c>
      <c r="G57" s="624">
        <f t="shared" si="3"/>
        <v>686.73</v>
      </c>
      <c r="H57" s="624" t="s">
        <v>1533</v>
      </c>
      <c r="I57" s="625">
        <v>76.209999999999994</v>
      </c>
      <c r="J57" s="625">
        <v>75.489999999999995</v>
      </c>
      <c r="K57" s="625">
        <v>76.209999999999994</v>
      </c>
      <c r="L57" s="625">
        <v>75.92</v>
      </c>
      <c r="M57" s="625">
        <v>65.010000000000005</v>
      </c>
      <c r="N57" s="625">
        <v>43.91</v>
      </c>
      <c r="O57" s="625">
        <v>44.28</v>
      </c>
      <c r="P57" s="625">
        <v>43.61</v>
      </c>
      <c r="Q57" s="625">
        <v>42.81</v>
      </c>
      <c r="R57" s="625">
        <v>47.81</v>
      </c>
      <c r="S57" s="625">
        <v>47.94</v>
      </c>
      <c r="T57" s="625">
        <v>47.53</v>
      </c>
    </row>
    <row r="58" spans="2:24">
      <c r="C58" s="624" t="s">
        <v>1534</v>
      </c>
      <c r="D58" s="624"/>
      <c r="E58" s="624" t="s">
        <v>1531</v>
      </c>
      <c r="F58" s="624">
        <v>6732133.7442400008</v>
      </c>
      <c r="G58" s="624">
        <f t="shared" si="3"/>
        <v>6694287.8559999997</v>
      </c>
      <c r="H58" s="624" t="s">
        <v>1500</v>
      </c>
      <c r="I58" s="624">
        <f>(I54-I56)*2.54</f>
        <v>568102.75</v>
      </c>
      <c r="J58" s="624">
        <f t="shared" ref="J58:T58" si="5">(J54-J56)*2.54</f>
        <v>496301.522</v>
      </c>
      <c r="K58" s="624">
        <f t="shared" si="5"/>
        <v>515944.10400000005</v>
      </c>
      <c r="L58" s="624">
        <f t="shared" si="5"/>
        <v>644701.78399999999</v>
      </c>
      <c r="M58" s="624">
        <f t="shared" si="5"/>
        <v>533639.26800000004</v>
      </c>
      <c r="N58" s="624">
        <f t="shared" si="5"/>
        <v>621707.41800000006</v>
      </c>
      <c r="O58" s="624">
        <f t="shared" si="5"/>
        <v>550178.22400000005</v>
      </c>
      <c r="P58" s="624">
        <f t="shared" si="5"/>
        <v>533826.46600000001</v>
      </c>
      <c r="Q58" s="624">
        <f t="shared" si="5"/>
        <v>512024.88400000002</v>
      </c>
      <c r="R58" s="624">
        <f t="shared" si="5"/>
        <v>631274.3280000001</v>
      </c>
      <c r="S58" s="624">
        <f t="shared" si="5"/>
        <v>554890.6860000001</v>
      </c>
      <c r="T58" s="624">
        <f t="shared" si="5"/>
        <v>531696.42200000002</v>
      </c>
    </row>
    <row r="59" spans="2:24">
      <c r="C59" s="624" t="s">
        <v>1501</v>
      </c>
      <c r="D59" s="624"/>
      <c r="E59" s="624" t="s">
        <v>1531</v>
      </c>
      <c r="F59" s="624">
        <v>42512</v>
      </c>
      <c r="G59" s="624">
        <f t="shared" si="3"/>
        <v>42512</v>
      </c>
      <c r="H59" s="624" t="s">
        <v>1500</v>
      </c>
      <c r="I59" s="624">
        <v>0</v>
      </c>
      <c r="J59" s="624">
        <v>6256</v>
      </c>
      <c r="K59" s="624">
        <v>14019</v>
      </c>
      <c r="L59" s="624">
        <v>4215</v>
      </c>
      <c r="M59" s="624">
        <v>0</v>
      </c>
      <c r="N59" s="624">
        <v>0</v>
      </c>
      <c r="O59" s="624">
        <v>0</v>
      </c>
      <c r="P59" s="624">
        <v>0</v>
      </c>
      <c r="Q59" s="624">
        <v>0</v>
      </c>
      <c r="R59" s="624">
        <v>0</v>
      </c>
      <c r="S59" s="624">
        <v>2903</v>
      </c>
      <c r="T59" s="624">
        <v>15119</v>
      </c>
    </row>
    <row r="60" spans="2:24">
      <c r="C60" s="624" t="s">
        <v>1535</v>
      </c>
      <c r="D60" s="624"/>
      <c r="E60" s="624"/>
      <c r="F60" s="624"/>
      <c r="G60" s="624">
        <f>SUM(I60:T60)</f>
        <v>2635546.4</v>
      </c>
      <c r="H60" s="624" t="s">
        <v>1496</v>
      </c>
      <c r="I60" s="624">
        <v>223662.5</v>
      </c>
      <c r="J60" s="624">
        <v>195394.3</v>
      </c>
      <c r="K60" s="624">
        <v>203127.6</v>
      </c>
      <c r="L60" s="624">
        <v>253819.6</v>
      </c>
      <c r="M60" s="624">
        <v>210094.2</v>
      </c>
      <c r="N60" s="624">
        <v>244766.7</v>
      </c>
      <c r="O60" s="624">
        <v>216605.6</v>
      </c>
      <c r="P60" s="624">
        <v>210167.9</v>
      </c>
      <c r="Q60" s="624">
        <v>201584.6</v>
      </c>
      <c r="R60" s="624">
        <v>248533.2</v>
      </c>
      <c r="S60" s="624">
        <v>218460.9</v>
      </c>
      <c r="T60" s="624">
        <v>209329.3</v>
      </c>
    </row>
    <row r="61" spans="2:24">
      <c r="C61" s="624"/>
      <c r="D61" s="624"/>
      <c r="E61" s="624"/>
      <c r="F61" s="624"/>
      <c r="G61" s="624">
        <f>SUM(I61:T61)</f>
        <v>6694287.8559999997</v>
      </c>
      <c r="H61" s="624" t="s">
        <v>1500</v>
      </c>
      <c r="I61" s="624">
        <f>I60*2.54</f>
        <v>568102.75</v>
      </c>
      <c r="J61" s="624">
        <f t="shared" ref="J61:T61" si="6">J60*2.54</f>
        <v>496301.522</v>
      </c>
      <c r="K61" s="624">
        <f t="shared" si="6"/>
        <v>515944.10400000005</v>
      </c>
      <c r="L61" s="624">
        <f t="shared" si="6"/>
        <v>644701.78399999999</v>
      </c>
      <c r="M61" s="624">
        <f t="shared" si="6"/>
        <v>533639.26800000004</v>
      </c>
      <c r="N61" s="624">
        <f t="shared" si="6"/>
        <v>621707.41800000006</v>
      </c>
      <c r="O61" s="624">
        <f t="shared" si="6"/>
        <v>550178.22400000005</v>
      </c>
      <c r="P61" s="624">
        <f t="shared" si="6"/>
        <v>533826.46600000001</v>
      </c>
      <c r="Q61" s="624">
        <f t="shared" si="6"/>
        <v>512024.88400000002</v>
      </c>
      <c r="R61" s="624">
        <f t="shared" si="6"/>
        <v>631274.3280000001</v>
      </c>
      <c r="S61" s="624">
        <f t="shared" si="6"/>
        <v>554890.68599999999</v>
      </c>
      <c r="T61" s="624">
        <f t="shared" si="6"/>
        <v>531696.42200000002</v>
      </c>
    </row>
    <row r="63" spans="2:24">
      <c r="C63" s="694" t="s">
        <v>287</v>
      </c>
      <c r="D63" s="660" t="s">
        <v>975</v>
      </c>
      <c r="E63" s="694" t="s">
        <v>1095</v>
      </c>
      <c r="F63" s="694" t="s">
        <v>1492</v>
      </c>
      <c r="G63" s="694" t="s">
        <v>1493</v>
      </c>
      <c r="H63" s="694" t="s">
        <v>461</v>
      </c>
      <c r="I63" s="715" t="s">
        <v>1083</v>
      </c>
      <c r="J63" s="715"/>
      <c r="K63" s="715"/>
      <c r="L63" s="715"/>
      <c r="M63" s="715"/>
      <c r="N63" s="715"/>
      <c r="O63" s="715"/>
      <c r="P63" s="715"/>
      <c r="Q63" s="715"/>
      <c r="R63" s="715"/>
      <c r="S63" s="715"/>
      <c r="T63" s="702"/>
    </row>
    <row r="64" spans="2:24">
      <c r="C64" s="694"/>
      <c r="D64" s="661"/>
      <c r="E64" s="694"/>
      <c r="F64" s="694"/>
      <c r="G64" s="694"/>
      <c r="H64" s="694" t="s">
        <v>600</v>
      </c>
      <c r="I64" s="114" t="s">
        <v>562</v>
      </c>
      <c r="J64" s="114" t="s">
        <v>563</v>
      </c>
      <c r="K64" s="114" t="s">
        <v>564</v>
      </c>
      <c r="L64" s="114" t="s">
        <v>565</v>
      </c>
      <c r="M64" s="114" t="s">
        <v>566</v>
      </c>
      <c r="N64" s="114" t="s">
        <v>567</v>
      </c>
      <c r="O64" s="114" t="s">
        <v>568</v>
      </c>
      <c r="P64" s="114" t="s">
        <v>569</v>
      </c>
      <c r="Q64" s="114" t="s">
        <v>570</v>
      </c>
      <c r="R64" s="114" t="s">
        <v>571</v>
      </c>
      <c r="S64" s="114" t="s">
        <v>572</v>
      </c>
      <c r="T64" s="114" t="s">
        <v>573</v>
      </c>
    </row>
    <row r="65" spans="3:20">
      <c r="C65" s="4" t="s">
        <v>1494</v>
      </c>
      <c r="D65" s="578" t="s">
        <v>1536</v>
      </c>
      <c r="E65" s="579" t="s">
        <v>1531</v>
      </c>
      <c r="F65" s="580">
        <v>1891296</v>
      </c>
      <c r="G65" s="581">
        <v>4705206</v>
      </c>
      <c r="H65" s="582" t="s">
        <v>1496</v>
      </c>
      <c r="I65" s="583">
        <v>359726</v>
      </c>
      <c r="J65" s="583">
        <v>413628</v>
      </c>
      <c r="K65" s="583">
        <v>353488</v>
      </c>
      <c r="L65" s="583">
        <v>437218</v>
      </c>
      <c r="M65" s="583">
        <v>399496</v>
      </c>
      <c r="N65" s="583">
        <v>474580</v>
      </c>
      <c r="O65" s="583">
        <v>401400</v>
      </c>
      <c r="P65" s="583">
        <v>308986</v>
      </c>
      <c r="Q65" s="583">
        <v>456160</v>
      </c>
      <c r="R65" s="583">
        <v>377444</v>
      </c>
      <c r="S65" s="583">
        <v>395498</v>
      </c>
      <c r="T65" s="583">
        <v>327582</v>
      </c>
    </row>
    <row r="66" spans="3:20">
      <c r="C66" s="18"/>
      <c r="D66" s="584" t="s">
        <v>1537</v>
      </c>
      <c r="E66" s="585" t="s">
        <v>333</v>
      </c>
      <c r="F66" s="586">
        <v>6774646</v>
      </c>
      <c r="G66" s="587">
        <v>4949485</v>
      </c>
      <c r="H66" s="588" t="s">
        <v>1496</v>
      </c>
      <c r="I66" s="589">
        <v>225346</v>
      </c>
      <c r="J66" s="589">
        <v>386303</v>
      </c>
      <c r="K66" s="589">
        <v>450175</v>
      </c>
      <c r="L66" s="589">
        <v>359028</v>
      </c>
      <c r="M66" s="589">
        <v>339249</v>
      </c>
      <c r="N66" s="589">
        <v>452874</v>
      </c>
      <c r="O66" s="589">
        <v>455001</v>
      </c>
      <c r="P66" s="589">
        <v>441506</v>
      </c>
      <c r="Q66" s="589">
        <v>471181</v>
      </c>
      <c r="R66" s="589">
        <v>637932</v>
      </c>
      <c r="S66" s="589">
        <v>467228</v>
      </c>
      <c r="T66" s="589">
        <v>263662</v>
      </c>
    </row>
    <row r="67" spans="3:20">
      <c r="C67" s="18"/>
      <c r="D67" s="584" t="s">
        <v>1502</v>
      </c>
      <c r="E67" s="590" t="s">
        <v>644</v>
      </c>
      <c r="F67" s="591">
        <v>5029584</v>
      </c>
      <c r="G67" s="587">
        <v>212795</v>
      </c>
      <c r="H67" s="588" t="s">
        <v>1496</v>
      </c>
      <c r="I67" s="592">
        <v>22063</v>
      </c>
      <c r="J67" s="592">
        <v>22958</v>
      </c>
      <c r="K67" s="592">
        <v>16317</v>
      </c>
      <c r="L67" s="592">
        <v>11367</v>
      </c>
      <c r="M67" s="592">
        <v>11814</v>
      </c>
      <c r="N67" s="592">
        <v>16046</v>
      </c>
      <c r="O67" s="592">
        <v>14890</v>
      </c>
      <c r="P67" s="592">
        <v>17875</v>
      </c>
      <c r="Q67" s="592">
        <v>28988</v>
      </c>
      <c r="R67" s="592">
        <v>29058</v>
      </c>
      <c r="S67" s="592">
        <v>12059</v>
      </c>
      <c r="T67" s="592">
        <v>9360</v>
      </c>
    </row>
    <row r="71" spans="3:20">
      <c r="F71" s="1">
        <f>F58/2.54</f>
        <v>2650446.3560000001</v>
      </c>
    </row>
  </sheetData>
  <mergeCells count="40">
    <mergeCell ref="H63:H64"/>
    <mergeCell ref="I63:T63"/>
    <mergeCell ref="C63:C64"/>
    <mergeCell ref="D63:D64"/>
    <mergeCell ref="E63:E64"/>
    <mergeCell ref="F63:F64"/>
    <mergeCell ref="G63:G64"/>
    <mergeCell ref="C52:D53"/>
    <mergeCell ref="E52:E53"/>
    <mergeCell ref="F52:F53"/>
    <mergeCell ref="H52:H53"/>
    <mergeCell ref="I52:T52"/>
    <mergeCell ref="G52:G53"/>
    <mergeCell ref="D42:F42"/>
    <mergeCell ref="D43:F43"/>
    <mergeCell ref="C10:C11"/>
    <mergeCell ref="D10:D11"/>
    <mergeCell ref="C30:C31"/>
    <mergeCell ref="D30:F31"/>
    <mergeCell ref="D37:F37"/>
    <mergeCell ref="D38:F38"/>
    <mergeCell ref="D39:F39"/>
    <mergeCell ref="D40:F40"/>
    <mergeCell ref="D41:F41"/>
    <mergeCell ref="H4:T4"/>
    <mergeCell ref="D45:F45"/>
    <mergeCell ref="G29:W29"/>
    <mergeCell ref="I8:T8"/>
    <mergeCell ref="I20:T20"/>
    <mergeCell ref="G10:G11"/>
    <mergeCell ref="H10:H11"/>
    <mergeCell ref="I10:T10"/>
    <mergeCell ref="E10:E11"/>
    <mergeCell ref="F10:F11"/>
    <mergeCell ref="D32:F32"/>
    <mergeCell ref="D44:F44"/>
    <mergeCell ref="D33:F33"/>
    <mergeCell ref="D34:F34"/>
    <mergeCell ref="D35:F35"/>
    <mergeCell ref="D36:F36"/>
  </mergeCells>
  <conditionalFormatting sqref="G31:W31">
    <cfRule type="cellIs" dxfId="68" priority="6" operator="notEqual">
      <formula>"mg/L"</formula>
    </cfRule>
  </conditionalFormatting>
  <dataValidations count="1">
    <dataValidation type="list" allowBlank="1" showInputMessage="1" sqref="G31:W31" xr:uid="{00000000-0002-0000-2300-000002000000}">
      <formula1>"[select],μg/L,mg/L,g/L"</formula1>
    </dataValidation>
  </dataValidations>
  <pageMargins left="0.7" right="0.7" top="0.75" bottom="0.75" header="0.3" footer="0.3"/>
  <pageSetup paperSize="9" scale="62" fitToWidth="0" orientation="landscape"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tabColor rgb="FF92D050"/>
    <pageSetUpPr fitToPage="1"/>
  </sheetPr>
  <dimension ref="A2:W88"/>
  <sheetViews>
    <sheetView topLeftCell="A8" zoomScale="85" zoomScaleNormal="85" workbookViewId="0">
      <selection activeCell="S11" sqref="S11"/>
    </sheetView>
  </sheetViews>
  <sheetFormatPr defaultColWidth="9.140625" defaultRowHeight="15"/>
  <cols>
    <col min="1" max="1" width="2.7109375" style="145" customWidth="1"/>
    <col min="2" max="2" width="2.7109375" style="1" customWidth="1"/>
    <col min="3" max="3" width="30.7109375" style="1" customWidth="1"/>
    <col min="4" max="4" width="1.7109375" style="1" customWidth="1"/>
    <col min="5" max="6" width="15.7109375" style="1" customWidth="1"/>
    <col min="7" max="19" width="10.7109375" style="1" customWidth="1"/>
    <col min="20" max="20" width="2.7109375" style="1" customWidth="1"/>
    <col min="21" max="21" width="10.7109375" style="1" customWidth="1"/>
    <col min="22" max="22" width="13.28515625" style="1" customWidth="1"/>
    <col min="23" max="24" width="2.7109375" style="1" customWidth="1"/>
    <col min="25" max="16384" width="9.140625" style="1"/>
  </cols>
  <sheetData>
    <row r="2" spans="1:23">
      <c r="B2" s="13"/>
      <c r="C2" s="14"/>
      <c r="D2" s="14"/>
      <c r="E2" s="14"/>
      <c r="F2" s="14"/>
      <c r="G2" s="14"/>
      <c r="H2" s="14"/>
      <c r="I2" s="14"/>
      <c r="J2" s="14"/>
      <c r="K2" s="14"/>
      <c r="L2" s="14"/>
      <c r="M2" s="14"/>
      <c r="N2" s="14"/>
      <c r="O2" s="14"/>
      <c r="P2" s="14"/>
      <c r="Q2" s="14"/>
      <c r="R2" s="14"/>
      <c r="S2" s="14"/>
      <c r="T2" s="14"/>
      <c r="U2" s="14"/>
      <c r="V2" s="14"/>
      <c r="W2" s="15"/>
    </row>
    <row r="3" spans="1:23" ht="23.25">
      <c r="B3" s="16"/>
      <c r="C3" s="17" t="s">
        <v>9</v>
      </c>
      <c r="D3" s="18"/>
      <c r="E3" s="18"/>
      <c r="F3" s="18"/>
      <c r="G3" s="18"/>
      <c r="H3" s="19" t="s">
        <v>1538</v>
      </c>
      <c r="I3" s="18"/>
      <c r="J3" s="18"/>
      <c r="K3" s="18"/>
      <c r="L3" s="18"/>
      <c r="M3" s="18"/>
      <c r="N3" s="18"/>
      <c r="O3" s="18"/>
      <c r="P3" s="18"/>
      <c r="Q3" s="18"/>
      <c r="R3" s="18"/>
      <c r="S3" s="18"/>
      <c r="T3" s="18"/>
      <c r="U3" s="18"/>
      <c r="V3" s="18"/>
      <c r="W3" s="20"/>
    </row>
    <row r="4" spans="1:23" ht="23.25">
      <c r="B4" s="16"/>
      <c r="C4" s="17" t="s">
        <v>11</v>
      </c>
      <c r="D4" s="18"/>
      <c r="E4" s="18"/>
      <c r="F4" s="18"/>
      <c r="G4" s="18"/>
      <c r="H4" s="697" t="s">
        <v>1539</v>
      </c>
      <c r="I4" s="697"/>
      <c r="J4" s="697"/>
      <c r="K4" s="697"/>
      <c r="L4" s="697"/>
      <c r="M4" s="697"/>
      <c r="N4" s="697"/>
      <c r="O4" s="697"/>
      <c r="P4" s="697"/>
      <c r="Q4" s="697"/>
      <c r="R4" s="697"/>
      <c r="S4" s="697"/>
      <c r="T4" s="697"/>
      <c r="U4" s="18"/>
      <c r="V4" s="18"/>
      <c r="W4" s="20"/>
    </row>
    <row r="5" spans="1:23">
      <c r="B5" s="16"/>
      <c r="C5" s="18" t="s">
        <v>1460</v>
      </c>
      <c r="D5" s="18"/>
      <c r="E5" s="18"/>
      <c r="F5" s="18"/>
      <c r="G5" s="18"/>
      <c r="H5" s="18"/>
      <c r="I5" s="18"/>
      <c r="J5" s="18"/>
      <c r="K5" s="18"/>
      <c r="L5" s="18"/>
      <c r="M5" s="18"/>
      <c r="N5" s="18"/>
      <c r="O5" s="18"/>
      <c r="P5" s="18"/>
      <c r="Q5" s="18"/>
      <c r="R5" s="18"/>
      <c r="S5" s="18"/>
      <c r="T5" s="18"/>
      <c r="U5" s="18"/>
      <c r="V5" s="18"/>
      <c r="W5" s="20"/>
    </row>
    <row r="6" spans="1:23" ht="23.25">
      <c r="B6" s="16"/>
      <c r="C6" s="21" t="s">
        <v>1540</v>
      </c>
      <c r="D6" s="18"/>
      <c r="E6" s="18"/>
      <c r="F6" s="18"/>
      <c r="G6" s="18"/>
      <c r="H6" s="18"/>
      <c r="I6" s="18"/>
      <c r="J6" s="18"/>
      <c r="K6" s="18"/>
      <c r="L6" s="18"/>
      <c r="M6" s="18"/>
      <c r="N6" s="18"/>
      <c r="O6" s="18"/>
      <c r="P6" s="18"/>
      <c r="Q6" s="18"/>
      <c r="R6" s="18"/>
      <c r="S6" s="18"/>
      <c r="T6" s="18"/>
      <c r="U6" s="18"/>
      <c r="V6" s="18"/>
      <c r="W6" s="20"/>
    </row>
    <row r="7" spans="1:23">
      <c r="B7" s="16"/>
      <c r="C7" s="18"/>
      <c r="D7" s="18"/>
      <c r="E7" s="18"/>
      <c r="F7" s="18"/>
      <c r="G7" s="18"/>
      <c r="H7" s="695" t="s">
        <v>1083</v>
      </c>
      <c r="I7" s="695"/>
      <c r="J7" s="695"/>
      <c r="K7" s="695"/>
      <c r="L7" s="695"/>
      <c r="M7" s="695"/>
      <c r="N7" s="695"/>
      <c r="O7" s="695"/>
      <c r="P7" s="695"/>
      <c r="Q7" s="695"/>
      <c r="R7" s="695"/>
      <c r="S7" s="695"/>
      <c r="T7" s="18"/>
      <c r="U7" s="18"/>
      <c r="V7" s="18"/>
      <c r="W7" s="20"/>
    </row>
    <row r="8" spans="1:23">
      <c r="B8" s="16"/>
      <c r="C8" s="18"/>
      <c r="D8" s="18"/>
      <c r="E8" s="55" t="s">
        <v>1492</v>
      </c>
      <c r="F8" s="55" t="s">
        <v>1493</v>
      </c>
      <c r="G8" s="55" t="s">
        <v>461</v>
      </c>
      <c r="H8" s="114" t="s">
        <v>562</v>
      </c>
      <c r="I8" s="114" t="s">
        <v>563</v>
      </c>
      <c r="J8" s="114" t="s">
        <v>564</v>
      </c>
      <c r="K8" s="114" t="s">
        <v>565</v>
      </c>
      <c r="L8" s="114" t="s">
        <v>566</v>
      </c>
      <c r="M8" s="114" t="s">
        <v>567</v>
      </c>
      <c r="N8" s="114" t="s">
        <v>568</v>
      </c>
      <c r="O8" s="114" t="s">
        <v>569</v>
      </c>
      <c r="P8" s="114" t="s">
        <v>570</v>
      </c>
      <c r="Q8" s="114" t="s">
        <v>571</v>
      </c>
      <c r="R8" s="114" t="s">
        <v>572</v>
      </c>
      <c r="S8" s="114" t="s">
        <v>573</v>
      </c>
      <c r="T8" s="18"/>
      <c r="U8" s="18"/>
      <c r="V8" s="18"/>
      <c r="W8" s="20"/>
    </row>
    <row r="9" spans="1:23">
      <c r="B9" s="16"/>
      <c r="C9" s="52" t="s">
        <v>1541</v>
      </c>
      <c r="D9" s="18"/>
      <c r="E9" s="187"/>
      <c r="F9" s="103">
        <f>SUM(H9:S9)</f>
        <v>0</v>
      </c>
      <c r="G9" s="12" t="s">
        <v>333</v>
      </c>
      <c r="H9" s="104"/>
      <c r="I9" s="104"/>
      <c r="J9" s="104"/>
      <c r="K9" s="104"/>
      <c r="L9" s="104"/>
      <c r="M9" s="104"/>
      <c r="N9" s="104"/>
      <c r="O9" s="104"/>
      <c r="P9" s="104"/>
      <c r="Q9" s="104"/>
      <c r="R9" s="104"/>
      <c r="S9" s="104"/>
      <c r="T9" s="18"/>
      <c r="U9" s="18"/>
      <c r="V9" s="18"/>
      <c r="W9" s="20"/>
    </row>
    <row r="10" spans="1:23">
      <c r="B10" s="16"/>
      <c r="C10" s="18"/>
      <c r="D10" s="18"/>
      <c r="E10" s="18"/>
      <c r="F10" s="18"/>
      <c r="G10" s="18"/>
      <c r="H10" s="18"/>
      <c r="I10" s="18"/>
      <c r="J10" s="18"/>
      <c r="K10" s="18"/>
      <c r="L10" s="18"/>
      <c r="M10" s="18"/>
      <c r="N10" s="18"/>
      <c r="O10" s="18"/>
      <c r="P10" s="18"/>
      <c r="Q10" s="18"/>
      <c r="R10" s="18"/>
      <c r="S10" s="18"/>
      <c r="T10" s="18"/>
      <c r="U10" s="18"/>
      <c r="V10" s="18"/>
      <c r="W10" s="20"/>
    </row>
    <row r="11" spans="1:23" ht="23.25">
      <c r="B11" s="16"/>
      <c r="C11" s="21" t="s">
        <v>1542</v>
      </c>
      <c r="D11" s="18"/>
      <c r="E11" s="18"/>
      <c r="F11" s="18"/>
      <c r="G11" s="18"/>
      <c r="H11" s="18"/>
      <c r="I11" s="18"/>
      <c r="J11" s="18"/>
      <c r="K11" s="18"/>
      <c r="L11" s="18"/>
      <c r="M11" s="18"/>
      <c r="N11" s="18"/>
      <c r="O11" s="18"/>
      <c r="P11" s="18"/>
      <c r="Q11" s="18"/>
      <c r="R11" s="18"/>
      <c r="S11" s="18"/>
      <c r="T11" s="18"/>
      <c r="U11" s="18"/>
      <c r="V11" s="18"/>
      <c r="W11" s="20"/>
    </row>
    <row r="12" spans="1:23" ht="30">
      <c r="A12" s="146" t="s">
        <v>379</v>
      </c>
      <c r="B12" s="16"/>
      <c r="C12" s="35"/>
      <c r="D12" s="18"/>
      <c r="E12" s="55" t="s">
        <v>660</v>
      </c>
      <c r="F12" s="18"/>
      <c r="G12" s="758" t="s">
        <v>1543</v>
      </c>
      <c r="H12" s="699"/>
      <c r="I12" s="699"/>
      <c r="J12" s="699"/>
      <c r="K12" s="699"/>
      <c r="L12" s="699"/>
      <c r="M12" s="699"/>
      <c r="N12" s="699"/>
      <c r="O12" s="699"/>
      <c r="P12" s="699"/>
      <c r="Q12" s="699"/>
      <c r="R12" s="700"/>
      <c r="S12" s="18"/>
      <c r="T12" s="18"/>
      <c r="U12" s="18"/>
      <c r="V12" s="18"/>
      <c r="W12" s="20"/>
    </row>
    <row r="13" spans="1:23">
      <c r="B13" s="16"/>
      <c r="C13" s="18"/>
      <c r="D13" s="18"/>
      <c r="E13" s="18"/>
      <c r="F13" s="18"/>
      <c r="G13" s="18"/>
      <c r="H13" s="18"/>
      <c r="I13" s="18"/>
      <c r="J13" s="18"/>
      <c r="K13" s="18"/>
      <c r="L13" s="18"/>
      <c r="M13" s="18"/>
      <c r="N13" s="18"/>
      <c r="O13" s="18"/>
      <c r="P13" s="18"/>
      <c r="Q13" s="18"/>
      <c r="R13" s="18"/>
      <c r="S13" s="18"/>
      <c r="T13" s="18"/>
      <c r="U13" s="18"/>
      <c r="V13" s="18"/>
      <c r="W13" s="20"/>
    </row>
    <row r="14" spans="1:23" ht="18">
      <c r="B14" s="16"/>
      <c r="C14" s="35" t="s">
        <v>1544</v>
      </c>
      <c r="D14" s="18"/>
      <c r="E14" s="18"/>
      <c r="F14" s="18"/>
      <c r="G14" s="18"/>
      <c r="H14" s="18"/>
      <c r="I14" s="18"/>
      <c r="J14" s="18"/>
      <c r="K14" s="18"/>
      <c r="L14" s="18"/>
      <c r="M14" s="18"/>
      <c r="N14" s="18"/>
      <c r="O14" s="18"/>
      <c r="P14" s="18"/>
      <c r="Q14" s="18"/>
      <c r="R14" s="18"/>
      <c r="S14" s="18"/>
      <c r="T14" s="18"/>
      <c r="U14" s="18"/>
      <c r="V14" s="18"/>
      <c r="W14" s="20"/>
    </row>
    <row r="15" spans="1:23">
      <c r="B15" s="16"/>
      <c r="C15" s="18"/>
      <c r="D15" s="18"/>
      <c r="E15" s="658" t="s">
        <v>1504</v>
      </c>
      <c r="F15" s="658" t="s">
        <v>1505</v>
      </c>
      <c r="G15" s="658" t="s">
        <v>461</v>
      </c>
      <c r="H15" s="695" t="s">
        <v>1083</v>
      </c>
      <c r="I15" s="695"/>
      <c r="J15" s="695"/>
      <c r="K15" s="695"/>
      <c r="L15" s="695"/>
      <c r="M15" s="695"/>
      <c r="N15" s="695"/>
      <c r="O15" s="695"/>
      <c r="P15" s="695"/>
      <c r="Q15" s="695"/>
      <c r="R15" s="695"/>
      <c r="S15" s="695"/>
      <c r="T15" s="18"/>
      <c r="U15" s="114" t="s">
        <v>1545</v>
      </c>
      <c r="V15" s="114" t="s">
        <v>1546</v>
      </c>
      <c r="W15" s="20"/>
    </row>
    <row r="16" spans="1:23">
      <c r="B16" s="16"/>
      <c r="C16" s="18" t="s">
        <v>1547</v>
      </c>
      <c r="D16" s="18"/>
      <c r="E16" s="659"/>
      <c r="F16" s="659"/>
      <c r="G16" s="659"/>
      <c r="H16" s="114" t="s">
        <v>562</v>
      </c>
      <c r="I16" s="114" t="s">
        <v>563</v>
      </c>
      <c r="J16" s="114" t="s">
        <v>564</v>
      </c>
      <c r="K16" s="114" t="s">
        <v>565</v>
      </c>
      <c r="L16" s="114" t="s">
        <v>566</v>
      </c>
      <c r="M16" s="114" t="s">
        <v>567</v>
      </c>
      <c r="N16" s="114" t="s">
        <v>568</v>
      </c>
      <c r="O16" s="114" t="s">
        <v>569</v>
      </c>
      <c r="P16" s="114" t="s">
        <v>570</v>
      </c>
      <c r="Q16" s="114" t="s">
        <v>571</v>
      </c>
      <c r="R16" s="114" t="s">
        <v>572</v>
      </c>
      <c r="S16" s="114" t="s">
        <v>573</v>
      </c>
      <c r="T16" s="18"/>
      <c r="U16" s="12" t="s">
        <v>1548</v>
      </c>
      <c r="V16" s="12" t="s">
        <v>1098</v>
      </c>
      <c r="W16" s="20"/>
    </row>
    <row r="17" spans="2:23">
      <c r="B17" s="16"/>
      <c r="C17" s="325" t="s">
        <v>1549</v>
      </c>
      <c r="D17" s="18"/>
      <c r="E17" s="518">
        <v>254.58219559166665</v>
      </c>
      <c r="F17" s="44">
        <f>AVERAGE(H17:S17)</f>
        <v>238.66666666666666</v>
      </c>
      <c r="G17" s="12" t="s">
        <v>1508</v>
      </c>
      <c r="H17" s="392">
        <v>265</v>
      </c>
      <c r="I17" s="462">
        <v>259</v>
      </c>
      <c r="J17" s="462">
        <v>260</v>
      </c>
      <c r="K17" s="462">
        <v>251</v>
      </c>
      <c r="L17" s="462">
        <v>230</v>
      </c>
      <c r="M17" s="462">
        <v>219</v>
      </c>
      <c r="N17" s="462">
        <v>232</v>
      </c>
      <c r="O17" s="462">
        <v>215</v>
      </c>
      <c r="P17" s="462">
        <v>236</v>
      </c>
      <c r="Q17" s="462">
        <v>242</v>
      </c>
      <c r="R17" s="462">
        <v>238</v>
      </c>
      <c r="S17" s="462">
        <v>217</v>
      </c>
      <c r="T17" s="18"/>
      <c r="U17" s="105"/>
      <c r="V17" s="5">
        <f>PI()*(U17/2)^2</f>
        <v>0</v>
      </c>
      <c r="W17" s="20"/>
    </row>
    <row r="18" spans="2:23">
      <c r="B18" s="16"/>
      <c r="C18" s="326" t="s">
        <v>1550</v>
      </c>
      <c r="D18" s="18"/>
      <c r="E18" s="518">
        <v>0</v>
      </c>
      <c r="F18" s="44">
        <f t="shared" ref="F18:F33" si="0">AVERAGE(H18:S18)</f>
        <v>227.75</v>
      </c>
      <c r="G18" s="12" t="s">
        <v>1508</v>
      </c>
      <c r="H18" s="401">
        <v>239</v>
      </c>
      <c r="I18" s="463">
        <v>237</v>
      </c>
      <c r="J18" s="463">
        <v>239</v>
      </c>
      <c r="K18" s="463">
        <v>244</v>
      </c>
      <c r="L18" s="463">
        <v>220</v>
      </c>
      <c r="M18" s="463">
        <v>212</v>
      </c>
      <c r="N18" s="463">
        <v>222</v>
      </c>
      <c r="O18" s="463">
        <v>209</v>
      </c>
      <c r="P18" s="463">
        <v>232</v>
      </c>
      <c r="Q18" s="463">
        <v>237</v>
      </c>
      <c r="R18" s="463">
        <v>230</v>
      </c>
      <c r="S18" s="463">
        <v>212</v>
      </c>
      <c r="T18" s="18"/>
      <c r="U18" s="105"/>
      <c r="V18" s="5">
        <f t="shared" ref="V18:V33" si="1">PI()*(U18/2)^2</f>
        <v>0</v>
      </c>
      <c r="W18" s="20"/>
    </row>
    <row r="19" spans="2:23">
      <c r="B19" s="16"/>
      <c r="C19" s="325" t="s">
        <v>1551</v>
      </c>
      <c r="D19" s="18"/>
      <c r="E19" s="518">
        <v>250.58203172500001</v>
      </c>
      <c r="F19" s="44">
        <f t="shared" si="0"/>
        <v>223.5</v>
      </c>
      <c r="G19" s="12" t="s">
        <v>1508</v>
      </c>
      <c r="H19" s="401">
        <v>250</v>
      </c>
      <c r="I19" s="463">
        <v>249</v>
      </c>
      <c r="J19" s="463">
        <v>234</v>
      </c>
      <c r="K19" s="463">
        <v>240</v>
      </c>
      <c r="L19" s="463">
        <v>187</v>
      </c>
      <c r="M19" s="463">
        <v>212</v>
      </c>
      <c r="N19" s="463">
        <v>222</v>
      </c>
      <c r="O19" s="463">
        <v>203</v>
      </c>
      <c r="P19" s="463">
        <v>227</v>
      </c>
      <c r="Q19" s="463">
        <v>232</v>
      </c>
      <c r="R19" s="463">
        <v>216</v>
      </c>
      <c r="S19" s="463">
        <v>210</v>
      </c>
      <c r="T19" s="18"/>
      <c r="U19" s="105"/>
      <c r="V19" s="5">
        <f t="shared" si="1"/>
        <v>0</v>
      </c>
      <c r="W19" s="20"/>
    </row>
    <row r="20" spans="2:23">
      <c r="B20" s="16"/>
      <c r="C20" s="325" t="s">
        <v>1552</v>
      </c>
      <c r="D20" s="18"/>
      <c r="E20" s="518">
        <v>234.92300754166664</v>
      </c>
      <c r="F20" s="44">
        <f t="shared" si="0"/>
        <v>214.91666666666666</v>
      </c>
      <c r="G20" s="12" t="s">
        <v>1508</v>
      </c>
      <c r="H20" s="401">
        <v>239</v>
      </c>
      <c r="I20" s="463">
        <v>219</v>
      </c>
      <c r="J20" s="463">
        <v>216</v>
      </c>
      <c r="K20" s="463">
        <v>224</v>
      </c>
      <c r="L20" s="463">
        <v>203</v>
      </c>
      <c r="M20" s="463">
        <v>213</v>
      </c>
      <c r="N20" s="463">
        <v>211</v>
      </c>
      <c r="O20" s="463">
        <v>212</v>
      </c>
      <c r="P20" s="463">
        <v>227</v>
      </c>
      <c r="Q20" s="463">
        <v>216</v>
      </c>
      <c r="R20" s="463">
        <v>209</v>
      </c>
      <c r="S20" s="463">
        <v>190</v>
      </c>
      <c r="T20" s="18"/>
      <c r="U20" s="105"/>
      <c r="V20" s="5">
        <f t="shared" si="1"/>
        <v>0</v>
      </c>
      <c r="W20" s="20"/>
    </row>
    <row r="21" spans="2:23">
      <c r="B21" s="16"/>
      <c r="C21" s="325" t="s">
        <v>1553</v>
      </c>
      <c r="D21" s="18"/>
      <c r="E21" s="518">
        <v>220.52365687500003</v>
      </c>
      <c r="F21" s="44">
        <f t="shared" si="0"/>
        <v>216.58333333333334</v>
      </c>
      <c r="G21" s="12" t="s">
        <v>1508</v>
      </c>
      <c r="H21" s="401">
        <v>233</v>
      </c>
      <c r="I21" s="463">
        <v>229</v>
      </c>
      <c r="J21" s="463">
        <v>230</v>
      </c>
      <c r="K21" s="463">
        <v>225</v>
      </c>
      <c r="L21" s="463">
        <v>206</v>
      </c>
      <c r="M21" s="463">
        <v>211</v>
      </c>
      <c r="N21" s="463">
        <v>203</v>
      </c>
      <c r="O21" s="463">
        <v>207</v>
      </c>
      <c r="P21" s="463">
        <v>218</v>
      </c>
      <c r="Q21" s="463">
        <v>214</v>
      </c>
      <c r="R21" s="463">
        <v>231</v>
      </c>
      <c r="S21" s="463">
        <v>192</v>
      </c>
      <c r="T21" s="18"/>
      <c r="U21" s="105"/>
      <c r="V21" s="5">
        <f t="shared" si="1"/>
        <v>0</v>
      </c>
      <c r="W21" s="20"/>
    </row>
    <row r="22" spans="2:23">
      <c r="B22" s="16"/>
      <c r="C22" s="325" t="s">
        <v>1554</v>
      </c>
      <c r="D22" s="18"/>
      <c r="E22" s="518">
        <v>220.47533020833336</v>
      </c>
      <c r="F22" s="44">
        <f t="shared" si="0"/>
        <v>206.08333333333334</v>
      </c>
      <c r="G22" s="12" t="s">
        <v>1508</v>
      </c>
      <c r="H22" s="401">
        <v>229</v>
      </c>
      <c r="I22" s="463">
        <v>206</v>
      </c>
      <c r="J22" s="463">
        <v>198</v>
      </c>
      <c r="K22" s="463">
        <v>218</v>
      </c>
      <c r="L22" s="463">
        <v>197</v>
      </c>
      <c r="M22" s="463">
        <v>203</v>
      </c>
      <c r="N22" s="463">
        <v>195</v>
      </c>
      <c r="O22" s="463">
        <v>204</v>
      </c>
      <c r="P22" s="463">
        <v>225</v>
      </c>
      <c r="Q22" s="463">
        <v>204</v>
      </c>
      <c r="R22" s="463">
        <v>205</v>
      </c>
      <c r="S22" s="463">
        <v>189</v>
      </c>
      <c r="T22" s="18"/>
      <c r="U22" s="105"/>
      <c r="V22" s="5">
        <f t="shared" si="1"/>
        <v>0</v>
      </c>
      <c r="W22" s="20"/>
    </row>
    <row r="23" spans="2:23">
      <c r="B23" s="16"/>
      <c r="C23" s="325" t="s">
        <v>1555</v>
      </c>
      <c r="D23" s="18"/>
      <c r="E23" s="518">
        <v>210.17420079999999</v>
      </c>
      <c r="F23" s="44">
        <f t="shared" si="0"/>
        <v>203.08333333333334</v>
      </c>
      <c r="G23" s="12" t="s">
        <v>1508</v>
      </c>
      <c r="H23" s="401">
        <v>215</v>
      </c>
      <c r="I23" s="463">
        <v>207</v>
      </c>
      <c r="J23" s="463">
        <v>211</v>
      </c>
      <c r="K23" s="463">
        <v>214</v>
      </c>
      <c r="L23" s="463">
        <v>199</v>
      </c>
      <c r="M23" s="463">
        <v>205</v>
      </c>
      <c r="N23" s="463">
        <v>196</v>
      </c>
      <c r="O23" s="463">
        <v>192</v>
      </c>
      <c r="P23" s="463">
        <v>216</v>
      </c>
      <c r="Q23" s="463">
        <v>202</v>
      </c>
      <c r="R23" s="463">
        <v>201</v>
      </c>
      <c r="S23" s="463">
        <v>179</v>
      </c>
      <c r="T23" s="18"/>
      <c r="U23" s="105"/>
      <c r="V23" s="5">
        <f t="shared" si="1"/>
        <v>0</v>
      </c>
      <c r="W23" s="20"/>
    </row>
    <row r="24" spans="2:23">
      <c r="B24" s="16"/>
      <c r="C24" s="325" t="s">
        <v>1556</v>
      </c>
      <c r="D24" s="18"/>
      <c r="E24" s="518">
        <v>218.45554043333334</v>
      </c>
      <c r="F24" s="44">
        <f t="shared" ref="F24:F28" si="2">AVERAGE(H24:S24)</f>
        <v>205.91666666666666</v>
      </c>
      <c r="G24" s="12" t="s">
        <v>1508</v>
      </c>
      <c r="H24" s="401">
        <v>227</v>
      </c>
      <c r="I24" s="463">
        <v>196</v>
      </c>
      <c r="J24" s="463">
        <v>212</v>
      </c>
      <c r="K24" s="463">
        <v>210</v>
      </c>
      <c r="L24" s="463">
        <v>198</v>
      </c>
      <c r="M24" s="463">
        <v>200</v>
      </c>
      <c r="N24" s="463">
        <v>213</v>
      </c>
      <c r="O24" s="463">
        <v>199</v>
      </c>
      <c r="P24" s="463">
        <v>210</v>
      </c>
      <c r="Q24" s="463">
        <v>212</v>
      </c>
      <c r="R24" s="463">
        <v>203</v>
      </c>
      <c r="S24" s="463">
        <v>191</v>
      </c>
      <c r="T24" s="18"/>
      <c r="U24" s="105"/>
      <c r="V24" s="5">
        <f t="shared" ref="V24:V28" si="3">PI()*(U24/2)^2</f>
        <v>0</v>
      </c>
      <c r="W24" s="20"/>
    </row>
    <row r="25" spans="2:23">
      <c r="B25" s="16"/>
      <c r="C25" s="325" t="s">
        <v>1557</v>
      </c>
      <c r="D25" s="18"/>
      <c r="E25" s="518">
        <v>210.87265625000001</v>
      </c>
      <c r="F25" s="44">
        <f t="shared" si="2"/>
        <v>208</v>
      </c>
      <c r="G25" s="12" t="s">
        <v>1508</v>
      </c>
      <c r="H25" s="401">
        <v>220</v>
      </c>
      <c r="I25" s="463">
        <v>205</v>
      </c>
      <c r="J25" s="463">
        <v>219</v>
      </c>
      <c r="K25" s="463">
        <v>216</v>
      </c>
      <c r="L25" s="463">
        <v>200</v>
      </c>
      <c r="M25" s="463">
        <v>200</v>
      </c>
      <c r="N25" s="463">
        <v>217</v>
      </c>
      <c r="O25" s="463">
        <v>216</v>
      </c>
      <c r="P25" s="463">
        <v>204</v>
      </c>
      <c r="Q25" s="463">
        <v>210</v>
      </c>
      <c r="R25" s="463">
        <v>201</v>
      </c>
      <c r="S25" s="463">
        <v>188</v>
      </c>
      <c r="T25" s="18"/>
      <c r="U25" s="105"/>
      <c r="V25" s="5">
        <f t="shared" si="3"/>
        <v>0</v>
      </c>
      <c r="W25" s="20"/>
    </row>
    <row r="26" spans="2:23">
      <c r="B26" s="16"/>
      <c r="C26" s="325" t="s">
        <v>1558</v>
      </c>
      <c r="D26" s="18"/>
      <c r="E26" s="518">
        <v>393.58228343333332</v>
      </c>
      <c r="F26" s="44">
        <f t="shared" si="2"/>
        <v>412.08333333333331</v>
      </c>
      <c r="G26" s="12" t="s">
        <v>1508</v>
      </c>
      <c r="H26" s="401">
        <v>360</v>
      </c>
      <c r="I26" s="463">
        <v>402</v>
      </c>
      <c r="J26" s="463">
        <v>392</v>
      </c>
      <c r="K26" s="463">
        <v>427</v>
      </c>
      <c r="L26" s="463">
        <v>410</v>
      </c>
      <c r="M26" s="463">
        <v>412</v>
      </c>
      <c r="N26" s="463">
        <v>410</v>
      </c>
      <c r="O26" s="463">
        <v>427</v>
      </c>
      <c r="P26" s="463">
        <v>416</v>
      </c>
      <c r="Q26" s="463">
        <v>422</v>
      </c>
      <c r="R26" s="463">
        <v>451</v>
      </c>
      <c r="S26" s="463">
        <v>416</v>
      </c>
      <c r="T26" s="18"/>
      <c r="U26" s="105"/>
      <c r="V26" s="5">
        <f t="shared" si="3"/>
        <v>0</v>
      </c>
      <c r="W26" s="20"/>
    </row>
    <row r="27" spans="2:23">
      <c r="B27" s="16"/>
      <c r="C27" s="325" t="s">
        <v>1559</v>
      </c>
      <c r="D27" s="18"/>
      <c r="E27" s="518">
        <v>318.57232821818178</v>
      </c>
      <c r="F27" s="44">
        <f t="shared" si="2"/>
        <v>318.41666666666669</v>
      </c>
      <c r="G27" s="12" t="s">
        <v>1508</v>
      </c>
      <c r="H27" s="401">
        <v>309</v>
      </c>
      <c r="I27" s="463">
        <v>287</v>
      </c>
      <c r="J27" s="463">
        <v>325</v>
      </c>
      <c r="K27" s="463">
        <v>319</v>
      </c>
      <c r="L27" s="463">
        <v>299</v>
      </c>
      <c r="M27" s="463">
        <v>328</v>
      </c>
      <c r="N27" s="463">
        <v>320</v>
      </c>
      <c r="O27" s="463">
        <v>298</v>
      </c>
      <c r="P27" s="463">
        <v>321</v>
      </c>
      <c r="Q27" s="463">
        <v>324</v>
      </c>
      <c r="R27" s="463">
        <v>361</v>
      </c>
      <c r="S27" s="463">
        <v>330</v>
      </c>
      <c r="T27" s="18"/>
      <c r="U27" s="105"/>
      <c r="V27" s="5">
        <f t="shared" si="3"/>
        <v>0</v>
      </c>
      <c r="W27" s="20"/>
    </row>
    <row r="28" spans="2:23">
      <c r="B28" s="16"/>
      <c r="C28" s="325" t="s">
        <v>1560</v>
      </c>
      <c r="D28" s="18"/>
      <c r="E28" s="518">
        <v>306.18611941666671</v>
      </c>
      <c r="F28" s="44">
        <f t="shared" si="2"/>
        <v>282.5</v>
      </c>
      <c r="G28" s="12" t="s">
        <v>1508</v>
      </c>
      <c r="H28" s="401">
        <v>293</v>
      </c>
      <c r="I28" s="463">
        <v>263</v>
      </c>
      <c r="J28" s="463">
        <v>299</v>
      </c>
      <c r="K28" s="463">
        <v>284</v>
      </c>
      <c r="L28" s="463">
        <v>251</v>
      </c>
      <c r="M28" s="463">
        <v>269</v>
      </c>
      <c r="N28" s="463">
        <v>282</v>
      </c>
      <c r="O28" s="463">
        <v>262</v>
      </c>
      <c r="P28" s="463">
        <v>291</v>
      </c>
      <c r="Q28" s="463">
        <v>292</v>
      </c>
      <c r="R28" s="463">
        <v>309</v>
      </c>
      <c r="S28" s="463">
        <v>295</v>
      </c>
      <c r="T28" s="18"/>
      <c r="U28" s="105"/>
      <c r="V28" s="5">
        <f t="shared" si="3"/>
        <v>0</v>
      </c>
      <c r="W28" s="20"/>
    </row>
    <row r="29" spans="2:23">
      <c r="B29" s="16"/>
      <c r="C29" s="325" t="s">
        <v>1561</v>
      </c>
      <c r="D29" s="18"/>
      <c r="E29" s="518">
        <v>346.42349060833334</v>
      </c>
      <c r="F29" s="44">
        <f t="shared" si="0"/>
        <v>340</v>
      </c>
      <c r="G29" s="12" t="s">
        <v>1508</v>
      </c>
      <c r="H29" s="401">
        <v>334</v>
      </c>
      <c r="I29" s="463">
        <v>339</v>
      </c>
      <c r="J29" s="463">
        <v>350</v>
      </c>
      <c r="K29" s="463">
        <v>340</v>
      </c>
      <c r="L29" s="463">
        <v>316</v>
      </c>
      <c r="M29" s="463">
        <v>332</v>
      </c>
      <c r="N29" s="463">
        <v>351</v>
      </c>
      <c r="O29" s="463">
        <v>352</v>
      </c>
      <c r="P29" s="463">
        <v>349</v>
      </c>
      <c r="Q29" s="463">
        <v>329</v>
      </c>
      <c r="R29" s="463">
        <v>360</v>
      </c>
      <c r="S29" s="463">
        <v>328</v>
      </c>
      <c r="T29" s="18"/>
      <c r="U29" s="105"/>
      <c r="V29" s="5">
        <f t="shared" si="1"/>
        <v>0</v>
      </c>
      <c r="W29" s="20"/>
    </row>
    <row r="30" spans="2:23">
      <c r="B30" s="16"/>
      <c r="C30" s="325" t="s">
        <v>1562</v>
      </c>
      <c r="D30" s="18"/>
      <c r="E30" s="518">
        <v>309.86698719166662</v>
      </c>
      <c r="F30" s="44">
        <f t="shared" si="0"/>
        <v>292.25</v>
      </c>
      <c r="G30" s="12" t="s">
        <v>1508</v>
      </c>
      <c r="H30" s="401">
        <v>281</v>
      </c>
      <c r="I30" s="463">
        <v>292</v>
      </c>
      <c r="J30" s="463">
        <v>297</v>
      </c>
      <c r="K30" s="463">
        <v>298</v>
      </c>
      <c r="L30" s="463">
        <v>265</v>
      </c>
      <c r="M30" s="463">
        <v>289</v>
      </c>
      <c r="N30" s="463">
        <v>304</v>
      </c>
      <c r="O30" s="463">
        <v>283</v>
      </c>
      <c r="P30" s="463">
        <v>310</v>
      </c>
      <c r="Q30" s="463">
        <v>292</v>
      </c>
      <c r="R30" s="463">
        <v>298</v>
      </c>
      <c r="S30" s="463">
        <v>298</v>
      </c>
      <c r="T30" s="18"/>
      <c r="U30" s="105"/>
      <c r="V30" s="5">
        <f t="shared" si="1"/>
        <v>0</v>
      </c>
      <c r="W30" s="20"/>
    </row>
    <row r="31" spans="2:23">
      <c r="B31" s="16"/>
      <c r="C31" s="325" t="s">
        <v>1563</v>
      </c>
      <c r="D31" s="18"/>
      <c r="E31" s="518">
        <v>280.51488760833337</v>
      </c>
      <c r="F31" s="44">
        <f t="shared" si="0"/>
        <v>269</v>
      </c>
      <c r="G31" s="12" t="s">
        <v>1508</v>
      </c>
      <c r="H31" s="401">
        <v>269</v>
      </c>
      <c r="I31" s="463">
        <v>286</v>
      </c>
      <c r="J31" s="463">
        <v>282</v>
      </c>
      <c r="K31" s="463">
        <v>280</v>
      </c>
      <c r="L31" s="463">
        <v>255</v>
      </c>
      <c r="M31" s="463">
        <v>253</v>
      </c>
      <c r="N31" s="463">
        <v>263</v>
      </c>
      <c r="O31" s="463">
        <v>250</v>
      </c>
      <c r="P31" s="463">
        <v>287</v>
      </c>
      <c r="Q31" s="463">
        <v>286</v>
      </c>
      <c r="R31" s="463">
        <v>265</v>
      </c>
      <c r="S31" s="463">
        <v>252</v>
      </c>
      <c r="T31" s="18"/>
      <c r="U31" s="105"/>
      <c r="V31" s="5">
        <f t="shared" si="1"/>
        <v>0</v>
      </c>
      <c r="W31" s="20"/>
    </row>
    <row r="32" spans="2:23">
      <c r="B32" s="16"/>
      <c r="C32" s="46"/>
      <c r="D32" s="18"/>
      <c r="E32" s="187"/>
      <c r="F32" s="5" t="e">
        <f t="shared" si="0"/>
        <v>#DIV/0!</v>
      </c>
      <c r="G32" s="12" t="s">
        <v>1508</v>
      </c>
      <c r="H32" s="6"/>
      <c r="I32" s="6"/>
      <c r="J32" s="6"/>
      <c r="K32" s="6"/>
      <c r="L32" s="6"/>
      <c r="M32" s="6"/>
      <c r="N32" s="6"/>
      <c r="O32" s="6"/>
      <c r="P32" s="6"/>
      <c r="Q32" s="6"/>
      <c r="R32" s="6"/>
      <c r="S32" s="6"/>
      <c r="T32" s="18"/>
      <c r="U32" s="105"/>
      <c r="V32" s="5">
        <f t="shared" si="1"/>
        <v>0</v>
      </c>
      <c r="W32" s="20"/>
    </row>
    <row r="33" spans="2:23">
      <c r="B33" s="16"/>
      <c r="C33" s="46"/>
      <c r="D33" s="18"/>
      <c r="E33" s="187"/>
      <c r="F33" s="5" t="e">
        <f t="shared" si="0"/>
        <v>#DIV/0!</v>
      </c>
      <c r="G33" s="12" t="s">
        <v>1508</v>
      </c>
      <c r="H33" s="6"/>
      <c r="I33" s="6"/>
      <c r="J33" s="6"/>
      <c r="K33" s="6"/>
      <c r="L33" s="6"/>
      <c r="M33" s="6"/>
      <c r="N33" s="6"/>
      <c r="O33" s="6"/>
      <c r="P33" s="6"/>
      <c r="Q33" s="6"/>
      <c r="R33" s="6"/>
      <c r="S33" s="6"/>
      <c r="T33" s="18"/>
      <c r="U33" s="105"/>
      <c r="V33" s="5">
        <f t="shared" si="1"/>
        <v>0</v>
      </c>
      <c r="W33" s="20"/>
    </row>
    <row r="34" spans="2:23">
      <c r="B34" s="16"/>
      <c r="C34" s="18"/>
      <c r="D34" s="18"/>
      <c r="E34" s="18"/>
      <c r="F34" s="18"/>
      <c r="G34" s="18"/>
      <c r="H34" s="18"/>
      <c r="I34" s="18"/>
      <c r="J34" s="18"/>
      <c r="K34" s="18"/>
      <c r="L34" s="18"/>
      <c r="M34" s="18"/>
      <c r="N34" s="18"/>
      <c r="O34" s="18"/>
      <c r="P34" s="18"/>
      <c r="Q34" s="18"/>
      <c r="R34" s="18"/>
      <c r="S34" s="18"/>
      <c r="T34" s="18"/>
      <c r="U34" s="18"/>
      <c r="V34" s="18"/>
      <c r="W34" s="20"/>
    </row>
    <row r="35" spans="2:23">
      <c r="B35" s="16"/>
      <c r="C35" s="106" t="s">
        <v>1143</v>
      </c>
      <c r="D35" s="18"/>
      <c r="E35" s="187">
        <v>210.66752682351853</v>
      </c>
      <c r="F35" s="5">
        <f>AVERAGE(H35:S35)</f>
        <v>257.25</v>
      </c>
      <c r="G35" s="12" t="s">
        <v>1508</v>
      </c>
      <c r="H35" s="5">
        <f>AVERAGE(H17:H33)</f>
        <v>264.2</v>
      </c>
      <c r="I35" s="5">
        <f t="shared" ref="I35:S35" si="4">AVERAGE(I17:I33)</f>
        <v>258.39999999999998</v>
      </c>
      <c r="J35" s="5">
        <f t="shared" si="4"/>
        <v>264.26666666666665</v>
      </c>
      <c r="K35" s="5">
        <f t="shared" si="4"/>
        <v>266</v>
      </c>
      <c r="L35" s="5">
        <f t="shared" si="4"/>
        <v>242.4</v>
      </c>
      <c r="M35" s="5">
        <f t="shared" si="4"/>
        <v>250.53333333333333</v>
      </c>
      <c r="N35" s="5">
        <f t="shared" si="4"/>
        <v>256.06666666666666</v>
      </c>
      <c r="O35" s="5">
        <f t="shared" si="4"/>
        <v>248.6</v>
      </c>
      <c r="P35" s="5">
        <f t="shared" si="4"/>
        <v>264.60000000000002</v>
      </c>
      <c r="Q35" s="5">
        <f t="shared" si="4"/>
        <v>260.93333333333334</v>
      </c>
      <c r="R35" s="5">
        <f t="shared" si="4"/>
        <v>265.2</v>
      </c>
      <c r="S35" s="5">
        <f t="shared" si="4"/>
        <v>245.8</v>
      </c>
      <c r="T35" s="18"/>
      <c r="U35" s="18"/>
      <c r="V35" s="18"/>
      <c r="W35" s="20"/>
    </row>
    <row r="36" spans="2:23">
      <c r="B36" s="16"/>
      <c r="C36" s="18"/>
      <c r="D36" s="18"/>
      <c r="E36" s="18"/>
      <c r="F36" s="18"/>
      <c r="G36" s="18"/>
      <c r="H36" s="18"/>
      <c r="I36" s="18"/>
      <c r="J36" s="18"/>
      <c r="K36" s="18"/>
      <c r="L36" s="18"/>
      <c r="M36" s="18"/>
      <c r="N36" s="18"/>
      <c r="O36" s="18"/>
      <c r="P36" s="18"/>
      <c r="Q36" s="18"/>
      <c r="R36" s="18"/>
      <c r="S36" s="18"/>
      <c r="T36" s="18"/>
      <c r="U36" s="18"/>
      <c r="V36" s="18"/>
      <c r="W36" s="20"/>
    </row>
    <row r="37" spans="2:23" ht="18">
      <c r="B37" s="16"/>
      <c r="C37" s="35" t="s">
        <v>1509</v>
      </c>
      <c r="D37" s="18"/>
      <c r="E37" s="18"/>
      <c r="F37" s="18"/>
      <c r="G37" s="18"/>
      <c r="H37" s="18"/>
      <c r="I37" s="18"/>
      <c r="J37" s="18"/>
      <c r="K37" s="18"/>
      <c r="L37" s="18"/>
      <c r="M37" s="18"/>
      <c r="N37" s="18"/>
      <c r="O37" s="18"/>
      <c r="P37" s="18"/>
      <c r="Q37" s="18"/>
      <c r="R37" s="18"/>
      <c r="S37" s="18"/>
      <c r="T37" s="18"/>
      <c r="U37" s="18"/>
      <c r="V37" s="18"/>
      <c r="W37" s="20"/>
    </row>
    <row r="38" spans="2:23">
      <c r="B38" s="16"/>
      <c r="C38" s="18"/>
      <c r="D38" s="18"/>
      <c r="E38" s="658" t="s">
        <v>1504</v>
      </c>
      <c r="F38" s="658" t="s">
        <v>1505</v>
      </c>
      <c r="G38" s="658" t="s">
        <v>461</v>
      </c>
      <c r="H38" s="695" t="s">
        <v>1083</v>
      </c>
      <c r="I38" s="695"/>
      <c r="J38" s="695"/>
      <c r="K38" s="695"/>
      <c r="L38" s="695"/>
      <c r="M38" s="695"/>
      <c r="N38" s="695"/>
      <c r="O38" s="695"/>
      <c r="P38" s="695"/>
      <c r="Q38" s="695"/>
      <c r="R38" s="695"/>
      <c r="S38" s="695"/>
      <c r="T38" s="18"/>
      <c r="U38" s="18"/>
      <c r="V38" s="18"/>
      <c r="W38" s="20"/>
    </row>
    <row r="39" spans="2:23">
      <c r="B39" s="16"/>
      <c r="C39" s="18"/>
      <c r="D39" s="18"/>
      <c r="E39" s="659"/>
      <c r="F39" s="659"/>
      <c r="G39" s="659"/>
      <c r="H39" s="114" t="s">
        <v>562</v>
      </c>
      <c r="I39" s="114" t="s">
        <v>563</v>
      </c>
      <c r="J39" s="114" t="s">
        <v>564</v>
      </c>
      <c r="K39" s="114" t="s">
        <v>565</v>
      </c>
      <c r="L39" s="114" t="s">
        <v>566</v>
      </c>
      <c r="M39" s="114" t="s">
        <v>567</v>
      </c>
      <c r="N39" s="114" t="s">
        <v>568</v>
      </c>
      <c r="O39" s="114" t="s">
        <v>569</v>
      </c>
      <c r="P39" s="114" t="s">
        <v>570</v>
      </c>
      <c r="Q39" s="114" t="s">
        <v>571</v>
      </c>
      <c r="R39" s="114" t="s">
        <v>572</v>
      </c>
      <c r="S39" s="114" t="s">
        <v>573</v>
      </c>
      <c r="T39" s="18"/>
      <c r="U39" s="18"/>
      <c r="V39" s="18"/>
      <c r="W39" s="20"/>
    </row>
    <row r="40" spans="2:23">
      <c r="B40" s="16"/>
      <c r="C40" s="46" t="str">
        <f>C17</f>
        <v xml:space="preserve">Processing Tank 101    </v>
      </c>
      <c r="D40" s="18"/>
      <c r="E40" s="187">
        <v>10.614166666666668</v>
      </c>
      <c r="F40" s="103">
        <f>AVERAGE(H40:S40)</f>
        <v>10.560833333333333</v>
      </c>
      <c r="G40" s="12" t="s">
        <v>1509</v>
      </c>
      <c r="H40" s="520">
        <v>10.77</v>
      </c>
      <c r="I40" s="521">
        <v>10.79</v>
      </c>
      <c r="J40" s="521">
        <v>10.62</v>
      </c>
      <c r="K40" s="521">
        <v>10.62</v>
      </c>
      <c r="L40" s="521">
        <v>10.59</v>
      </c>
      <c r="M40" s="521">
        <v>10.47</v>
      </c>
      <c r="N40" s="521">
        <v>10.51</v>
      </c>
      <c r="O40" s="521">
        <v>10.43</v>
      </c>
      <c r="P40" s="521">
        <v>10.39</v>
      </c>
      <c r="Q40" s="521">
        <v>10.51</v>
      </c>
      <c r="R40" s="521">
        <v>10.54</v>
      </c>
      <c r="S40" s="521">
        <v>10.49</v>
      </c>
      <c r="T40" s="18"/>
      <c r="U40" s="18"/>
      <c r="V40" s="18"/>
      <c r="W40" s="20"/>
    </row>
    <row r="41" spans="2:23">
      <c r="B41" s="16"/>
      <c r="C41" s="46" t="str">
        <f t="shared" ref="C41:C54" si="5">C18</f>
        <v xml:space="preserve">Processing Tank 102    </v>
      </c>
      <c r="D41" s="18"/>
      <c r="E41" s="187">
        <v>0</v>
      </c>
      <c r="F41" s="103">
        <f t="shared" ref="F41:F54" si="6">AVERAGE(H41:S41)</f>
        <v>10.6175</v>
      </c>
      <c r="G41" s="12" t="s">
        <v>1509</v>
      </c>
      <c r="H41" s="519">
        <v>10.78</v>
      </c>
      <c r="I41" s="522">
        <v>10.79</v>
      </c>
      <c r="J41" s="522">
        <v>10.65</v>
      </c>
      <c r="K41" s="522">
        <v>10.67</v>
      </c>
      <c r="L41" s="522">
        <v>10.63</v>
      </c>
      <c r="M41" s="522">
        <v>10.52</v>
      </c>
      <c r="N41" s="522">
        <v>10.78</v>
      </c>
      <c r="O41" s="522">
        <v>10.44</v>
      </c>
      <c r="P41" s="522">
        <v>10.35</v>
      </c>
      <c r="Q41" s="522">
        <v>10.61</v>
      </c>
      <c r="R41" s="522">
        <v>10.64</v>
      </c>
      <c r="S41" s="522">
        <v>10.55</v>
      </c>
      <c r="T41" s="18"/>
      <c r="U41" s="18"/>
      <c r="V41" s="18"/>
      <c r="W41" s="20"/>
    </row>
    <row r="42" spans="2:23">
      <c r="B42" s="16"/>
      <c r="C42" s="46" t="str">
        <f t="shared" si="5"/>
        <v xml:space="preserve">Processing Tank 1    </v>
      </c>
      <c r="D42" s="18"/>
      <c r="E42" s="187">
        <v>10.601666666666667</v>
      </c>
      <c r="F42" s="103">
        <f t="shared" si="6"/>
        <v>10.591666666666667</v>
      </c>
      <c r="G42" s="12" t="s">
        <v>1509</v>
      </c>
      <c r="H42" s="519">
        <v>10.81</v>
      </c>
      <c r="I42" s="522">
        <v>10.81</v>
      </c>
      <c r="J42" s="522">
        <v>10.55</v>
      </c>
      <c r="K42" s="522">
        <v>10.69</v>
      </c>
      <c r="L42" s="522">
        <v>10.61</v>
      </c>
      <c r="M42" s="522">
        <v>10.49</v>
      </c>
      <c r="N42" s="522">
        <v>10.57</v>
      </c>
      <c r="O42" s="522">
        <v>10.44</v>
      </c>
      <c r="P42" s="522">
        <v>10.39</v>
      </c>
      <c r="Q42" s="522">
        <v>10.56</v>
      </c>
      <c r="R42" s="522">
        <v>10.61</v>
      </c>
      <c r="S42" s="522">
        <v>10.57</v>
      </c>
      <c r="T42" s="18"/>
      <c r="U42" s="18"/>
      <c r="V42" s="18"/>
      <c r="W42" s="20"/>
    </row>
    <row r="43" spans="2:23">
      <c r="B43" s="16"/>
      <c r="C43" s="46" t="str">
        <f t="shared" si="5"/>
        <v xml:space="preserve">Processing Tank 2    </v>
      </c>
      <c r="D43" s="18"/>
      <c r="E43" s="187">
        <v>10.539166666666665</v>
      </c>
      <c r="F43" s="103">
        <f t="shared" si="6"/>
        <v>10.545</v>
      </c>
      <c r="G43" s="12" t="s">
        <v>1509</v>
      </c>
      <c r="H43" s="519">
        <v>10.68</v>
      </c>
      <c r="I43" s="522">
        <v>10.71</v>
      </c>
      <c r="J43" s="522">
        <v>10.59</v>
      </c>
      <c r="K43" s="522">
        <v>10.63</v>
      </c>
      <c r="L43" s="522">
        <v>10.61</v>
      </c>
      <c r="M43" s="522">
        <v>10.46</v>
      </c>
      <c r="N43" s="522">
        <v>10.53</v>
      </c>
      <c r="O43" s="522">
        <v>10.44</v>
      </c>
      <c r="P43" s="522">
        <v>10.32</v>
      </c>
      <c r="Q43" s="522">
        <v>10.52</v>
      </c>
      <c r="R43" s="522">
        <v>10.56</v>
      </c>
      <c r="S43" s="522">
        <v>10.49</v>
      </c>
      <c r="T43" s="18"/>
      <c r="U43" s="18"/>
      <c r="V43" s="18"/>
      <c r="W43" s="20"/>
    </row>
    <row r="44" spans="2:23">
      <c r="B44" s="16"/>
      <c r="C44" s="46" t="str">
        <f t="shared" si="5"/>
        <v xml:space="preserve">Processing Tank 3    </v>
      </c>
      <c r="D44" s="18"/>
      <c r="E44" s="187">
        <v>10.549999999999999</v>
      </c>
      <c r="F44" s="103">
        <f t="shared" si="6"/>
        <v>10.593333333333334</v>
      </c>
      <c r="G44" s="12" t="s">
        <v>1509</v>
      </c>
      <c r="H44" s="519">
        <v>10.79</v>
      </c>
      <c r="I44" s="522">
        <v>10.76</v>
      </c>
      <c r="J44" s="522">
        <v>10.59</v>
      </c>
      <c r="K44" s="522">
        <v>10.67</v>
      </c>
      <c r="L44" s="522">
        <v>10.7</v>
      </c>
      <c r="M44" s="522">
        <v>10.54</v>
      </c>
      <c r="N44" s="522">
        <v>10.59</v>
      </c>
      <c r="O44" s="522">
        <v>10.42</v>
      </c>
      <c r="P44" s="522">
        <v>10.35</v>
      </c>
      <c r="Q44" s="522">
        <v>10.56</v>
      </c>
      <c r="R44" s="522">
        <v>10.58</v>
      </c>
      <c r="S44" s="522">
        <v>10.57</v>
      </c>
      <c r="T44" s="18"/>
      <c r="U44" s="18"/>
      <c r="V44" s="18"/>
      <c r="W44" s="20"/>
    </row>
    <row r="45" spans="2:23">
      <c r="B45" s="16"/>
      <c r="C45" s="46" t="str">
        <f t="shared" si="5"/>
        <v xml:space="preserve">Processing Tank 4    </v>
      </c>
      <c r="D45" s="18"/>
      <c r="E45" s="187">
        <v>10.505833333333333</v>
      </c>
      <c r="F45" s="103">
        <f t="shared" si="6"/>
        <v>10.548333333333334</v>
      </c>
      <c r="G45" s="12" t="s">
        <v>1509</v>
      </c>
      <c r="H45" s="519">
        <v>10.72</v>
      </c>
      <c r="I45" s="522">
        <v>10.66</v>
      </c>
      <c r="J45" s="522">
        <v>10.56</v>
      </c>
      <c r="K45" s="522">
        <v>10.62</v>
      </c>
      <c r="L45" s="522">
        <v>10.6</v>
      </c>
      <c r="M45" s="522">
        <v>10.5</v>
      </c>
      <c r="N45" s="522">
        <v>10.51</v>
      </c>
      <c r="O45" s="522">
        <v>10.43</v>
      </c>
      <c r="P45" s="522">
        <v>10.37</v>
      </c>
      <c r="Q45" s="522">
        <v>10.53</v>
      </c>
      <c r="R45" s="522">
        <v>10.56</v>
      </c>
      <c r="S45" s="522">
        <v>10.52</v>
      </c>
      <c r="T45" s="18"/>
      <c r="U45" s="18"/>
      <c r="V45" s="18"/>
      <c r="W45" s="20"/>
    </row>
    <row r="46" spans="2:23">
      <c r="B46" s="16"/>
      <c r="C46" s="46" t="str">
        <f t="shared" si="5"/>
        <v xml:space="preserve">Processing Tank 5    </v>
      </c>
      <c r="D46" s="18"/>
      <c r="E46" s="187">
        <v>10.525833333333333</v>
      </c>
      <c r="F46" s="103">
        <f t="shared" si="6"/>
        <v>10.561666666666666</v>
      </c>
      <c r="G46" s="12" t="s">
        <v>1509</v>
      </c>
      <c r="H46" s="519">
        <v>10.73</v>
      </c>
      <c r="I46" s="522">
        <v>10.74</v>
      </c>
      <c r="J46" s="522">
        <v>10.55</v>
      </c>
      <c r="K46" s="522">
        <v>10.67</v>
      </c>
      <c r="L46" s="522">
        <v>10.64</v>
      </c>
      <c r="M46" s="522">
        <v>10.49</v>
      </c>
      <c r="N46" s="522">
        <v>10.53</v>
      </c>
      <c r="O46" s="522">
        <v>10.43</v>
      </c>
      <c r="P46" s="522">
        <v>10.33</v>
      </c>
      <c r="Q46" s="522">
        <v>10.55</v>
      </c>
      <c r="R46" s="522">
        <v>10.57</v>
      </c>
      <c r="S46" s="522">
        <v>10.51</v>
      </c>
      <c r="T46" s="18"/>
      <c r="U46" s="18"/>
      <c r="V46" s="18"/>
      <c r="W46" s="20"/>
    </row>
    <row r="47" spans="2:23">
      <c r="B47" s="16"/>
      <c r="C47" s="46" t="str">
        <f t="shared" si="5"/>
        <v xml:space="preserve"> Processing Tank 6    </v>
      </c>
      <c r="D47" s="18"/>
      <c r="E47" s="187">
        <v>10.535833333333336</v>
      </c>
      <c r="F47" s="103">
        <f t="shared" si="6"/>
        <v>10.559166666666668</v>
      </c>
      <c r="G47" s="12" t="s">
        <v>1509</v>
      </c>
      <c r="H47" s="519">
        <v>10.67</v>
      </c>
      <c r="I47" s="522">
        <v>10.69</v>
      </c>
      <c r="J47" s="522">
        <v>10.61</v>
      </c>
      <c r="K47" s="522">
        <v>10.67</v>
      </c>
      <c r="L47" s="522">
        <v>10.64</v>
      </c>
      <c r="M47" s="522">
        <v>10.51</v>
      </c>
      <c r="N47" s="522">
        <v>10.44</v>
      </c>
      <c r="O47" s="522">
        <v>10.51</v>
      </c>
      <c r="P47" s="522">
        <v>10.36</v>
      </c>
      <c r="Q47" s="522">
        <v>10.53</v>
      </c>
      <c r="R47" s="522">
        <v>10.59</v>
      </c>
      <c r="S47" s="522">
        <v>10.49</v>
      </c>
      <c r="T47" s="18"/>
      <c r="U47" s="18"/>
      <c r="V47" s="18"/>
      <c r="W47" s="20"/>
    </row>
    <row r="48" spans="2:23">
      <c r="B48" s="16"/>
      <c r="C48" s="46" t="str">
        <f t="shared" si="5"/>
        <v xml:space="preserve">Processing Tank 7    </v>
      </c>
      <c r="D48" s="18"/>
      <c r="E48" s="187">
        <v>11.157272727272725</v>
      </c>
      <c r="F48" s="103">
        <f t="shared" si="6"/>
        <v>10.500000000000002</v>
      </c>
      <c r="G48" s="12" t="s">
        <v>1509</v>
      </c>
      <c r="H48" s="519">
        <v>10.62</v>
      </c>
      <c r="I48" s="522">
        <v>10.67</v>
      </c>
      <c r="J48" s="522">
        <v>10.57</v>
      </c>
      <c r="K48" s="522">
        <v>10.56</v>
      </c>
      <c r="L48" s="522">
        <v>10.58</v>
      </c>
      <c r="M48" s="522">
        <v>10.46</v>
      </c>
      <c r="N48" s="522">
        <v>10.38</v>
      </c>
      <c r="O48" s="522">
        <v>10.42</v>
      </c>
      <c r="P48" s="522">
        <v>10.29</v>
      </c>
      <c r="Q48" s="522">
        <v>10.49</v>
      </c>
      <c r="R48" s="522">
        <v>10.51</v>
      </c>
      <c r="S48" s="522">
        <v>10.45</v>
      </c>
      <c r="T48" s="18"/>
      <c r="U48" s="18"/>
      <c r="V48" s="18"/>
      <c r="W48" s="20"/>
    </row>
    <row r="49" spans="2:23">
      <c r="B49" s="16"/>
      <c r="C49" s="46" t="str">
        <f t="shared" si="5"/>
        <v>Processing Tank 501</v>
      </c>
      <c r="D49" s="18"/>
      <c r="E49" s="187">
        <v>11.139999999999999</v>
      </c>
      <c r="F49" s="103">
        <f t="shared" si="6"/>
        <v>11.066666666666665</v>
      </c>
      <c r="G49" s="12" t="s">
        <v>1509</v>
      </c>
      <c r="H49" s="519">
        <v>11.16</v>
      </c>
      <c r="I49" s="522">
        <v>11.24</v>
      </c>
      <c r="J49" s="522">
        <v>11.23</v>
      </c>
      <c r="K49" s="522">
        <v>11.1</v>
      </c>
      <c r="L49" s="522">
        <v>11.09</v>
      </c>
      <c r="M49" s="522">
        <v>11.03</v>
      </c>
      <c r="N49" s="522">
        <v>10.91</v>
      </c>
      <c r="O49" s="522">
        <v>10.92</v>
      </c>
      <c r="P49" s="522">
        <v>11</v>
      </c>
      <c r="Q49" s="522">
        <v>11.04</v>
      </c>
      <c r="R49" s="522">
        <v>11.05</v>
      </c>
      <c r="S49" s="522">
        <v>11.03</v>
      </c>
      <c r="T49" s="18"/>
      <c r="U49" s="18"/>
      <c r="V49" s="18"/>
      <c r="W49" s="20"/>
    </row>
    <row r="50" spans="2:23">
      <c r="B50" s="16"/>
      <c r="C50" s="46" t="str">
        <f t="shared" si="5"/>
        <v>Processing Tank 502</v>
      </c>
      <c r="D50" s="18"/>
      <c r="E50" s="187">
        <v>10.921818181818182</v>
      </c>
      <c r="F50" s="103">
        <f t="shared" si="6"/>
        <v>10.854166666666666</v>
      </c>
      <c r="G50" s="12" t="s">
        <v>1509</v>
      </c>
      <c r="H50" s="519">
        <v>11</v>
      </c>
      <c r="I50" s="522">
        <v>10.98</v>
      </c>
      <c r="J50" s="522">
        <v>11.02</v>
      </c>
      <c r="K50" s="522">
        <v>10.87</v>
      </c>
      <c r="L50" s="522">
        <v>10.85</v>
      </c>
      <c r="M50" s="522">
        <v>10.84</v>
      </c>
      <c r="N50" s="522">
        <v>10.75</v>
      </c>
      <c r="O50" s="522">
        <v>10.72</v>
      </c>
      <c r="P50" s="522">
        <v>10.7</v>
      </c>
      <c r="Q50" s="522">
        <v>10.81</v>
      </c>
      <c r="R50" s="522">
        <v>10.87</v>
      </c>
      <c r="S50" s="522">
        <v>10.84</v>
      </c>
      <c r="T50" s="18"/>
      <c r="U50" s="18"/>
      <c r="V50" s="18"/>
      <c r="W50" s="20"/>
    </row>
    <row r="51" spans="2:23">
      <c r="B51" s="16"/>
      <c r="C51" s="46" t="str">
        <f t="shared" si="5"/>
        <v>Processing Tank 503</v>
      </c>
      <c r="D51" s="18"/>
      <c r="E51" s="187">
        <v>10.85</v>
      </c>
      <c r="F51" s="103">
        <f t="shared" ref="F51:F53" si="7">AVERAGE(H51:S51)</f>
        <v>10.770833333333334</v>
      </c>
      <c r="G51" s="12" t="s">
        <v>1509</v>
      </c>
      <c r="H51" s="519">
        <v>10.94</v>
      </c>
      <c r="I51" s="522">
        <v>10.95</v>
      </c>
      <c r="J51" s="522">
        <v>10.91</v>
      </c>
      <c r="K51" s="522">
        <v>10.82</v>
      </c>
      <c r="L51" s="522">
        <v>10.75</v>
      </c>
      <c r="M51" s="522">
        <v>10.73</v>
      </c>
      <c r="N51" s="522">
        <v>10.64</v>
      </c>
      <c r="O51" s="522">
        <v>10.62</v>
      </c>
      <c r="P51" s="522">
        <v>10.6</v>
      </c>
      <c r="Q51" s="522">
        <v>10.7</v>
      </c>
      <c r="R51" s="522">
        <v>10.79</v>
      </c>
      <c r="S51" s="522">
        <v>10.8</v>
      </c>
      <c r="T51" s="18"/>
      <c r="U51" s="18"/>
      <c r="V51" s="18"/>
      <c r="W51" s="20"/>
    </row>
    <row r="52" spans="2:23">
      <c r="B52" s="16"/>
      <c r="C52" s="46" t="str">
        <f t="shared" si="5"/>
        <v>Processing Tank 504</v>
      </c>
      <c r="D52" s="18"/>
      <c r="E52" s="187">
        <v>10.929166666666667</v>
      </c>
      <c r="F52" s="103">
        <f t="shared" si="7"/>
        <v>10.845833333333333</v>
      </c>
      <c r="G52" s="12" t="s">
        <v>1509</v>
      </c>
      <c r="H52" s="519">
        <v>11.05</v>
      </c>
      <c r="I52" s="522">
        <v>11.05</v>
      </c>
      <c r="J52" s="522">
        <v>10.68</v>
      </c>
      <c r="K52" s="522">
        <v>10.91</v>
      </c>
      <c r="L52" s="522">
        <v>10.89</v>
      </c>
      <c r="M52" s="522">
        <v>10.8</v>
      </c>
      <c r="N52" s="522">
        <v>10.73</v>
      </c>
      <c r="O52" s="522">
        <v>10.83</v>
      </c>
      <c r="P52" s="522">
        <v>10.7</v>
      </c>
      <c r="Q52" s="522">
        <v>10.86</v>
      </c>
      <c r="R52" s="522">
        <v>10.86</v>
      </c>
      <c r="S52" s="522">
        <v>10.79</v>
      </c>
      <c r="T52" s="18"/>
      <c r="U52" s="18"/>
      <c r="V52" s="18"/>
      <c r="W52" s="20"/>
    </row>
    <row r="53" spans="2:23">
      <c r="B53" s="16"/>
      <c r="C53" s="46" t="str">
        <f t="shared" si="5"/>
        <v>Processing Tank 505</v>
      </c>
      <c r="D53" s="18"/>
      <c r="E53" s="187">
        <v>10.801666666666668</v>
      </c>
      <c r="F53" s="103">
        <f t="shared" si="7"/>
        <v>10.729166666666666</v>
      </c>
      <c r="G53" s="12" t="s">
        <v>1509</v>
      </c>
      <c r="H53" s="519">
        <v>10.94</v>
      </c>
      <c r="I53" s="522">
        <v>10.97</v>
      </c>
      <c r="J53" s="522">
        <v>10.86</v>
      </c>
      <c r="K53" s="522">
        <v>10.77</v>
      </c>
      <c r="L53" s="522">
        <v>10.72</v>
      </c>
      <c r="M53" s="522">
        <v>10.63</v>
      </c>
      <c r="N53" s="522">
        <v>10.65</v>
      </c>
      <c r="O53" s="522">
        <v>10.6</v>
      </c>
      <c r="P53" s="522">
        <v>10.58</v>
      </c>
      <c r="Q53" s="522">
        <v>10.67</v>
      </c>
      <c r="R53" s="522">
        <v>10.7</v>
      </c>
      <c r="S53" s="522">
        <v>10.66</v>
      </c>
      <c r="T53" s="18"/>
      <c r="U53" s="18"/>
      <c r="V53" s="18"/>
      <c r="W53" s="20"/>
    </row>
    <row r="54" spans="2:23">
      <c r="B54" s="16"/>
      <c r="C54" s="46" t="str">
        <f t="shared" si="5"/>
        <v>Processing Tank 506</v>
      </c>
      <c r="D54" s="18"/>
      <c r="E54" s="187">
        <v>10.693333333333333</v>
      </c>
      <c r="F54" s="103">
        <f t="shared" si="6"/>
        <v>10.672500000000001</v>
      </c>
      <c r="G54" s="12" t="s">
        <v>1509</v>
      </c>
      <c r="H54" s="519">
        <v>10.84</v>
      </c>
      <c r="I54" s="522">
        <v>10.88</v>
      </c>
      <c r="J54" s="522">
        <v>10.72</v>
      </c>
      <c r="K54" s="522">
        <v>10.74</v>
      </c>
      <c r="L54" s="522">
        <v>10.68</v>
      </c>
      <c r="M54" s="522">
        <v>10.61</v>
      </c>
      <c r="N54" s="522">
        <v>10.62</v>
      </c>
      <c r="O54" s="522">
        <v>10.51</v>
      </c>
      <c r="P54" s="522">
        <v>10.47</v>
      </c>
      <c r="Q54" s="522">
        <v>10.65</v>
      </c>
      <c r="R54" s="522">
        <v>10.69</v>
      </c>
      <c r="S54" s="522">
        <v>10.66</v>
      </c>
      <c r="T54" s="18"/>
      <c r="U54" s="18"/>
      <c r="V54" s="18"/>
      <c r="W54" s="20"/>
    </row>
    <row r="55" spans="2:23">
      <c r="B55" s="16"/>
      <c r="C55" s="46">
        <f>C32</f>
        <v>0</v>
      </c>
      <c r="D55" s="18"/>
      <c r="E55" s="187"/>
      <c r="F55" s="103" t="e">
        <f t="shared" ref="F55" si="8">AVERAGE(H55:S55)</f>
        <v>#DIV/0!</v>
      </c>
      <c r="G55" s="12" t="s">
        <v>1509</v>
      </c>
      <c r="H55" s="104"/>
      <c r="I55" s="104"/>
      <c r="J55" s="104"/>
      <c r="K55" s="104"/>
      <c r="L55" s="104"/>
      <c r="M55" s="104"/>
      <c r="N55" s="104"/>
      <c r="O55" s="104"/>
      <c r="P55" s="104"/>
      <c r="Q55" s="104"/>
      <c r="R55" s="104"/>
      <c r="S55" s="104"/>
      <c r="T55" s="18"/>
      <c r="U55" s="18"/>
      <c r="V55" s="18"/>
      <c r="W55" s="20"/>
    </row>
    <row r="56" spans="2:23">
      <c r="B56" s="16"/>
      <c r="C56" s="46">
        <f>C33</f>
        <v>0</v>
      </c>
      <c r="D56" s="18"/>
      <c r="E56" s="187"/>
      <c r="F56" s="103" t="e">
        <f>AVERAGE(H56:S56)</f>
        <v>#DIV/0!</v>
      </c>
      <c r="G56" s="12" t="s">
        <v>1509</v>
      </c>
      <c r="H56" s="104"/>
      <c r="I56" s="104"/>
      <c r="J56" s="104"/>
      <c r="K56" s="104"/>
      <c r="L56" s="104"/>
      <c r="M56" s="104"/>
      <c r="N56" s="104"/>
      <c r="O56" s="104"/>
      <c r="P56" s="104"/>
      <c r="Q56" s="104"/>
      <c r="R56" s="104"/>
      <c r="S56" s="104"/>
      <c r="T56" s="18"/>
      <c r="U56" s="18"/>
      <c r="V56" s="18"/>
      <c r="W56" s="20"/>
    </row>
    <row r="57" spans="2:23">
      <c r="B57" s="16"/>
      <c r="C57" s="86" t="s">
        <v>1564</v>
      </c>
      <c r="D57" s="18"/>
      <c r="E57" s="18"/>
      <c r="F57" s="18"/>
      <c r="G57" s="18"/>
      <c r="H57" s="105" t="s">
        <v>333</v>
      </c>
      <c r="I57" s="105" t="s">
        <v>333</v>
      </c>
      <c r="J57" s="105" t="s">
        <v>333</v>
      </c>
      <c r="K57" s="105" t="s">
        <v>333</v>
      </c>
      <c r="L57" s="105" t="s">
        <v>333</v>
      </c>
      <c r="M57" s="105" t="s">
        <v>333</v>
      </c>
      <c r="N57" s="105" t="s">
        <v>333</v>
      </c>
      <c r="O57" s="105" t="s">
        <v>333</v>
      </c>
      <c r="P57" s="105" t="s">
        <v>333</v>
      </c>
      <c r="Q57" s="105" t="s">
        <v>333</v>
      </c>
      <c r="R57" s="105" t="s">
        <v>333</v>
      </c>
      <c r="S57" s="105" t="s">
        <v>333</v>
      </c>
      <c r="T57" s="18"/>
      <c r="U57" s="18"/>
      <c r="V57" s="18"/>
      <c r="W57" s="20"/>
    </row>
    <row r="58" spans="2:23">
      <c r="B58" s="16"/>
      <c r="C58" s="86" t="s">
        <v>1565</v>
      </c>
      <c r="D58" s="18"/>
      <c r="E58" s="18"/>
      <c r="F58" s="18"/>
      <c r="G58" s="18"/>
      <c r="H58" s="105" t="s">
        <v>333</v>
      </c>
      <c r="I58" s="105" t="s">
        <v>333</v>
      </c>
      <c r="J58" s="105" t="s">
        <v>333</v>
      </c>
      <c r="K58" s="105" t="s">
        <v>333</v>
      </c>
      <c r="L58" s="105" t="s">
        <v>333</v>
      </c>
      <c r="M58" s="105" t="s">
        <v>333</v>
      </c>
      <c r="N58" s="105" t="s">
        <v>333</v>
      </c>
      <c r="O58" s="105" t="s">
        <v>333</v>
      </c>
      <c r="P58" s="105" t="s">
        <v>333</v>
      </c>
      <c r="Q58" s="105" t="s">
        <v>333</v>
      </c>
      <c r="R58" s="105" t="s">
        <v>333</v>
      </c>
      <c r="S58" s="105" t="s">
        <v>333</v>
      </c>
      <c r="T58" s="18"/>
      <c r="U58" s="18"/>
      <c r="V58" s="18"/>
      <c r="W58" s="20"/>
    </row>
    <row r="59" spans="2:23">
      <c r="B59" s="16"/>
      <c r="C59" s="18"/>
      <c r="D59" s="18"/>
      <c r="E59" s="18"/>
      <c r="F59" s="18"/>
      <c r="G59" s="18"/>
      <c r="H59" s="18"/>
      <c r="I59" s="18"/>
      <c r="J59" s="18"/>
      <c r="K59" s="18"/>
      <c r="L59" s="18"/>
      <c r="M59" s="18"/>
      <c r="N59" s="18"/>
      <c r="O59" s="18"/>
      <c r="P59" s="18"/>
      <c r="Q59" s="18"/>
      <c r="R59" s="18"/>
      <c r="S59" s="18"/>
      <c r="T59" s="18"/>
      <c r="U59" s="18"/>
      <c r="V59" s="18"/>
      <c r="W59" s="20"/>
    </row>
    <row r="60" spans="2:23">
      <c r="B60" s="16"/>
      <c r="C60" s="106" t="s">
        <v>1143</v>
      </c>
      <c r="D60" s="18"/>
      <c r="E60" s="187">
        <v>10.426527777777777</v>
      </c>
      <c r="F60" s="5">
        <f>AVERAGE(H60:S60)</f>
        <v>10.667777777777777</v>
      </c>
      <c r="G60" s="12" t="s">
        <v>1509</v>
      </c>
      <c r="H60" s="5">
        <f>AVERAGE(H40:H54)</f>
        <v>10.833333333333336</v>
      </c>
      <c r="I60" s="5">
        <f t="shared" ref="I60:S60" si="9">AVERAGE(I40:I54)</f>
        <v>10.846</v>
      </c>
      <c r="J60" s="5">
        <f t="shared" si="9"/>
        <v>10.714</v>
      </c>
      <c r="K60" s="5">
        <f t="shared" si="9"/>
        <v>10.734000000000002</v>
      </c>
      <c r="L60" s="5">
        <f t="shared" si="9"/>
        <v>10.705333333333334</v>
      </c>
      <c r="M60" s="5">
        <f t="shared" si="9"/>
        <v>10.605333333333332</v>
      </c>
      <c r="N60" s="5">
        <f t="shared" si="9"/>
        <v>10.609333333333332</v>
      </c>
      <c r="O60" s="5">
        <f t="shared" si="9"/>
        <v>10.544</v>
      </c>
      <c r="P60" s="5">
        <f t="shared" si="9"/>
        <v>10.48</v>
      </c>
      <c r="Q60" s="5">
        <f t="shared" si="9"/>
        <v>10.639333333333333</v>
      </c>
      <c r="R60" s="5">
        <f t="shared" si="9"/>
        <v>10.674666666666667</v>
      </c>
      <c r="S60" s="5">
        <f t="shared" si="9"/>
        <v>10.627999999999998</v>
      </c>
      <c r="T60" s="18"/>
      <c r="U60" s="18"/>
      <c r="V60" s="18"/>
      <c r="W60" s="20"/>
    </row>
    <row r="61" spans="2:23">
      <c r="B61" s="16"/>
      <c r="C61" s="18"/>
      <c r="D61" s="18"/>
      <c r="E61" s="18"/>
      <c r="F61" s="18"/>
      <c r="G61" s="18"/>
      <c r="H61" s="18"/>
      <c r="I61" s="18"/>
      <c r="J61" s="18"/>
      <c r="K61" s="18"/>
      <c r="L61" s="18"/>
      <c r="M61" s="18"/>
      <c r="N61" s="18"/>
      <c r="O61" s="18"/>
      <c r="P61" s="18"/>
      <c r="Q61" s="18"/>
      <c r="R61" s="18"/>
      <c r="S61" s="18"/>
      <c r="T61" s="18"/>
      <c r="U61" s="18"/>
      <c r="V61" s="18"/>
      <c r="W61" s="20"/>
    </row>
    <row r="62" spans="2:23" ht="18">
      <c r="B62" s="16"/>
      <c r="C62" s="35" t="s">
        <v>1566</v>
      </c>
      <c r="D62" s="18"/>
      <c r="E62" s="18"/>
      <c r="F62" s="18"/>
      <c r="G62" s="18"/>
      <c r="H62" s="18"/>
      <c r="I62" s="18"/>
      <c r="J62" s="18"/>
      <c r="K62" s="18"/>
      <c r="L62" s="18"/>
      <c r="M62" s="18"/>
      <c r="N62" s="18"/>
      <c r="O62" s="18"/>
      <c r="P62" s="18"/>
      <c r="Q62" s="18"/>
      <c r="R62" s="18"/>
      <c r="S62" s="18"/>
      <c r="T62" s="18"/>
      <c r="U62" s="18"/>
      <c r="V62" s="18"/>
      <c r="W62" s="20"/>
    </row>
    <row r="63" spans="2:23">
      <c r="B63" s="16"/>
      <c r="C63" s="18"/>
      <c r="D63" s="18"/>
      <c r="E63" s="658" t="s">
        <v>1492</v>
      </c>
      <c r="F63" s="658" t="s">
        <v>1493</v>
      </c>
      <c r="G63" s="658" t="s">
        <v>461</v>
      </c>
      <c r="H63" s="695" t="s">
        <v>1083</v>
      </c>
      <c r="I63" s="695"/>
      <c r="J63" s="695"/>
      <c r="K63" s="695"/>
      <c r="L63" s="695"/>
      <c r="M63" s="695"/>
      <c r="N63" s="695"/>
      <c r="O63" s="695"/>
      <c r="P63" s="695"/>
      <c r="Q63" s="695"/>
      <c r="R63" s="695"/>
      <c r="S63" s="695"/>
      <c r="T63" s="18"/>
      <c r="U63" s="18"/>
      <c r="V63" s="18"/>
      <c r="W63" s="20"/>
    </row>
    <row r="64" spans="2:23">
      <c r="B64" s="16"/>
      <c r="C64" s="18"/>
      <c r="D64" s="18"/>
      <c r="E64" s="659"/>
      <c r="F64" s="659"/>
      <c r="G64" s="659"/>
      <c r="H64" s="114" t="s">
        <v>562</v>
      </c>
      <c r="I64" s="114" t="s">
        <v>563</v>
      </c>
      <c r="J64" s="114" t="s">
        <v>564</v>
      </c>
      <c r="K64" s="114" t="s">
        <v>565</v>
      </c>
      <c r="L64" s="114" t="s">
        <v>566</v>
      </c>
      <c r="M64" s="114" t="s">
        <v>567</v>
      </c>
      <c r="N64" s="114" t="s">
        <v>568</v>
      </c>
      <c r="O64" s="114" t="s">
        <v>569</v>
      </c>
      <c r="P64" s="114" t="s">
        <v>570</v>
      </c>
      <c r="Q64" s="114" t="s">
        <v>571</v>
      </c>
      <c r="R64" s="114" t="s">
        <v>572</v>
      </c>
      <c r="S64" s="114" t="s">
        <v>573</v>
      </c>
      <c r="T64" s="18"/>
      <c r="U64" s="18"/>
      <c r="V64" s="18"/>
      <c r="W64" s="20"/>
    </row>
    <row r="65" spans="2:23">
      <c r="B65" s="16"/>
      <c r="C65" s="325" t="str">
        <f>C17</f>
        <v xml:space="preserve">Processing Tank 101    </v>
      </c>
      <c r="D65" s="18"/>
      <c r="E65" s="187">
        <v>8228</v>
      </c>
      <c r="F65" s="44">
        <f>SUM(H65:S65)</f>
        <v>8576</v>
      </c>
      <c r="G65" s="12" t="s">
        <v>938</v>
      </c>
      <c r="H65" s="392">
        <v>744</v>
      </c>
      <c r="I65" s="462">
        <v>744</v>
      </c>
      <c r="J65" s="462">
        <v>720</v>
      </c>
      <c r="K65" s="462">
        <v>536</v>
      </c>
      <c r="L65" s="462">
        <v>720</v>
      </c>
      <c r="M65" s="462">
        <v>744</v>
      </c>
      <c r="N65" s="462">
        <v>744</v>
      </c>
      <c r="O65" s="462">
        <v>696</v>
      </c>
      <c r="P65" s="462">
        <v>744</v>
      </c>
      <c r="Q65" s="462">
        <v>720</v>
      </c>
      <c r="R65" s="462">
        <v>744</v>
      </c>
      <c r="S65" s="462">
        <v>720</v>
      </c>
      <c r="T65" s="18"/>
      <c r="U65" s="18"/>
      <c r="V65" s="18"/>
      <c r="W65" s="20"/>
    </row>
    <row r="66" spans="2:23">
      <c r="B66" s="16"/>
      <c r="C66" s="46" t="str">
        <f t="shared" ref="C66:C81" si="10">C18</f>
        <v xml:space="preserve">Processing Tank 102    </v>
      </c>
      <c r="D66" s="18"/>
      <c r="E66" s="187">
        <v>0</v>
      </c>
      <c r="F66" s="44">
        <f t="shared" ref="F66:F81" si="11">SUM(H66:S66)</f>
        <v>8784</v>
      </c>
      <c r="G66" s="12" t="s">
        <v>938</v>
      </c>
      <c r="H66" s="401">
        <v>744</v>
      </c>
      <c r="I66" s="463">
        <v>744</v>
      </c>
      <c r="J66" s="463">
        <v>720</v>
      </c>
      <c r="K66" s="463">
        <v>744</v>
      </c>
      <c r="L66" s="463">
        <v>720</v>
      </c>
      <c r="M66" s="463">
        <v>744</v>
      </c>
      <c r="N66" s="463">
        <v>744</v>
      </c>
      <c r="O66" s="463">
        <v>696</v>
      </c>
      <c r="P66" s="463">
        <v>744</v>
      </c>
      <c r="Q66" s="463">
        <v>720</v>
      </c>
      <c r="R66" s="463">
        <v>744</v>
      </c>
      <c r="S66" s="463">
        <v>720</v>
      </c>
      <c r="T66" s="18"/>
      <c r="U66" s="18"/>
      <c r="V66" s="18"/>
      <c r="W66" s="20"/>
    </row>
    <row r="67" spans="2:23">
      <c r="B67" s="16"/>
      <c r="C67" s="46" t="str">
        <f t="shared" si="10"/>
        <v xml:space="preserve">Processing Tank 1    </v>
      </c>
      <c r="D67" s="18"/>
      <c r="E67" s="187">
        <v>8747</v>
      </c>
      <c r="F67" s="44">
        <f t="shared" si="11"/>
        <v>8784</v>
      </c>
      <c r="G67" s="12" t="s">
        <v>938</v>
      </c>
      <c r="H67" s="401">
        <v>744</v>
      </c>
      <c r="I67" s="463">
        <v>744</v>
      </c>
      <c r="J67" s="463">
        <v>720</v>
      </c>
      <c r="K67" s="463">
        <v>744</v>
      </c>
      <c r="L67" s="463">
        <v>720</v>
      </c>
      <c r="M67" s="463">
        <v>744</v>
      </c>
      <c r="N67" s="463">
        <v>744</v>
      </c>
      <c r="O67" s="463">
        <v>696</v>
      </c>
      <c r="P67" s="463">
        <v>744</v>
      </c>
      <c r="Q67" s="463">
        <v>720</v>
      </c>
      <c r="R67" s="463">
        <v>744</v>
      </c>
      <c r="S67" s="463">
        <v>720</v>
      </c>
      <c r="T67" s="18"/>
      <c r="U67" s="18"/>
      <c r="V67" s="18"/>
      <c r="W67" s="20"/>
    </row>
    <row r="68" spans="2:23">
      <c r="B68" s="16"/>
      <c r="C68" s="46" t="str">
        <f t="shared" si="10"/>
        <v xml:space="preserve">Processing Tank 2    </v>
      </c>
      <c r="D68" s="18"/>
      <c r="E68" s="187">
        <v>8742</v>
      </c>
      <c r="F68" s="44">
        <f t="shared" si="11"/>
        <v>8784</v>
      </c>
      <c r="G68" s="12" t="s">
        <v>938</v>
      </c>
      <c r="H68" s="401">
        <v>744</v>
      </c>
      <c r="I68" s="463">
        <v>744</v>
      </c>
      <c r="J68" s="463">
        <v>720</v>
      </c>
      <c r="K68" s="463">
        <v>744</v>
      </c>
      <c r="L68" s="463">
        <v>720</v>
      </c>
      <c r="M68" s="463">
        <v>744</v>
      </c>
      <c r="N68" s="463">
        <v>744</v>
      </c>
      <c r="O68" s="463">
        <v>696</v>
      </c>
      <c r="P68" s="463">
        <v>744</v>
      </c>
      <c r="Q68" s="463">
        <v>720</v>
      </c>
      <c r="R68" s="463">
        <v>744</v>
      </c>
      <c r="S68" s="463">
        <v>720</v>
      </c>
      <c r="T68" s="18"/>
      <c r="U68" s="18"/>
      <c r="V68" s="18"/>
      <c r="W68" s="20"/>
    </row>
    <row r="69" spans="2:23">
      <c r="B69" s="16"/>
      <c r="C69" s="46" t="str">
        <f t="shared" si="10"/>
        <v xml:space="preserve">Processing Tank 3    </v>
      </c>
      <c r="D69" s="18"/>
      <c r="E69" s="187">
        <v>8744</v>
      </c>
      <c r="F69" s="44">
        <f t="shared" si="11"/>
        <v>8784</v>
      </c>
      <c r="G69" s="12" t="s">
        <v>938</v>
      </c>
      <c r="H69" s="401">
        <v>744</v>
      </c>
      <c r="I69" s="463">
        <v>744</v>
      </c>
      <c r="J69" s="463">
        <v>720</v>
      </c>
      <c r="K69" s="463">
        <v>744</v>
      </c>
      <c r="L69" s="463">
        <v>720</v>
      </c>
      <c r="M69" s="463">
        <v>744</v>
      </c>
      <c r="N69" s="463">
        <v>744</v>
      </c>
      <c r="O69" s="463">
        <v>696</v>
      </c>
      <c r="P69" s="463">
        <v>744</v>
      </c>
      <c r="Q69" s="463">
        <v>720</v>
      </c>
      <c r="R69" s="463">
        <v>744</v>
      </c>
      <c r="S69" s="463">
        <v>720</v>
      </c>
      <c r="T69" s="18"/>
      <c r="U69" s="18"/>
      <c r="V69" s="18"/>
      <c r="W69" s="20"/>
    </row>
    <row r="70" spans="2:23">
      <c r="B70" s="16"/>
      <c r="C70" s="46" t="str">
        <f t="shared" si="10"/>
        <v xml:space="preserve">Processing Tank 4    </v>
      </c>
      <c r="D70" s="18"/>
      <c r="E70" s="187">
        <v>8746</v>
      </c>
      <c r="F70" s="44">
        <f t="shared" si="11"/>
        <v>8784</v>
      </c>
      <c r="G70" s="12" t="s">
        <v>938</v>
      </c>
      <c r="H70" s="401">
        <v>744</v>
      </c>
      <c r="I70" s="463">
        <v>744</v>
      </c>
      <c r="J70" s="463">
        <v>720</v>
      </c>
      <c r="K70" s="463">
        <v>744</v>
      </c>
      <c r="L70" s="463">
        <v>720</v>
      </c>
      <c r="M70" s="463">
        <v>744</v>
      </c>
      <c r="N70" s="463">
        <v>744</v>
      </c>
      <c r="O70" s="463">
        <v>696</v>
      </c>
      <c r="P70" s="463">
        <v>744</v>
      </c>
      <c r="Q70" s="463">
        <v>720</v>
      </c>
      <c r="R70" s="463">
        <v>744</v>
      </c>
      <c r="S70" s="463">
        <v>720</v>
      </c>
      <c r="T70" s="18"/>
      <c r="U70" s="18"/>
      <c r="V70" s="18"/>
      <c r="W70" s="20"/>
    </row>
    <row r="71" spans="2:23">
      <c r="B71" s="16"/>
      <c r="C71" s="46" t="str">
        <f t="shared" si="10"/>
        <v xml:space="preserve">Processing Tank 5    </v>
      </c>
      <c r="D71" s="18"/>
      <c r="E71" s="187">
        <v>8738</v>
      </c>
      <c r="F71" s="44">
        <f t="shared" si="11"/>
        <v>8784</v>
      </c>
      <c r="G71" s="12" t="s">
        <v>938</v>
      </c>
      <c r="H71" s="401">
        <v>744</v>
      </c>
      <c r="I71" s="463">
        <v>744</v>
      </c>
      <c r="J71" s="463">
        <v>720</v>
      </c>
      <c r="K71" s="463">
        <v>744</v>
      </c>
      <c r="L71" s="463">
        <v>720</v>
      </c>
      <c r="M71" s="463">
        <v>744</v>
      </c>
      <c r="N71" s="463">
        <v>744</v>
      </c>
      <c r="O71" s="463">
        <v>696</v>
      </c>
      <c r="P71" s="463">
        <v>744</v>
      </c>
      <c r="Q71" s="463">
        <v>720</v>
      </c>
      <c r="R71" s="463">
        <v>744</v>
      </c>
      <c r="S71" s="463">
        <v>720</v>
      </c>
      <c r="T71" s="18"/>
      <c r="U71" s="18"/>
      <c r="V71" s="18"/>
      <c r="W71" s="20"/>
    </row>
    <row r="72" spans="2:23">
      <c r="B72" s="16"/>
      <c r="C72" s="46" t="str">
        <f t="shared" si="10"/>
        <v xml:space="preserve"> Processing Tank 6    </v>
      </c>
      <c r="D72" s="18"/>
      <c r="E72" s="187">
        <v>8745</v>
      </c>
      <c r="F72" s="44">
        <f t="shared" ref="F72:F76" si="12">SUM(H72:S72)</f>
        <v>8716</v>
      </c>
      <c r="G72" s="12" t="s">
        <v>938</v>
      </c>
      <c r="H72" s="401">
        <v>744</v>
      </c>
      <c r="I72" s="463">
        <v>744</v>
      </c>
      <c r="J72" s="463">
        <v>720</v>
      </c>
      <c r="K72" s="463">
        <v>744</v>
      </c>
      <c r="L72" s="463">
        <v>720</v>
      </c>
      <c r="M72" s="463">
        <v>744</v>
      </c>
      <c r="N72" s="463">
        <v>744</v>
      </c>
      <c r="O72" s="463">
        <v>674</v>
      </c>
      <c r="P72" s="463">
        <v>744</v>
      </c>
      <c r="Q72" s="463">
        <v>706</v>
      </c>
      <c r="R72" s="463">
        <v>712</v>
      </c>
      <c r="S72" s="463">
        <v>720</v>
      </c>
      <c r="T72" s="18"/>
      <c r="U72" s="18"/>
      <c r="V72" s="18"/>
      <c r="W72" s="20"/>
    </row>
    <row r="73" spans="2:23">
      <c r="B73" s="16"/>
      <c r="C73" s="46" t="str">
        <f t="shared" si="10"/>
        <v xml:space="preserve">Processing Tank 7    </v>
      </c>
      <c r="D73" s="18"/>
      <c r="E73" s="187">
        <v>8739</v>
      </c>
      <c r="F73" s="44">
        <f t="shared" si="12"/>
        <v>8784</v>
      </c>
      <c r="G73" s="12" t="s">
        <v>938</v>
      </c>
      <c r="H73" s="401">
        <v>744</v>
      </c>
      <c r="I73" s="463">
        <v>744</v>
      </c>
      <c r="J73" s="463">
        <v>720</v>
      </c>
      <c r="K73" s="463">
        <v>744</v>
      </c>
      <c r="L73" s="463">
        <v>720</v>
      </c>
      <c r="M73" s="463">
        <v>744</v>
      </c>
      <c r="N73" s="463">
        <v>744</v>
      </c>
      <c r="O73" s="463">
        <v>696</v>
      </c>
      <c r="P73" s="463">
        <v>744</v>
      </c>
      <c r="Q73" s="463">
        <v>720</v>
      </c>
      <c r="R73" s="463">
        <v>744</v>
      </c>
      <c r="S73" s="463">
        <v>720</v>
      </c>
      <c r="T73" s="18"/>
      <c r="U73" s="18"/>
      <c r="V73" s="18"/>
      <c r="W73" s="20"/>
    </row>
    <row r="74" spans="2:23">
      <c r="B74" s="16"/>
      <c r="C74" s="325" t="str">
        <f t="shared" si="10"/>
        <v>Processing Tank 501</v>
      </c>
      <c r="D74" s="18"/>
      <c r="E74" s="187">
        <v>7599</v>
      </c>
      <c r="F74" s="44">
        <f t="shared" si="12"/>
        <v>7748</v>
      </c>
      <c r="G74" s="12" t="s">
        <v>938</v>
      </c>
      <c r="H74" s="401">
        <v>744</v>
      </c>
      <c r="I74" s="463">
        <v>744</v>
      </c>
      <c r="J74" s="463">
        <v>720</v>
      </c>
      <c r="K74" s="463">
        <v>556</v>
      </c>
      <c r="L74" s="463">
        <v>50</v>
      </c>
      <c r="M74" s="463">
        <v>566</v>
      </c>
      <c r="N74" s="463">
        <v>744</v>
      </c>
      <c r="O74" s="463">
        <v>696</v>
      </c>
      <c r="P74" s="463">
        <v>744</v>
      </c>
      <c r="Q74" s="463">
        <v>720</v>
      </c>
      <c r="R74" s="463">
        <v>744</v>
      </c>
      <c r="S74" s="463">
        <v>720</v>
      </c>
      <c r="T74" s="18"/>
      <c r="U74" s="18"/>
      <c r="V74" s="18"/>
      <c r="W74" s="20"/>
    </row>
    <row r="75" spans="2:23">
      <c r="B75" s="16"/>
      <c r="C75" s="46" t="str">
        <f t="shared" si="10"/>
        <v>Processing Tank 502</v>
      </c>
      <c r="D75" s="18"/>
      <c r="E75" s="187">
        <v>7234</v>
      </c>
      <c r="F75" s="44">
        <f t="shared" si="12"/>
        <v>8782</v>
      </c>
      <c r="G75" s="12" t="s">
        <v>938</v>
      </c>
      <c r="H75" s="401">
        <v>744</v>
      </c>
      <c r="I75" s="463">
        <v>744</v>
      </c>
      <c r="J75" s="463">
        <v>720</v>
      </c>
      <c r="K75" s="463">
        <v>744</v>
      </c>
      <c r="L75" s="463">
        <v>718</v>
      </c>
      <c r="M75" s="463">
        <v>744</v>
      </c>
      <c r="N75" s="463">
        <v>744</v>
      </c>
      <c r="O75" s="463">
        <v>696</v>
      </c>
      <c r="P75" s="463">
        <v>744</v>
      </c>
      <c r="Q75" s="463">
        <v>720</v>
      </c>
      <c r="R75" s="463">
        <v>744</v>
      </c>
      <c r="S75" s="463">
        <v>720</v>
      </c>
      <c r="T75" s="18"/>
      <c r="U75" s="18"/>
      <c r="V75" s="18"/>
      <c r="W75" s="20"/>
    </row>
    <row r="76" spans="2:23">
      <c r="B76" s="16"/>
      <c r="C76" s="46" t="str">
        <f t="shared" si="10"/>
        <v>Processing Tank 503</v>
      </c>
      <c r="D76" s="18"/>
      <c r="E76" s="187">
        <v>7909</v>
      </c>
      <c r="F76" s="44">
        <f t="shared" si="12"/>
        <v>8782</v>
      </c>
      <c r="G76" s="12" t="s">
        <v>938</v>
      </c>
      <c r="H76" s="401">
        <v>744</v>
      </c>
      <c r="I76" s="463">
        <v>744</v>
      </c>
      <c r="J76" s="463">
        <v>720</v>
      </c>
      <c r="K76" s="463">
        <v>744</v>
      </c>
      <c r="L76" s="463">
        <v>718</v>
      </c>
      <c r="M76" s="463">
        <v>744</v>
      </c>
      <c r="N76" s="463">
        <v>744</v>
      </c>
      <c r="O76" s="463">
        <v>696</v>
      </c>
      <c r="P76" s="463">
        <v>744</v>
      </c>
      <c r="Q76" s="463">
        <v>720</v>
      </c>
      <c r="R76" s="463">
        <v>744</v>
      </c>
      <c r="S76" s="463">
        <v>720</v>
      </c>
      <c r="T76" s="18"/>
      <c r="U76" s="18"/>
      <c r="V76" s="18"/>
      <c r="W76" s="20"/>
    </row>
    <row r="77" spans="2:23">
      <c r="B77" s="16"/>
      <c r="C77" s="46" t="str">
        <f t="shared" si="10"/>
        <v>Processing Tank 504</v>
      </c>
      <c r="D77" s="18"/>
      <c r="E77" s="187">
        <v>7908</v>
      </c>
      <c r="F77" s="44">
        <f t="shared" si="11"/>
        <v>8782</v>
      </c>
      <c r="G77" s="12" t="s">
        <v>938</v>
      </c>
      <c r="H77" s="401">
        <v>744</v>
      </c>
      <c r="I77" s="463">
        <v>744</v>
      </c>
      <c r="J77" s="463">
        <v>720</v>
      </c>
      <c r="K77" s="463">
        <v>744</v>
      </c>
      <c r="L77" s="463">
        <v>718</v>
      </c>
      <c r="M77" s="463">
        <v>744</v>
      </c>
      <c r="N77" s="463">
        <v>744</v>
      </c>
      <c r="O77" s="463">
        <v>696</v>
      </c>
      <c r="P77" s="463">
        <v>744</v>
      </c>
      <c r="Q77" s="463">
        <v>720</v>
      </c>
      <c r="R77" s="463">
        <v>744</v>
      </c>
      <c r="S77" s="463">
        <v>720</v>
      </c>
      <c r="T77" s="18"/>
      <c r="U77" s="18"/>
      <c r="V77" s="18"/>
      <c r="W77" s="20"/>
    </row>
    <row r="78" spans="2:23">
      <c r="B78" s="16"/>
      <c r="C78" s="46" t="str">
        <f t="shared" si="10"/>
        <v>Processing Tank 505</v>
      </c>
      <c r="D78" s="18"/>
      <c r="E78" s="187">
        <v>7907</v>
      </c>
      <c r="F78" s="44">
        <f t="shared" si="11"/>
        <v>8782</v>
      </c>
      <c r="G78" s="12" t="s">
        <v>938</v>
      </c>
      <c r="H78" s="401">
        <v>744</v>
      </c>
      <c r="I78" s="463">
        <v>744</v>
      </c>
      <c r="J78" s="463">
        <v>720</v>
      </c>
      <c r="K78" s="463">
        <v>744</v>
      </c>
      <c r="L78" s="463">
        <v>718</v>
      </c>
      <c r="M78" s="463">
        <v>744</v>
      </c>
      <c r="N78" s="463">
        <v>744</v>
      </c>
      <c r="O78" s="463">
        <v>696</v>
      </c>
      <c r="P78" s="463">
        <v>744</v>
      </c>
      <c r="Q78" s="463">
        <v>720</v>
      </c>
      <c r="R78" s="463">
        <v>744</v>
      </c>
      <c r="S78" s="463">
        <v>720</v>
      </c>
      <c r="T78" s="18"/>
      <c r="U78" s="18"/>
      <c r="V78" s="18"/>
      <c r="W78" s="20"/>
    </row>
    <row r="79" spans="2:23">
      <c r="B79" s="16"/>
      <c r="C79" s="46" t="str">
        <f t="shared" si="10"/>
        <v>Processing Tank 506</v>
      </c>
      <c r="D79" s="18"/>
      <c r="E79" s="187">
        <v>7907</v>
      </c>
      <c r="F79" s="44">
        <f t="shared" si="11"/>
        <v>8782</v>
      </c>
      <c r="G79" s="12" t="s">
        <v>938</v>
      </c>
      <c r="H79" s="401">
        <v>744</v>
      </c>
      <c r="I79" s="463">
        <v>744</v>
      </c>
      <c r="J79" s="463">
        <v>720</v>
      </c>
      <c r="K79" s="463">
        <v>744</v>
      </c>
      <c r="L79" s="463">
        <v>718</v>
      </c>
      <c r="M79" s="463">
        <v>744</v>
      </c>
      <c r="N79" s="463">
        <v>744</v>
      </c>
      <c r="O79" s="463">
        <v>696</v>
      </c>
      <c r="P79" s="463">
        <v>744</v>
      </c>
      <c r="Q79" s="463">
        <v>720</v>
      </c>
      <c r="R79" s="463">
        <v>744</v>
      </c>
      <c r="S79" s="463">
        <v>720</v>
      </c>
      <c r="T79" s="18"/>
      <c r="U79" s="18"/>
      <c r="V79" s="18"/>
      <c r="W79" s="20"/>
    </row>
    <row r="80" spans="2:23">
      <c r="B80" s="16"/>
      <c r="C80" s="46">
        <f t="shared" si="10"/>
        <v>0</v>
      </c>
      <c r="D80" s="18"/>
      <c r="E80" s="187"/>
      <c r="F80" s="44">
        <f t="shared" si="11"/>
        <v>0</v>
      </c>
      <c r="G80" s="12" t="s">
        <v>938</v>
      </c>
      <c r="H80" s="41"/>
      <c r="I80" s="41"/>
      <c r="J80" s="41"/>
      <c r="K80" s="41"/>
      <c r="L80" s="41"/>
      <c r="M80" s="41"/>
      <c r="N80" s="41"/>
      <c r="O80" s="41"/>
      <c r="P80" s="41"/>
      <c r="Q80" s="41"/>
      <c r="R80" s="41"/>
      <c r="S80" s="41"/>
      <c r="T80" s="18"/>
      <c r="U80" s="18"/>
      <c r="V80" s="18"/>
      <c r="W80" s="20"/>
    </row>
    <row r="81" spans="2:23">
      <c r="B81" s="16"/>
      <c r="C81" s="46">
        <f t="shared" si="10"/>
        <v>0</v>
      </c>
      <c r="D81" s="18"/>
      <c r="E81" s="187"/>
      <c r="F81" s="44">
        <f t="shared" si="11"/>
        <v>0</v>
      </c>
      <c r="G81" s="12" t="s">
        <v>938</v>
      </c>
      <c r="H81" s="41"/>
      <c r="I81" s="41"/>
      <c r="J81" s="41"/>
      <c r="K81" s="41"/>
      <c r="L81" s="41"/>
      <c r="M81" s="41"/>
      <c r="N81" s="41"/>
      <c r="O81" s="41"/>
      <c r="P81" s="41"/>
      <c r="Q81" s="41"/>
      <c r="R81" s="41"/>
      <c r="S81" s="41"/>
      <c r="T81" s="18"/>
      <c r="U81" s="18"/>
      <c r="V81" s="18"/>
      <c r="W81" s="20"/>
    </row>
    <row r="82" spans="2:23">
      <c r="B82" s="16"/>
      <c r="C82" s="18"/>
      <c r="D82" s="18"/>
      <c r="E82" s="18"/>
      <c r="F82" s="18"/>
      <c r="G82" s="18"/>
      <c r="H82" s="18"/>
      <c r="I82" s="18"/>
      <c r="J82" s="18"/>
      <c r="K82" s="18"/>
      <c r="L82" s="18"/>
      <c r="M82" s="18"/>
      <c r="N82" s="18"/>
      <c r="O82" s="18"/>
      <c r="P82" s="18"/>
      <c r="Q82" s="18"/>
      <c r="R82" s="18"/>
      <c r="S82" s="18"/>
      <c r="T82" s="18"/>
      <c r="U82" s="18"/>
      <c r="V82" s="18"/>
      <c r="W82" s="20"/>
    </row>
    <row r="83" spans="2:23">
      <c r="B83" s="16"/>
      <c r="C83" s="106" t="s">
        <v>638</v>
      </c>
      <c r="D83" s="18"/>
      <c r="E83" s="604">
        <v>115893</v>
      </c>
      <c r="F83" s="581">
        <v>130438</v>
      </c>
      <c r="G83" s="582" t="s">
        <v>938</v>
      </c>
      <c r="H83" s="581">
        <v>11160</v>
      </c>
      <c r="I83" s="581">
        <v>11160</v>
      </c>
      <c r="J83" s="581">
        <v>10800</v>
      </c>
      <c r="K83" s="581">
        <v>10764</v>
      </c>
      <c r="L83" s="581">
        <v>10120</v>
      </c>
      <c r="M83" s="581">
        <v>10982</v>
      </c>
      <c r="N83" s="581">
        <v>11160</v>
      </c>
      <c r="O83" s="581">
        <v>10418</v>
      </c>
      <c r="P83" s="581">
        <v>11160</v>
      </c>
      <c r="Q83" s="581">
        <v>10786</v>
      </c>
      <c r="R83" s="581">
        <v>11128</v>
      </c>
      <c r="S83" s="581">
        <v>10800</v>
      </c>
      <c r="T83" s="18"/>
      <c r="U83" s="18"/>
      <c r="V83" s="18"/>
      <c r="W83" s="20"/>
    </row>
    <row r="84" spans="2:23">
      <c r="B84" s="23"/>
      <c r="C84" s="2"/>
      <c r="D84" s="2"/>
      <c r="E84" s="2"/>
      <c r="F84" s="2"/>
      <c r="G84" s="2"/>
      <c r="H84" s="2"/>
      <c r="I84" s="2"/>
      <c r="J84" s="2"/>
      <c r="K84" s="2"/>
      <c r="L84" s="2"/>
      <c r="M84" s="2"/>
      <c r="N84" s="2"/>
      <c r="O84" s="2"/>
      <c r="P84" s="2"/>
      <c r="Q84" s="2"/>
      <c r="R84" s="2"/>
      <c r="S84" s="2"/>
      <c r="T84" s="2"/>
      <c r="U84" s="2"/>
      <c r="V84" s="2"/>
      <c r="W84" s="22"/>
    </row>
    <row r="85" spans="2:23">
      <c r="B85" s="25"/>
      <c r="C85" s="25"/>
      <c r="D85" s="25"/>
      <c r="E85" s="25"/>
      <c r="F85" s="25"/>
      <c r="G85" s="25"/>
      <c r="H85" s="25"/>
      <c r="I85" s="25"/>
      <c r="J85" s="25"/>
      <c r="K85" s="25"/>
      <c r="L85" s="25"/>
      <c r="M85" s="25"/>
      <c r="N85" s="25"/>
      <c r="O85" s="25"/>
      <c r="P85" s="25"/>
      <c r="Q85" s="25"/>
      <c r="R85" s="25"/>
      <c r="S85" s="25"/>
      <c r="T85" s="25"/>
      <c r="U85" s="25"/>
      <c r="V85" s="25"/>
      <c r="W85" s="25"/>
    </row>
    <row r="86" spans="2:23">
      <c r="B86" s="25"/>
      <c r="C86" s="95" t="s">
        <v>1567</v>
      </c>
      <c r="D86" s="25"/>
      <c r="E86" s="25"/>
      <c r="F86" s="25"/>
      <c r="G86" s="25"/>
      <c r="H86" s="25"/>
      <c r="I86" s="25"/>
      <c r="J86" s="25"/>
      <c r="K86" s="25"/>
      <c r="L86" s="25"/>
      <c r="M86" s="25"/>
      <c r="N86" s="25"/>
      <c r="O86" s="25"/>
      <c r="P86" s="25"/>
      <c r="Q86" s="25"/>
      <c r="R86" s="25"/>
      <c r="S86" s="25"/>
      <c r="T86" s="25"/>
      <c r="U86" s="25"/>
      <c r="V86" s="25"/>
      <c r="W86" s="25"/>
    </row>
    <row r="87" spans="2:23">
      <c r="B87" s="25"/>
      <c r="C87" s="95" t="s">
        <v>1568</v>
      </c>
      <c r="D87" s="25"/>
      <c r="E87" s="25"/>
      <c r="F87" s="25"/>
      <c r="G87" s="25"/>
      <c r="H87" s="25"/>
      <c r="I87" s="25"/>
      <c r="J87" s="25"/>
      <c r="K87" s="25"/>
      <c r="L87" s="25"/>
      <c r="M87" s="25"/>
      <c r="N87" s="25"/>
      <c r="O87" s="25"/>
      <c r="P87" s="25"/>
      <c r="Q87" s="25"/>
      <c r="R87" s="25"/>
      <c r="S87" s="25"/>
      <c r="T87" s="25"/>
      <c r="U87" s="25"/>
      <c r="V87" s="25"/>
      <c r="W87" s="25"/>
    </row>
    <row r="88" spans="2:23">
      <c r="B88" s="25"/>
      <c r="C88" s="25"/>
      <c r="D88" s="25"/>
      <c r="E88" s="25"/>
      <c r="F88" s="25"/>
      <c r="G88" s="25"/>
      <c r="H88" s="25"/>
      <c r="I88" s="25"/>
      <c r="J88" s="25"/>
      <c r="K88" s="25"/>
      <c r="L88" s="25"/>
      <c r="M88" s="25"/>
      <c r="N88" s="25"/>
      <c r="O88" s="25"/>
      <c r="P88" s="25"/>
      <c r="Q88" s="25"/>
      <c r="R88" s="25"/>
      <c r="S88" s="25"/>
      <c r="T88" s="25"/>
      <c r="U88" s="25"/>
      <c r="V88" s="25"/>
      <c r="W88" s="25"/>
    </row>
  </sheetData>
  <mergeCells count="15">
    <mergeCell ref="H4:T4"/>
    <mergeCell ref="E15:E16"/>
    <mergeCell ref="E38:E39"/>
    <mergeCell ref="E63:E64"/>
    <mergeCell ref="H7:S7"/>
    <mergeCell ref="F38:F39"/>
    <mergeCell ref="H38:S38"/>
    <mergeCell ref="F63:F64"/>
    <mergeCell ref="H63:S63"/>
    <mergeCell ref="F15:F16"/>
    <mergeCell ref="H15:S15"/>
    <mergeCell ref="G15:G16"/>
    <mergeCell ref="G38:G39"/>
    <mergeCell ref="G63:G64"/>
    <mergeCell ref="G12:R12"/>
  </mergeCells>
  <conditionalFormatting sqref="G9">
    <cfRule type="cellIs" dxfId="67" priority="19" operator="equal">
      <formula>"[select]"</formula>
    </cfRule>
    <cfRule type="cellIs" dxfId="66" priority="20" operator="equal">
      <formula>""</formula>
    </cfRule>
  </conditionalFormatting>
  <conditionalFormatting sqref="G17:G33">
    <cfRule type="cellIs" dxfId="65" priority="17" operator="equal">
      <formula>"[select]"</formula>
    </cfRule>
    <cfRule type="cellIs" dxfId="64" priority="18" operator="equal">
      <formula>""</formula>
    </cfRule>
  </conditionalFormatting>
  <conditionalFormatting sqref="G35">
    <cfRule type="cellIs" dxfId="63" priority="15" operator="equal">
      <formula>"[select]"</formula>
    </cfRule>
    <cfRule type="cellIs" dxfId="62" priority="16" operator="equal">
      <formula>""</formula>
    </cfRule>
  </conditionalFormatting>
  <conditionalFormatting sqref="G40:G56">
    <cfRule type="cellIs" dxfId="61" priority="13" operator="equal">
      <formula>"[select]"</formula>
    </cfRule>
    <cfRule type="cellIs" dxfId="60" priority="14" operator="equal">
      <formula>""</formula>
    </cfRule>
  </conditionalFormatting>
  <conditionalFormatting sqref="G60">
    <cfRule type="cellIs" dxfId="59" priority="1" operator="equal">
      <formula>"[select]"</formula>
    </cfRule>
    <cfRule type="cellIs" dxfId="58" priority="2" operator="equal">
      <formula>""</formula>
    </cfRule>
  </conditionalFormatting>
  <conditionalFormatting sqref="G65:G81">
    <cfRule type="cellIs" dxfId="57" priority="9" operator="equal">
      <formula>"[select]"</formula>
    </cfRule>
    <cfRule type="cellIs" dxfId="56" priority="10" operator="equal">
      <formula>""</formula>
    </cfRule>
  </conditionalFormatting>
  <conditionalFormatting sqref="U16:V16">
    <cfRule type="cellIs" dxfId="55" priority="3" operator="equal">
      <formula>"[select]"</formula>
    </cfRule>
    <cfRule type="cellIs" dxfId="54" priority="4" operator="equal">
      <formula>""</formula>
    </cfRule>
  </conditionalFormatting>
  <dataValidations disablePrompts="1" count="2">
    <dataValidation type="list" allowBlank="1" showInputMessage="1" sqref="G9" xr:uid="{00000000-0002-0000-2400-000000000000}">
      <formula1>"[select],kg,Tonne,Box (1.135 Tonne)"</formula1>
    </dataValidation>
    <dataValidation type="list" allowBlank="1" showInputMessage="1" sqref="H57:S58" xr:uid="{00000000-0002-0000-2400-000001000000}">
      <formula1>"[select],yes,no"</formula1>
    </dataValidation>
  </dataValidations>
  <pageMargins left="0.7" right="0.7" top="0.75" bottom="0.75" header="0.3" footer="0.3"/>
  <pageSetup scale="36" orientation="landscape"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2">
    <tabColor rgb="FF92D050"/>
  </sheetPr>
  <dimension ref="A2:X3670"/>
  <sheetViews>
    <sheetView topLeftCell="A12" zoomScale="70" zoomScaleNormal="70" workbookViewId="0">
      <selection activeCell="G25" sqref="G25"/>
    </sheetView>
  </sheetViews>
  <sheetFormatPr defaultColWidth="9.140625" defaultRowHeight="15"/>
  <cols>
    <col min="1" max="1" width="2.7109375" style="145" customWidth="1"/>
    <col min="2" max="2" width="2.7109375" style="1" customWidth="1"/>
    <col min="3" max="3" width="42.85546875" style="1" customWidth="1"/>
    <col min="4" max="4" width="40.7109375" style="1" customWidth="1"/>
    <col min="5" max="7" width="15.7109375" style="1" customWidth="1"/>
    <col min="8" max="8" width="10.7109375" style="1" customWidth="1"/>
    <col min="9" max="20" width="13.28515625" style="1" customWidth="1"/>
    <col min="21" max="21" width="2.7109375" style="1" customWidth="1"/>
    <col min="22" max="22" width="50.7109375" style="1" customWidth="1"/>
    <col min="23" max="24" width="2.7109375" style="1" customWidth="1"/>
    <col min="25" max="16384" width="9.140625" style="1"/>
  </cols>
  <sheetData>
    <row r="2" spans="1:23">
      <c r="B2" s="13"/>
      <c r="C2" s="14"/>
      <c r="D2" s="14"/>
      <c r="E2" s="14"/>
      <c r="F2" s="14"/>
      <c r="G2" s="14"/>
      <c r="H2" s="14"/>
      <c r="I2" s="14"/>
      <c r="J2" s="14"/>
      <c r="K2" s="14"/>
      <c r="L2" s="14"/>
      <c r="M2" s="14"/>
      <c r="N2" s="14"/>
      <c r="O2" s="14"/>
      <c r="P2" s="14"/>
      <c r="Q2" s="14"/>
      <c r="R2" s="14"/>
      <c r="S2" s="14"/>
      <c r="T2" s="14"/>
      <c r="U2" s="14"/>
      <c r="V2" s="14"/>
      <c r="W2" s="15"/>
    </row>
    <row r="3" spans="1:23" ht="23.25">
      <c r="B3" s="16"/>
      <c r="C3" s="17" t="s">
        <v>9</v>
      </c>
      <c r="D3" s="101"/>
      <c r="E3" s="324" t="s">
        <v>1569</v>
      </c>
      <c r="F3" s="18"/>
      <c r="G3" s="18"/>
      <c r="H3" s="18"/>
      <c r="I3" s="18"/>
      <c r="J3" s="18"/>
      <c r="K3" s="18"/>
      <c r="L3" s="18"/>
      <c r="M3" s="18"/>
      <c r="N3" s="18"/>
      <c r="O3" s="18"/>
      <c r="P3" s="18"/>
      <c r="Q3" s="18"/>
      <c r="R3" s="18"/>
      <c r="S3" s="18"/>
      <c r="T3" s="18"/>
      <c r="U3" s="18"/>
      <c r="V3" s="18"/>
      <c r="W3" s="20"/>
    </row>
    <row r="4" spans="1:23" ht="23.25">
      <c r="B4" s="16"/>
      <c r="C4" s="17" t="s">
        <v>11</v>
      </c>
      <c r="D4" s="101"/>
      <c r="E4" s="19" t="s">
        <v>1570</v>
      </c>
      <c r="F4" s="18"/>
      <c r="G4" s="18"/>
      <c r="H4" s="18"/>
      <c r="I4" s="18"/>
      <c r="J4" s="18"/>
      <c r="K4" s="18"/>
      <c r="L4" s="18"/>
      <c r="M4" s="18"/>
      <c r="N4" s="18"/>
      <c r="O4" s="18"/>
      <c r="P4" s="18"/>
      <c r="Q4" s="18"/>
      <c r="R4" s="18"/>
      <c r="S4" s="18"/>
      <c r="T4" s="18"/>
      <c r="U4" s="18"/>
      <c r="V4" s="18"/>
      <c r="W4" s="20"/>
    </row>
    <row r="5" spans="1:23">
      <c r="B5" s="16"/>
      <c r="C5" s="24"/>
      <c r="D5" s="101"/>
      <c r="E5" s="19" t="s">
        <v>1571</v>
      </c>
      <c r="F5" s="18"/>
      <c r="G5" s="18"/>
      <c r="H5" s="18"/>
      <c r="I5" s="18"/>
      <c r="J5" s="18"/>
      <c r="K5" s="18"/>
      <c r="L5" s="18"/>
      <c r="M5" s="18"/>
      <c r="N5" s="18"/>
      <c r="O5" s="18"/>
      <c r="P5" s="18"/>
      <c r="Q5" s="18"/>
      <c r="R5" s="18"/>
      <c r="S5" s="18"/>
      <c r="T5" s="18"/>
      <c r="U5" s="18"/>
      <c r="V5" s="18"/>
      <c r="W5" s="20"/>
    </row>
    <row r="6" spans="1:23">
      <c r="B6" s="16"/>
      <c r="C6" s="24"/>
      <c r="D6" s="101"/>
      <c r="E6" s="324" t="s">
        <v>1572</v>
      </c>
      <c r="F6" s="18"/>
      <c r="G6" s="18"/>
      <c r="H6" s="18"/>
      <c r="I6" s="18"/>
      <c r="J6" s="18"/>
      <c r="K6" s="18"/>
      <c r="L6" s="18"/>
      <c r="M6" s="18"/>
      <c r="N6" s="18"/>
      <c r="O6" s="18"/>
      <c r="P6" s="18"/>
      <c r="Q6" s="18"/>
      <c r="R6" s="18"/>
      <c r="S6" s="18"/>
      <c r="T6" s="18"/>
      <c r="U6" s="18"/>
      <c r="V6" s="18"/>
      <c r="W6" s="20"/>
    </row>
    <row r="7" spans="1:23" ht="47.45" customHeight="1">
      <c r="B7" s="16"/>
      <c r="C7" s="24"/>
      <c r="D7" s="101"/>
      <c r="E7" s="101"/>
      <c r="F7" s="18"/>
      <c r="G7" s="18"/>
      <c r="H7" s="18"/>
      <c r="I7" s="18"/>
      <c r="J7" s="697" t="s">
        <v>1573</v>
      </c>
      <c r="K7" s="697"/>
      <c r="L7" s="697"/>
      <c r="M7" s="697"/>
      <c r="N7" s="697"/>
      <c r="O7" s="697"/>
      <c r="P7" s="697"/>
      <c r="Q7" s="697"/>
      <c r="R7" s="697"/>
      <c r="S7" s="697"/>
      <c r="T7" s="697"/>
      <c r="U7" s="697"/>
      <c r="V7" s="697"/>
      <c r="W7" s="20"/>
    </row>
    <row r="8" spans="1:23" ht="15" customHeight="1">
      <c r="A8" s="1"/>
      <c r="B8" s="16"/>
      <c r="C8" s="24"/>
      <c r="D8" s="18"/>
      <c r="E8" s="18"/>
      <c r="F8" s="18"/>
      <c r="G8" s="18"/>
      <c r="H8" s="18"/>
      <c r="I8" s="18"/>
      <c r="J8" s="18"/>
      <c r="K8" s="18"/>
      <c r="L8" s="18"/>
      <c r="M8" s="18"/>
      <c r="N8" s="18"/>
      <c r="O8" s="18"/>
      <c r="P8" s="18"/>
      <c r="Q8" s="18"/>
      <c r="R8" s="18"/>
      <c r="S8" s="18"/>
      <c r="T8" s="18"/>
      <c r="U8" s="18"/>
      <c r="V8" s="18"/>
      <c r="W8" s="20"/>
    </row>
    <row r="9" spans="1:23" ht="15" customHeight="1">
      <c r="A9" s="1"/>
      <c r="B9" s="16"/>
      <c r="C9" s="18"/>
      <c r="D9" s="137" t="s">
        <v>1574</v>
      </c>
      <c r="E9" s="137" t="s">
        <v>283</v>
      </c>
      <c r="F9" s="114" t="s">
        <v>1575</v>
      </c>
      <c r="G9" s="114" t="s">
        <v>1576</v>
      </c>
      <c r="H9" s="137" t="s">
        <v>600</v>
      </c>
      <c r="I9" s="18"/>
      <c r="J9" s="18"/>
      <c r="K9" s="18"/>
      <c r="L9" s="18"/>
      <c r="M9" s="18"/>
      <c r="N9" s="18"/>
      <c r="O9" s="18"/>
      <c r="P9" s="18"/>
      <c r="Q9" s="18"/>
      <c r="R9" s="18"/>
      <c r="S9" s="18"/>
      <c r="T9" s="18"/>
      <c r="U9" s="18"/>
      <c r="V9" s="18"/>
      <c r="W9" s="20"/>
    </row>
    <row r="10" spans="1:23" s="196" customFormat="1" ht="15" customHeight="1">
      <c r="B10" s="155"/>
      <c r="C10" s="327" t="s">
        <v>1577</v>
      </c>
      <c r="D10" s="308" t="s">
        <v>1578</v>
      </c>
      <c r="E10" s="328" t="s">
        <v>1579</v>
      </c>
      <c r="F10" s="329">
        <v>5867</v>
      </c>
      <c r="G10" s="515">
        <v>260</v>
      </c>
      <c r="H10" s="205" t="s">
        <v>1496</v>
      </c>
      <c r="I10" s="89"/>
      <c r="J10" s="89"/>
      <c r="K10" s="89"/>
      <c r="L10" s="89"/>
      <c r="M10" s="89"/>
      <c r="N10" s="89"/>
      <c r="O10" s="89"/>
      <c r="P10" s="89"/>
      <c r="Q10" s="89"/>
      <c r="R10" s="89"/>
      <c r="S10" s="89"/>
      <c r="T10" s="18"/>
      <c r="U10" s="18"/>
      <c r="V10" s="18"/>
      <c r="W10" s="20"/>
    </row>
    <row r="11" spans="1:23" ht="15" customHeight="1">
      <c r="A11" s="1"/>
      <c r="B11" s="16"/>
      <c r="C11" s="18"/>
      <c r="D11" s="18"/>
      <c r="E11" s="18"/>
      <c r="F11" s="187">
        <v>14139.470000000001</v>
      </c>
      <c r="G11" s="60">
        <f>G10*2.41</f>
        <v>626.6</v>
      </c>
      <c r="H11" s="12" t="s">
        <v>593</v>
      </c>
      <c r="I11" s="18"/>
      <c r="J11" s="18"/>
      <c r="K11" s="18"/>
      <c r="L11" s="18"/>
      <c r="M11" s="18"/>
      <c r="N11" s="18"/>
      <c r="O11" s="18"/>
      <c r="P11" s="18"/>
      <c r="Q11" s="18"/>
      <c r="R11" s="18"/>
      <c r="S11" s="18"/>
      <c r="T11" s="18"/>
      <c r="U11" s="18"/>
      <c r="V11" s="18"/>
      <c r="W11" s="20"/>
    </row>
    <row r="12" spans="1:23" ht="23.25">
      <c r="B12" s="16"/>
      <c r="C12" s="21" t="s">
        <v>1580</v>
      </c>
      <c r="D12" s="19"/>
      <c r="E12" s="19"/>
      <c r="F12" s="18"/>
      <c r="G12" s="18"/>
      <c r="H12" s="18"/>
      <c r="I12" s="18"/>
      <c r="J12" s="18"/>
      <c r="K12" s="18"/>
      <c r="L12" s="18"/>
      <c r="M12" s="18"/>
      <c r="N12" s="18"/>
      <c r="O12" s="18"/>
      <c r="P12" s="18"/>
      <c r="Q12" s="18"/>
      <c r="R12" s="18"/>
      <c r="S12" s="18"/>
      <c r="T12" s="18"/>
      <c r="U12" s="18"/>
      <c r="V12" s="18"/>
      <c r="W12" s="20"/>
    </row>
    <row r="13" spans="1:23">
      <c r="B13" s="16"/>
      <c r="C13" s="18"/>
      <c r="D13" s="18"/>
      <c r="E13" s="18"/>
      <c r="F13" s="18"/>
      <c r="G13" s="18"/>
      <c r="H13" s="18"/>
      <c r="I13" s="18"/>
      <c r="J13" s="18"/>
      <c r="K13" s="18"/>
      <c r="L13" s="18"/>
      <c r="M13" s="18"/>
      <c r="N13" s="18"/>
      <c r="O13" s="18"/>
      <c r="P13" s="18"/>
      <c r="Q13" s="18"/>
      <c r="R13" s="18"/>
      <c r="S13" s="18"/>
      <c r="T13" s="18"/>
      <c r="U13" s="18"/>
      <c r="V13" s="18"/>
      <c r="W13" s="20"/>
    </row>
    <row r="14" spans="1:23">
      <c r="B14" s="16"/>
      <c r="C14" s="694" t="s">
        <v>1581</v>
      </c>
      <c r="D14" s="694" t="s">
        <v>1582</v>
      </c>
      <c r="E14" s="759" t="s">
        <v>1583</v>
      </c>
      <c r="F14" s="694" t="s">
        <v>1575</v>
      </c>
      <c r="G14" s="694" t="s">
        <v>1576</v>
      </c>
      <c r="H14" s="702" t="s">
        <v>461</v>
      </c>
      <c r="I14" s="685" t="s">
        <v>1584</v>
      </c>
      <c r="J14" s="686"/>
      <c r="K14" s="686"/>
      <c r="L14" s="686"/>
      <c r="M14" s="686"/>
      <c r="N14" s="686"/>
      <c r="O14" s="686"/>
      <c r="P14" s="686"/>
      <c r="Q14" s="686"/>
      <c r="R14" s="686"/>
      <c r="S14" s="686"/>
      <c r="T14" s="687"/>
      <c r="U14" s="18"/>
      <c r="V14" s="694" t="s">
        <v>283</v>
      </c>
      <c r="W14" s="20"/>
    </row>
    <row r="15" spans="1:23">
      <c r="B15" s="16"/>
      <c r="C15" s="694"/>
      <c r="D15" s="694"/>
      <c r="E15" s="759"/>
      <c r="F15" s="694"/>
      <c r="G15" s="694"/>
      <c r="H15" s="693"/>
      <c r="I15" s="137" t="s">
        <v>562</v>
      </c>
      <c r="J15" s="137" t="s">
        <v>563</v>
      </c>
      <c r="K15" s="137" t="s">
        <v>564</v>
      </c>
      <c r="L15" s="137" t="s">
        <v>565</v>
      </c>
      <c r="M15" s="137" t="s">
        <v>566</v>
      </c>
      <c r="N15" s="137" t="s">
        <v>567</v>
      </c>
      <c r="O15" s="137" t="s">
        <v>568</v>
      </c>
      <c r="P15" s="137" t="s">
        <v>569</v>
      </c>
      <c r="Q15" s="137" t="s">
        <v>570</v>
      </c>
      <c r="R15" s="137" t="s">
        <v>571</v>
      </c>
      <c r="S15" s="137" t="s">
        <v>572</v>
      </c>
      <c r="T15" s="137" t="s">
        <v>573</v>
      </c>
      <c r="U15" s="18"/>
      <c r="V15" s="694"/>
      <c r="W15" s="20"/>
    </row>
    <row r="16" spans="1:23" ht="25.5">
      <c r="B16" s="16"/>
      <c r="C16" s="3" t="s">
        <v>1585</v>
      </c>
      <c r="D16" s="7" t="s">
        <v>1586</v>
      </c>
      <c r="E16" s="330"/>
      <c r="F16" s="181">
        <v>17000</v>
      </c>
      <c r="G16" s="60">
        <f t="shared" ref="G16:G30" si="0">SUM(I16:T16)</f>
        <v>13000</v>
      </c>
      <c r="H16" s="143" t="s">
        <v>674</v>
      </c>
      <c r="I16" s="513"/>
      <c r="J16" s="513">
        <v>1000</v>
      </c>
      <c r="K16" s="513"/>
      <c r="L16" s="513">
        <v>2000</v>
      </c>
      <c r="M16" s="513"/>
      <c r="N16" s="513">
        <v>1000</v>
      </c>
      <c r="O16" s="513">
        <v>2000</v>
      </c>
      <c r="P16" s="513">
        <v>2000</v>
      </c>
      <c r="Q16" s="513">
        <v>2000</v>
      </c>
      <c r="R16" s="513">
        <v>1000</v>
      </c>
      <c r="S16" s="513">
        <v>1000</v>
      </c>
      <c r="T16" s="513">
        <v>1000</v>
      </c>
      <c r="U16" s="18"/>
      <c r="V16" s="188" t="s">
        <v>1587</v>
      </c>
      <c r="W16" s="20"/>
    </row>
    <row r="17" spans="2:23" hidden="1">
      <c r="B17" s="16"/>
      <c r="C17" s="3" t="s">
        <v>1585</v>
      </c>
      <c r="D17" s="7" t="s">
        <v>1588</v>
      </c>
      <c r="E17" s="330" t="s">
        <v>1589</v>
      </c>
      <c r="F17" s="181">
        <v>8500</v>
      </c>
      <c r="G17" s="60">
        <f t="shared" ref="G17" si="1">SUM(I17:T17)</f>
        <v>6500</v>
      </c>
      <c r="H17" s="143" t="s">
        <v>333</v>
      </c>
      <c r="I17" s="480">
        <f>I16*0.5</f>
        <v>0</v>
      </c>
      <c r="J17" s="480">
        <f t="shared" ref="J17:T17" si="2">J16*0.5</f>
        <v>500</v>
      </c>
      <c r="K17" s="480">
        <f t="shared" si="2"/>
        <v>0</v>
      </c>
      <c r="L17" s="480">
        <f t="shared" si="2"/>
        <v>1000</v>
      </c>
      <c r="M17" s="480">
        <f t="shared" si="2"/>
        <v>0</v>
      </c>
      <c r="N17" s="480">
        <f t="shared" si="2"/>
        <v>500</v>
      </c>
      <c r="O17" s="480">
        <f t="shared" si="2"/>
        <v>1000</v>
      </c>
      <c r="P17" s="480">
        <f t="shared" si="2"/>
        <v>1000</v>
      </c>
      <c r="Q17" s="480">
        <f t="shared" si="2"/>
        <v>1000</v>
      </c>
      <c r="R17" s="480">
        <f t="shared" si="2"/>
        <v>500</v>
      </c>
      <c r="S17" s="480">
        <f t="shared" si="2"/>
        <v>500</v>
      </c>
      <c r="T17" s="480">
        <f t="shared" si="2"/>
        <v>500</v>
      </c>
      <c r="U17" s="18"/>
      <c r="V17" s="188" t="s">
        <v>1590</v>
      </c>
      <c r="W17" s="20"/>
    </row>
    <row r="18" spans="2:23" ht="25.5">
      <c r="B18" s="16"/>
      <c r="C18" s="3" t="s">
        <v>1591</v>
      </c>
      <c r="D18" s="7" t="s">
        <v>1592</v>
      </c>
      <c r="E18" s="330" t="s">
        <v>1593</v>
      </c>
      <c r="F18" s="181">
        <v>56</v>
      </c>
      <c r="G18" s="60">
        <f t="shared" si="0"/>
        <v>940</v>
      </c>
      <c r="H18" s="298" t="s">
        <v>674</v>
      </c>
      <c r="I18" s="513">
        <v>80</v>
      </c>
      <c r="J18" s="513">
        <v>20</v>
      </c>
      <c r="K18" s="513">
        <v>120</v>
      </c>
      <c r="L18" s="513">
        <v>40</v>
      </c>
      <c r="M18" s="513"/>
      <c r="N18" s="513">
        <v>140</v>
      </c>
      <c r="O18" s="513">
        <v>120</v>
      </c>
      <c r="P18" s="513">
        <v>80</v>
      </c>
      <c r="Q18" s="513">
        <v>80</v>
      </c>
      <c r="R18" s="513">
        <v>180</v>
      </c>
      <c r="S18" s="513">
        <v>40</v>
      </c>
      <c r="T18" s="513">
        <v>40</v>
      </c>
      <c r="U18" s="18"/>
      <c r="V18" s="188" t="s">
        <v>1594</v>
      </c>
      <c r="W18" s="20"/>
    </row>
    <row r="19" spans="2:23">
      <c r="B19" s="16"/>
      <c r="C19" s="3" t="s">
        <v>1595</v>
      </c>
      <c r="D19" s="7" t="s">
        <v>1596</v>
      </c>
      <c r="E19" s="330" t="s">
        <v>1597</v>
      </c>
      <c r="F19" s="181">
        <v>9000</v>
      </c>
      <c r="G19" s="60">
        <f>SUM(I19:T19)</f>
        <v>8000</v>
      </c>
      <c r="H19" s="298" t="s">
        <v>674</v>
      </c>
      <c r="I19" s="513"/>
      <c r="J19" s="513">
        <v>1000</v>
      </c>
      <c r="K19" s="513">
        <v>1000</v>
      </c>
      <c r="L19" s="513">
        <v>1000</v>
      </c>
      <c r="M19" s="513">
        <v>1000</v>
      </c>
      <c r="N19" s="513"/>
      <c r="O19" s="513"/>
      <c r="P19" s="513"/>
      <c r="Q19" s="513"/>
      <c r="R19" s="513">
        <v>1000</v>
      </c>
      <c r="S19" s="513">
        <v>3000</v>
      </c>
      <c r="T19" s="513"/>
      <c r="U19" s="18"/>
      <c r="V19" s="188" t="s">
        <v>1598</v>
      </c>
      <c r="W19" s="20"/>
    </row>
    <row r="20" spans="2:23">
      <c r="B20" s="16"/>
      <c r="C20" s="3" t="s">
        <v>1599</v>
      </c>
      <c r="D20" s="7" t="s">
        <v>1600</v>
      </c>
      <c r="E20" s="330" t="s">
        <v>1601</v>
      </c>
      <c r="F20" s="181">
        <v>231795.09999999998</v>
      </c>
      <c r="G20" s="60">
        <f>SUM(I20:T20)</f>
        <v>458439.82999999996</v>
      </c>
      <c r="H20" s="298" t="s">
        <v>1602</v>
      </c>
      <c r="I20" s="513">
        <v>15349.9</v>
      </c>
      <c r="J20" s="513">
        <v>23000</v>
      </c>
      <c r="K20" s="513">
        <v>41187</v>
      </c>
      <c r="L20" s="513">
        <v>29564.45</v>
      </c>
      <c r="M20" s="513">
        <v>26853.5</v>
      </c>
      <c r="N20" s="513">
        <v>27385.21</v>
      </c>
      <c r="O20" s="513">
        <v>40769.22</v>
      </c>
      <c r="P20" s="513">
        <v>106367.24</v>
      </c>
      <c r="Q20" s="513">
        <v>35751.35</v>
      </c>
      <c r="R20" s="513">
        <v>40198.94</v>
      </c>
      <c r="S20" s="513">
        <v>28998.68</v>
      </c>
      <c r="T20" s="513">
        <v>43014.34</v>
      </c>
      <c r="U20" s="18"/>
      <c r="V20" s="188" t="s">
        <v>1603</v>
      </c>
      <c r="W20" s="20"/>
    </row>
    <row r="21" spans="2:23">
      <c r="B21" s="16"/>
      <c r="C21" s="3" t="s">
        <v>1604</v>
      </c>
      <c r="D21" s="7" t="s">
        <v>1605</v>
      </c>
      <c r="E21" s="330"/>
      <c r="F21" s="181">
        <v>486</v>
      </c>
      <c r="G21" s="60">
        <f t="shared" ref="G21" si="3">SUM(I21:T21)</f>
        <v>0</v>
      </c>
      <c r="H21" s="143" t="s">
        <v>1602</v>
      </c>
      <c r="I21" s="480"/>
      <c r="J21" s="480"/>
      <c r="K21" s="480"/>
      <c r="L21" s="480"/>
      <c r="M21" s="480"/>
      <c r="N21" s="480"/>
      <c r="O21" s="480"/>
      <c r="P21" s="480"/>
      <c r="Q21" s="480"/>
      <c r="R21" s="480"/>
      <c r="S21" s="480"/>
      <c r="T21" s="480"/>
      <c r="U21" s="18"/>
      <c r="V21" s="188" t="s">
        <v>1590</v>
      </c>
      <c r="W21" s="20"/>
    </row>
    <row r="22" spans="2:23">
      <c r="B22" s="16"/>
      <c r="C22" s="3" t="s">
        <v>1606</v>
      </c>
      <c r="D22" s="7" t="s">
        <v>1607</v>
      </c>
      <c r="E22" s="330"/>
      <c r="F22" s="181">
        <v>271610.8</v>
      </c>
      <c r="G22" s="60">
        <f>SUM(I22:T22)</f>
        <v>793257.1</v>
      </c>
      <c r="H22" s="298" t="s">
        <v>674</v>
      </c>
      <c r="I22" s="513">
        <v>42028.9</v>
      </c>
      <c r="J22" s="513">
        <v>62722.7</v>
      </c>
      <c r="K22" s="513">
        <v>45553.9</v>
      </c>
      <c r="L22" s="513">
        <v>32935.199999999997</v>
      </c>
      <c r="M22" s="513">
        <v>78270.2</v>
      </c>
      <c r="N22" s="513">
        <v>32812.199999999997</v>
      </c>
      <c r="O22" s="513">
        <v>59135.1</v>
      </c>
      <c r="P22" s="513">
        <v>160690.79999999999</v>
      </c>
      <c r="Q22" s="513">
        <v>85282.6</v>
      </c>
      <c r="R22" s="513">
        <v>58889.8</v>
      </c>
      <c r="S22" s="513">
        <v>53056.5</v>
      </c>
      <c r="T22" s="513">
        <v>81879.199999999997</v>
      </c>
      <c r="U22" s="18"/>
      <c r="V22" s="188" t="s">
        <v>1608</v>
      </c>
      <c r="W22" s="20"/>
    </row>
    <row r="23" spans="2:23" ht="25.5">
      <c r="B23" s="16"/>
      <c r="C23" s="3" t="s">
        <v>1609</v>
      </c>
      <c r="D23" s="7" t="s">
        <v>1605</v>
      </c>
      <c r="E23" s="330"/>
      <c r="F23" s="181">
        <v>650</v>
      </c>
      <c r="G23" s="60">
        <f t="shared" si="0"/>
        <v>522</v>
      </c>
      <c r="H23" s="143" t="s">
        <v>1602</v>
      </c>
      <c r="I23" s="513">
        <v>54</v>
      </c>
      <c r="J23" s="513">
        <v>54</v>
      </c>
      <c r="K23" s="513">
        <v>54</v>
      </c>
      <c r="L23" s="513">
        <v>72</v>
      </c>
      <c r="M23" s="513">
        <v>18</v>
      </c>
      <c r="N23" s="513"/>
      <c r="O23" s="513">
        <v>72</v>
      </c>
      <c r="P23" s="513">
        <v>126</v>
      </c>
      <c r="Q23" s="513">
        <v>36</v>
      </c>
      <c r="R23" s="513">
        <v>18</v>
      </c>
      <c r="S23" s="513">
        <v>18</v>
      </c>
      <c r="T23" s="513"/>
      <c r="U23" s="18"/>
      <c r="V23" s="188" t="s">
        <v>1610</v>
      </c>
      <c r="W23" s="20"/>
    </row>
    <row r="24" spans="2:23" hidden="1">
      <c r="B24" s="16"/>
      <c r="C24" s="3" t="s">
        <v>1604</v>
      </c>
      <c r="D24" s="7" t="s">
        <v>1588</v>
      </c>
      <c r="E24" s="330"/>
      <c r="F24" s="181">
        <v>1274.5098039215684</v>
      </c>
      <c r="G24" s="60">
        <f t="shared" si="0"/>
        <v>1023.5294117647057</v>
      </c>
      <c r="H24" s="143" t="s">
        <v>674</v>
      </c>
      <c r="I24" s="480">
        <f>I23/'Additional Data Entry'!$D$10</f>
        <v>105.88235294117646</v>
      </c>
      <c r="J24" s="480">
        <f>J23/'Additional Data Entry'!$D$10</f>
        <v>105.88235294117646</v>
      </c>
      <c r="K24" s="480">
        <f>K23/'Additional Data Entry'!$D$10</f>
        <v>105.88235294117646</v>
      </c>
      <c r="L24" s="480">
        <f>L23/'Additional Data Entry'!$D$10</f>
        <v>141.1764705882353</v>
      </c>
      <c r="M24" s="480">
        <f>M23/'Additional Data Entry'!$D$10</f>
        <v>35.294117647058826</v>
      </c>
      <c r="N24" s="480">
        <f>N23/'Additional Data Entry'!$D$10</f>
        <v>0</v>
      </c>
      <c r="O24" s="480">
        <f>O23/'Additional Data Entry'!$D$10</f>
        <v>141.1764705882353</v>
      </c>
      <c r="P24" s="480">
        <f>P23/'Additional Data Entry'!$D$10</f>
        <v>247.05882352941177</v>
      </c>
      <c r="Q24" s="480">
        <f>Q23/'Additional Data Entry'!$D$10</f>
        <v>70.588235294117652</v>
      </c>
      <c r="R24" s="480">
        <f>R23/'Additional Data Entry'!$D$10</f>
        <v>35.294117647058826</v>
      </c>
      <c r="S24" s="480">
        <f>S23/'Additional Data Entry'!$D$10</f>
        <v>35.294117647058826</v>
      </c>
      <c r="T24" s="480">
        <f>T23/'Additional Data Entry'!$D$10</f>
        <v>0</v>
      </c>
      <c r="U24" s="18"/>
      <c r="V24" s="188" t="s">
        <v>1590</v>
      </c>
      <c r="W24" s="20"/>
    </row>
    <row r="25" spans="2:23" ht="25.5">
      <c r="B25" s="16"/>
      <c r="C25" s="3" t="s">
        <v>1611</v>
      </c>
      <c r="D25" s="217" t="s">
        <v>1612</v>
      </c>
      <c r="E25" s="331">
        <v>0.7</v>
      </c>
      <c r="F25" s="181">
        <v>180</v>
      </c>
      <c r="G25" s="60">
        <f t="shared" si="0"/>
        <v>0</v>
      </c>
      <c r="H25" s="143" t="s">
        <v>674</v>
      </c>
      <c r="I25" s="414"/>
      <c r="J25" s="414"/>
      <c r="K25" s="414"/>
      <c r="L25" s="414"/>
      <c r="M25" s="414"/>
      <c r="N25" s="414"/>
      <c r="O25" s="414"/>
      <c r="P25" s="414"/>
      <c r="Q25" s="414"/>
      <c r="R25" s="414"/>
      <c r="S25" s="414"/>
      <c r="T25" s="414"/>
      <c r="U25" s="18"/>
      <c r="V25" s="188" t="s">
        <v>1613</v>
      </c>
      <c r="W25" s="20"/>
    </row>
    <row r="26" spans="2:23">
      <c r="B26" s="16"/>
      <c r="C26" s="3" t="s">
        <v>1614</v>
      </c>
      <c r="D26" s="7" t="s">
        <v>1615</v>
      </c>
      <c r="E26" s="331" t="s">
        <v>1616</v>
      </c>
      <c r="F26" s="181">
        <v>13000</v>
      </c>
      <c r="G26" s="60">
        <f t="shared" si="0"/>
        <v>21000</v>
      </c>
      <c r="H26" s="143" t="s">
        <v>674</v>
      </c>
      <c r="I26" s="513">
        <v>2000</v>
      </c>
      <c r="J26" s="513">
        <v>1000</v>
      </c>
      <c r="K26" s="513">
        <v>1000</v>
      </c>
      <c r="L26" s="513">
        <v>4000</v>
      </c>
      <c r="M26" s="513">
        <v>2000</v>
      </c>
      <c r="N26" s="513">
        <v>3000</v>
      </c>
      <c r="O26" s="513">
        <v>1000</v>
      </c>
      <c r="P26" s="513">
        <v>2000</v>
      </c>
      <c r="Q26" s="513">
        <v>2000</v>
      </c>
      <c r="R26" s="513">
        <v>2000</v>
      </c>
      <c r="S26" s="513">
        <v>1000</v>
      </c>
      <c r="T26" s="513"/>
      <c r="U26" s="18"/>
      <c r="V26" s="188" t="s">
        <v>1617</v>
      </c>
      <c r="W26" s="20"/>
    </row>
    <row r="27" spans="2:23">
      <c r="B27" s="16"/>
      <c r="C27" s="3" t="s">
        <v>1618</v>
      </c>
      <c r="D27" s="7" t="s">
        <v>1089</v>
      </c>
      <c r="E27" s="330" t="s">
        <v>1619</v>
      </c>
      <c r="F27" s="181">
        <v>2952858.7800000003</v>
      </c>
      <c r="G27" s="60">
        <f t="shared" si="0"/>
        <v>5327094.84</v>
      </c>
      <c r="H27" s="143" t="s">
        <v>674</v>
      </c>
      <c r="I27" s="513">
        <v>334473</v>
      </c>
      <c r="J27" s="513">
        <v>295083.8</v>
      </c>
      <c r="K27" s="513">
        <v>292366.52</v>
      </c>
      <c r="L27" s="513">
        <v>388488.5</v>
      </c>
      <c r="M27" s="513">
        <v>423118.35</v>
      </c>
      <c r="N27" s="513">
        <v>420192.54</v>
      </c>
      <c r="O27" s="513">
        <v>402031.35999999999</v>
      </c>
      <c r="P27" s="513">
        <v>1177858.3600000001</v>
      </c>
      <c r="Q27" s="513">
        <v>392042.46</v>
      </c>
      <c r="R27" s="513">
        <v>423101.62</v>
      </c>
      <c r="S27" s="513">
        <v>392441.15</v>
      </c>
      <c r="T27" s="513">
        <v>385897.18</v>
      </c>
      <c r="U27" s="18"/>
      <c r="V27" s="188" t="s">
        <v>1620</v>
      </c>
      <c r="W27" s="20"/>
    </row>
    <row r="28" spans="2:23">
      <c r="B28" s="16"/>
      <c r="C28" s="3" t="s">
        <v>1621</v>
      </c>
      <c r="D28" s="7" t="s">
        <v>1622</v>
      </c>
      <c r="E28" s="193"/>
      <c r="F28" s="181">
        <v>60</v>
      </c>
      <c r="G28" s="60">
        <f t="shared" si="0"/>
        <v>20</v>
      </c>
      <c r="H28" s="143" t="s">
        <v>674</v>
      </c>
      <c r="I28" s="415"/>
      <c r="J28" s="415"/>
      <c r="K28" s="415"/>
      <c r="L28" s="415"/>
      <c r="M28" s="415"/>
      <c r="N28" s="415"/>
      <c r="O28" s="415"/>
      <c r="P28" s="415"/>
      <c r="Q28" s="523">
        <v>20</v>
      </c>
      <c r="R28" s="415"/>
      <c r="S28" s="415"/>
      <c r="T28" s="415"/>
      <c r="U28" s="18"/>
      <c r="V28" s="188" t="s">
        <v>1623</v>
      </c>
      <c r="W28" s="20"/>
    </row>
    <row r="29" spans="2:23">
      <c r="B29" s="16"/>
      <c r="C29" s="233" t="s">
        <v>1624</v>
      </c>
      <c r="D29" s="217" t="s">
        <v>1625</v>
      </c>
      <c r="E29" s="193"/>
      <c r="F29" s="181"/>
      <c r="G29" s="60">
        <f t="shared" si="0"/>
        <v>93600</v>
      </c>
      <c r="H29" s="143" t="s">
        <v>1602</v>
      </c>
      <c r="I29" s="513">
        <v>7800</v>
      </c>
      <c r="J29" s="513">
        <v>7800</v>
      </c>
      <c r="K29" s="513">
        <v>6500</v>
      </c>
      <c r="L29" s="513">
        <v>7800</v>
      </c>
      <c r="M29" s="513">
        <v>9100</v>
      </c>
      <c r="N29" s="513">
        <v>5200</v>
      </c>
      <c r="O29" s="513">
        <v>10400</v>
      </c>
      <c r="P29" s="513">
        <v>10400</v>
      </c>
      <c r="Q29" s="513">
        <v>7800</v>
      </c>
      <c r="R29" s="513">
        <v>7800</v>
      </c>
      <c r="S29" s="513">
        <v>6500</v>
      </c>
      <c r="T29" s="513">
        <v>6500</v>
      </c>
      <c r="U29" s="18"/>
      <c r="V29" s="188" t="s">
        <v>1626</v>
      </c>
      <c r="W29" s="20"/>
    </row>
    <row r="30" spans="2:23">
      <c r="B30" s="16"/>
      <c r="C30" s="233" t="s">
        <v>1627</v>
      </c>
      <c r="D30" s="217" t="s">
        <v>1628</v>
      </c>
      <c r="E30" s="193"/>
      <c r="F30" s="181"/>
      <c r="G30" s="60">
        <f t="shared" si="0"/>
        <v>300</v>
      </c>
      <c r="H30" s="143" t="s">
        <v>1602</v>
      </c>
      <c r="I30" s="415"/>
      <c r="J30" s="415"/>
      <c r="K30" s="415"/>
      <c r="L30" s="415"/>
      <c r="M30" s="415"/>
      <c r="N30" s="415"/>
      <c r="O30" s="523">
        <v>300</v>
      </c>
      <c r="P30" s="415"/>
      <c r="Q30" s="415"/>
      <c r="R30" s="415"/>
      <c r="S30" s="415"/>
      <c r="T30" s="415"/>
      <c r="U30" s="18"/>
      <c r="V30" s="188" t="s">
        <v>1629</v>
      </c>
      <c r="W30" s="20"/>
    </row>
    <row r="31" spans="2:23">
      <c r="B31" s="16"/>
      <c r="C31" s="233" t="s">
        <v>1630</v>
      </c>
      <c r="D31" s="217" t="s">
        <v>1631</v>
      </c>
      <c r="E31" s="193"/>
      <c r="F31" s="181"/>
      <c r="G31" s="60">
        <f t="shared" ref="G31:G39" si="4">SUM(I31:T31)</f>
        <v>48</v>
      </c>
      <c r="H31" s="143" t="s">
        <v>674</v>
      </c>
      <c r="I31" s="513">
        <v>8</v>
      </c>
      <c r="J31" s="513"/>
      <c r="K31" s="513">
        <v>8</v>
      </c>
      <c r="L31" s="513">
        <v>4</v>
      </c>
      <c r="M31" s="513"/>
      <c r="N31" s="513"/>
      <c r="O31" s="513">
        <v>12</v>
      </c>
      <c r="P31" s="513">
        <v>4</v>
      </c>
      <c r="Q31" s="513">
        <v>4</v>
      </c>
      <c r="R31" s="513">
        <v>8</v>
      </c>
      <c r="S31" s="513"/>
      <c r="T31" s="513"/>
      <c r="U31" s="18"/>
      <c r="V31" s="188" t="s">
        <v>1632</v>
      </c>
      <c r="W31" s="20"/>
    </row>
    <row r="32" spans="2:23">
      <c r="B32" s="16"/>
      <c r="C32" s="233" t="s">
        <v>450</v>
      </c>
      <c r="D32" s="217" t="s">
        <v>1633</v>
      </c>
      <c r="E32" s="193"/>
      <c r="F32" s="181"/>
      <c r="G32" s="60">
        <f t="shared" si="4"/>
        <v>50936468.649999999</v>
      </c>
      <c r="H32" s="143" t="s">
        <v>674</v>
      </c>
      <c r="I32" s="513">
        <v>3983179</v>
      </c>
      <c r="J32" s="513">
        <v>3498034</v>
      </c>
      <c r="K32" s="513">
        <v>3913688</v>
      </c>
      <c r="L32" s="513">
        <v>4557361</v>
      </c>
      <c r="M32" s="513">
        <v>4415005.47</v>
      </c>
      <c r="N32" s="513">
        <v>4591030.9400000004</v>
      </c>
      <c r="O32" s="513">
        <v>4056087.24</v>
      </c>
      <c r="P32" s="513">
        <v>4138716</v>
      </c>
      <c r="Q32" s="513">
        <v>4021231</v>
      </c>
      <c r="R32" s="513">
        <v>4799522</v>
      </c>
      <c r="S32" s="513">
        <v>4359553</v>
      </c>
      <c r="T32" s="513">
        <v>4603061</v>
      </c>
      <c r="U32" s="18"/>
      <c r="V32" s="188" t="s">
        <v>1634</v>
      </c>
      <c r="W32" s="20"/>
    </row>
    <row r="33" spans="2:23">
      <c r="B33" s="16"/>
      <c r="C33" s="233" t="s">
        <v>1635</v>
      </c>
      <c r="D33" s="217" t="s">
        <v>1636</v>
      </c>
      <c r="E33" s="193"/>
      <c r="F33" s="181"/>
      <c r="G33" s="60">
        <f t="shared" si="4"/>
        <v>3820</v>
      </c>
      <c r="H33" s="143" t="s">
        <v>1602</v>
      </c>
      <c r="I33" s="513">
        <v>200</v>
      </c>
      <c r="J33" s="513">
        <v>540</v>
      </c>
      <c r="K33" s="513">
        <v>200</v>
      </c>
      <c r="L33" s="513">
        <v>600</v>
      </c>
      <c r="M33" s="513"/>
      <c r="N33" s="513"/>
      <c r="O33" s="513"/>
      <c r="P33" s="513">
        <v>680</v>
      </c>
      <c r="Q33" s="513"/>
      <c r="R33" s="513"/>
      <c r="S33" s="513">
        <v>1600</v>
      </c>
      <c r="T33" s="513"/>
      <c r="U33" s="18"/>
      <c r="V33" s="188" t="s">
        <v>1637</v>
      </c>
      <c r="W33" s="20"/>
    </row>
    <row r="34" spans="2:23">
      <c r="B34" s="16"/>
      <c r="C34" s="233" t="s">
        <v>1638</v>
      </c>
      <c r="D34" s="217" t="s">
        <v>1615</v>
      </c>
      <c r="E34" s="193"/>
      <c r="F34" s="181"/>
      <c r="G34" s="60">
        <f t="shared" si="4"/>
        <v>619896</v>
      </c>
      <c r="H34" s="143" t="s">
        <v>1602</v>
      </c>
      <c r="I34" s="513">
        <v>41364</v>
      </c>
      <c r="J34" s="513">
        <v>33290</v>
      </c>
      <c r="K34" s="513">
        <v>35980</v>
      </c>
      <c r="L34" s="513">
        <v>37310</v>
      </c>
      <c r="M34" s="513">
        <v>49700</v>
      </c>
      <c r="N34" s="513">
        <v>44869</v>
      </c>
      <c r="O34" s="513">
        <v>51030</v>
      </c>
      <c r="P34" s="513">
        <v>140830</v>
      </c>
      <c r="Q34" s="513">
        <v>33080</v>
      </c>
      <c r="R34" s="513">
        <v>44940</v>
      </c>
      <c r="S34" s="513">
        <v>45923</v>
      </c>
      <c r="T34" s="513">
        <v>61580</v>
      </c>
      <c r="U34" s="18"/>
      <c r="V34" s="188" t="s">
        <v>1639</v>
      </c>
      <c r="W34" s="20"/>
    </row>
    <row r="35" spans="2:23">
      <c r="B35" s="16"/>
      <c r="C35" s="233" t="s">
        <v>1640</v>
      </c>
      <c r="D35" s="217" t="s">
        <v>1615</v>
      </c>
      <c r="E35" s="193"/>
      <c r="F35" s="181"/>
      <c r="G35" s="60">
        <f t="shared" si="4"/>
        <v>350</v>
      </c>
      <c r="H35" s="143" t="s">
        <v>1602</v>
      </c>
      <c r="I35" s="513">
        <v>75</v>
      </c>
      <c r="J35" s="513"/>
      <c r="K35" s="513"/>
      <c r="L35" s="513">
        <v>25</v>
      </c>
      <c r="M35" s="513">
        <v>125</v>
      </c>
      <c r="N35" s="513"/>
      <c r="O35" s="513"/>
      <c r="P35" s="513">
        <v>25</v>
      </c>
      <c r="Q35" s="513"/>
      <c r="R35" s="513">
        <v>25</v>
      </c>
      <c r="S35" s="513"/>
      <c r="T35" s="513">
        <v>75</v>
      </c>
      <c r="U35" s="18"/>
      <c r="V35" s="188" t="s">
        <v>1641</v>
      </c>
      <c r="W35" s="20"/>
    </row>
    <row r="36" spans="2:23">
      <c r="B36" s="16"/>
      <c r="C36" s="233" t="s">
        <v>1642</v>
      </c>
      <c r="D36" s="217" t="s">
        <v>1643</v>
      </c>
      <c r="E36" s="193"/>
      <c r="F36" s="181"/>
      <c r="G36" s="60">
        <f t="shared" si="4"/>
        <v>25</v>
      </c>
      <c r="H36" s="143" t="s">
        <v>1602</v>
      </c>
      <c r="I36" s="415"/>
      <c r="J36" s="415"/>
      <c r="K36" s="415"/>
      <c r="L36" s="415"/>
      <c r="M36" s="415"/>
      <c r="N36" s="523">
        <v>25</v>
      </c>
      <c r="O36" s="415"/>
      <c r="P36" s="415"/>
      <c r="Q36" s="415"/>
      <c r="R36" s="415"/>
      <c r="S36" s="415"/>
      <c r="T36" s="415"/>
      <c r="U36" s="18"/>
      <c r="V36" s="188" t="s">
        <v>1644</v>
      </c>
      <c r="W36" s="20"/>
    </row>
    <row r="37" spans="2:23">
      <c r="B37" s="16"/>
      <c r="C37" s="233" t="s">
        <v>1645</v>
      </c>
      <c r="D37" s="217" t="s">
        <v>1643</v>
      </c>
      <c r="E37" s="193"/>
      <c r="F37" s="181"/>
      <c r="G37" s="60">
        <f t="shared" si="4"/>
        <v>300</v>
      </c>
      <c r="H37" s="143" t="s">
        <v>1602</v>
      </c>
      <c r="I37" s="513"/>
      <c r="J37" s="513">
        <v>25</v>
      </c>
      <c r="K37" s="513">
        <v>25</v>
      </c>
      <c r="L37" s="513">
        <v>25</v>
      </c>
      <c r="M37" s="513">
        <v>50</v>
      </c>
      <c r="N37" s="513">
        <v>25</v>
      </c>
      <c r="O37" s="513">
        <v>25</v>
      </c>
      <c r="P37" s="513">
        <v>25</v>
      </c>
      <c r="Q37" s="513">
        <v>50</v>
      </c>
      <c r="R37" s="513"/>
      <c r="S37" s="513">
        <v>25</v>
      </c>
      <c r="T37" s="513">
        <v>25</v>
      </c>
      <c r="U37" s="18"/>
      <c r="V37" s="188" t="s">
        <v>1646</v>
      </c>
      <c r="W37" s="20"/>
    </row>
    <row r="38" spans="2:23">
      <c r="B38" s="16"/>
      <c r="C38" s="233" t="s">
        <v>1647</v>
      </c>
      <c r="D38" s="217" t="s">
        <v>1648</v>
      </c>
      <c r="E38" s="193"/>
      <c r="F38" s="181"/>
      <c r="G38" s="60">
        <f t="shared" si="4"/>
        <v>9686.1499999999978</v>
      </c>
      <c r="H38" s="143" t="s">
        <v>1602</v>
      </c>
      <c r="I38" s="513">
        <v>552.74</v>
      </c>
      <c r="J38" s="513">
        <v>606.80999999999995</v>
      </c>
      <c r="K38" s="513">
        <v>602.57000000000005</v>
      </c>
      <c r="L38" s="513">
        <v>685.82</v>
      </c>
      <c r="M38" s="513">
        <v>769.58</v>
      </c>
      <c r="N38" s="513">
        <v>933.88</v>
      </c>
      <c r="O38" s="513">
        <v>704.02</v>
      </c>
      <c r="P38" s="513">
        <v>2117.64</v>
      </c>
      <c r="Q38" s="513">
        <v>585.59</v>
      </c>
      <c r="R38" s="513">
        <v>800.63</v>
      </c>
      <c r="S38" s="513">
        <v>688.72</v>
      </c>
      <c r="T38" s="513">
        <v>638.15</v>
      </c>
      <c r="U38" s="18"/>
      <c r="V38" s="188" t="s">
        <v>1649</v>
      </c>
      <c r="W38" s="20"/>
    </row>
    <row r="39" spans="2:23">
      <c r="B39" s="16"/>
      <c r="C39" s="3"/>
      <c r="D39" s="7"/>
      <c r="E39" s="193"/>
      <c r="F39" s="181"/>
      <c r="G39" s="60">
        <f t="shared" si="4"/>
        <v>0</v>
      </c>
      <c r="H39" s="143" t="s">
        <v>593</v>
      </c>
      <c r="I39" s="480"/>
      <c r="J39" s="480"/>
      <c r="K39" s="480"/>
      <c r="L39" s="480"/>
      <c r="M39" s="480"/>
      <c r="N39" s="480"/>
      <c r="O39" s="480"/>
      <c r="P39" s="480"/>
      <c r="Q39" s="480"/>
      <c r="R39" s="480"/>
      <c r="S39" s="480"/>
      <c r="T39" s="480"/>
      <c r="U39" s="18"/>
      <c r="V39" s="188"/>
      <c r="W39" s="20"/>
    </row>
    <row r="40" spans="2:23">
      <c r="B40" s="16"/>
      <c r="C40" s="18"/>
      <c r="D40" s="18"/>
      <c r="E40" s="18"/>
      <c r="F40" s="18"/>
      <c r="G40" s="18"/>
      <c r="H40" s="18"/>
      <c r="I40" s="18"/>
      <c r="J40" s="18"/>
      <c r="K40" s="18"/>
      <c r="L40" s="18"/>
      <c r="M40" s="18"/>
      <c r="N40" s="18"/>
      <c r="O40" s="18"/>
      <c r="P40" s="18"/>
      <c r="Q40" s="18"/>
      <c r="R40" s="18"/>
      <c r="S40" s="18"/>
      <c r="T40" s="18"/>
      <c r="U40" s="18"/>
      <c r="V40" s="18"/>
      <c r="W40" s="20"/>
    </row>
    <row r="41" spans="2:23">
      <c r="B41" s="16"/>
      <c r="C41" s="101" t="s">
        <v>1650</v>
      </c>
      <c r="D41" s="18"/>
      <c r="E41" s="18"/>
      <c r="F41" s="18"/>
      <c r="G41" s="18"/>
      <c r="H41" s="18"/>
      <c r="I41" s="137" t="s">
        <v>562</v>
      </c>
      <c r="J41" s="137" t="s">
        <v>563</v>
      </c>
      <c r="K41" s="137" t="s">
        <v>564</v>
      </c>
      <c r="L41" s="137" t="s">
        <v>565</v>
      </c>
      <c r="M41" s="137" t="s">
        <v>566</v>
      </c>
      <c r="N41" s="137" t="s">
        <v>567</v>
      </c>
      <c r="O41" s="137" t="s">
        <v>568</v>
      </c>
      <c r="P41" s="137" t="s">
        <v>569</v>
      </c>
      <c r="Q41" s="137" t="s">
        <v>570</v>
      </c>
      <c r="R41" s="137" t="s">
        <v>571</v>
      </c>
      <c r="S41" s="137" t="s">
        <v>572</v>
      </c>
      <c r="T41" s="137" t="s">
        <v>573</v>
      </c>
      <c r="U41" s="18"/>
      <c r="V41" s="18"/>
      <c r="W41" s="20"/>
    </row>
    <row r="42" spans="2:23" ht="25.5">
      <c r="B42" s="16"/>
      <c r="C42" s="233" t="s">
        <v>1651</v>
      </c>
      <c r="D42" s="217" t="s">
        <v>1605</v>
      </c>
      <c r="E42" s="418"/>
      <c r="F42" s="181">
        <v>632.4</v>
      </c>
      <c r="G42" s="416">
        <f t="shared" ref="G42:G49" si="5">SUM(I42:T42)</f>
        <v>591.4</v>
      </c>
      <c r="H42" s="417" t="s">
        <v>1496</v>
      </c>
      <c r="I42" s="513">
        <v>37.6</v>
      </c>
      <c r="J42" s="513">
        <v>73.2</v>
      </c>
      <c r="K42" s="513">
        <v>14</v>
      </c>
      <c r="L42" s="513">
        <v>82.2</v>
      </c>
      <c r="M42" s="513">
        <v>55.4</v>
      </c>
      <c r="N42" s="513">
        <v>35</v>
      </c>
      <c r="O42" s="513">
        <v>63</v>
      </c>
      <c r="P42" s="513">
        <v>28</v>
      </c>
      <c r="Q42" s="513">
        <v>91</v>
      </c>
      <c r="R42" s="513">
        <v>14</v>
      </c>
      <c r="S42" s="513">
        <v>56</v>
      </c>
      <c r="T42" s="513">
        <v>42</v>
      </c>
      <c r="U42" s="18"/>
      <c r="V42" s="188" t="s">
        <v>1652</v>
      </c>
      <c r="W42" s="20"/>
    </row>
    <row r="43" spans="2:23" ht="89.25">
      <c r="B43" s="16"/>
      <c r="C43" s="233" t="s">
        <v>1653</v>
      </c>
      <c r="D43" s="217" t="s">
        <v>1654</v>
      </c>
      <c r="E43" s="418"/>
      <c r="F43" s="181">
        <v>56645.8</v>
      </c>
      <c r="G43" s="416">
        <f t="shared" si="5"/>
        <v>66471</v>
      </c>
      <c r="H43" s="417" t="s">
        <v>674</v>
      </c>
      <c r="I43" s="513">
        <v>5939</v>
      </c>
      <c r="J43" s="513">
        <v>7881</v>
      </c>
      <c r="K43" s="513">
        <v>4638</v>
      </c>
      <c r="L43" s="513">
        <v>800</v>
      </c>
      <c r="M43" s="513">
        <v>2537</v>
      </c>
      <c r="N43" s="513">
        <v>4642</v>
      </c>
      <c r="O43" s="513">
        <v>3388</v>
      </c>
      <c r="P43" s="513">
        <v>8978</v>
      </c>
      <c r="Q43" s="513">
        <v>10959</v>
      </c>
      <c r="R43" s="513">
        <v>7064</v>
      </c>
      <c r="S43" s="513">
        <v>6266</v>
      </c>
      <c r="T43" s="513">
        <v>3379</v>
      </c>
      <c r="U43" s="18"/>
      <c r="V43" s="188" t="s">
        <v>1655</v>
      </c>
      <c r="W43" s="20"/>
    </row>
    <row r="44" spans="2:23" ht="25.5">
      <c r="B44" s="16"/>
      <c r="C44" s="233" t="s">
        <v>1653</v>
      </c>
      <c r="D44" s="217" t="s">
        <v>1656</v>
      </c>
      <c r="E44" s="418"/>
      <c r="F44" s="181">
        <v>7</v>
      </c>
      <c r="G44" s="416">
        <f t="shared" si="5"/>
        <v>226.5</v>
      </c>
      <c r="H44" s="417" t="s">
        <v>674</v>
      </c>
      <c r="I44" s="513"/>
      <c r="J44" s="513"/>
      <c r="K44" s="513"/>
      <c r="L44" s="513"/>
      <c r="M44" s="513"/>
      <c r="N44" s="513">
        <v>14</v>
      </c>
      <c r="O44" s="513"/>
      <c r="P44" s="513">
        <v>3.5</v>
      </c>
      <c r="Q44" s="513"/>
      <c r="R44" s="513"/>
      <c r="S44" s="513"/>
      <c r="T44" s="513">
        <v>209</v>
      </c>
      <c r="U44" s="18"/>
      <c r="V44" s="188" t="s">
        <v>1657</v>
      </c>
      <c r="W44" s="20"/>
    </row>
    <row r="45" spans="2:23" ht="25.5">
      <c r="B45" s="16"/>
      <c r="C45" s="233" t="s">
        <v>1653</v>
      </c>
      <c r="D45" s="217" t="s">
        <v>1658</v>
      </c>
      <c r="E45" s="418"/>
      <c r="F45" s="181">
        <v>60</v>
      </c>
      <c r="G45" s="416">
        <f t="shared" si="5"/>
        <v>50</v>
      </c>
      <c r="H45" s="417" t="s">
        <v>674</v>
      </c>
      <c r="I45" s="513"/>
      <c r="J45" s="513"/>
      <c r="K45" s="513"/>
      <c r="L45" s="513"/>
      <c r="M45" s="513"/>
      <c r="N45" s="513">
        <v>5</v>
      </c>
      <c r="O45" s="513"/>
      <c r="P45" s="513">
        <v>20</v>
      </c>
      <c r="Q45" s="513">
        <v>20</v>
      </c>
      <c r="R45" s="513">
        <v>5</v>
      </c>
      <c r="S45" s="513"/>
      <c r="T45" s="513"/>
      <c r="U45" s="18"/>
      <c r="V45" s="188" t="s">
        <v>1659</v>
      </c>
      <c r="W45" s="20"/>
    </row>
    <row r="46" spans="2:23">
      <c r="B46" s="16"/>
      <c r="C46" s="233" t="s">
        <v>1653</v>
      </c>
      <c r="D46" s="217" t="s">
        <v>1656</v>
      </c>
      <c r="E46" s="419"/>
      <c r="F46" s="181">
        <v>80</v>
      </c>
      <c r="G46" s="60">
        <f t="shared" si="5"/>
        <v>120</v>
      </c>
      <c r="H46" s="143" t="s">
        <v>674</v>
      </c>
      <c r="I46" s="513"/>
      <c r="J46" s="513"/>
      <c r="K46" s="513">
        <v>40</v>
      </c>
      <c r="L46" s="513"/>
      <c r="M46" s="513"/>
      <c r="N46" s="513"/>
      <c r="O46" s="513"/>
      <c r="P46" s="513"/>
      <c r="Q46" s="513">
        <v>40</v>
      </c>
      <c r="R46" s="513"/>
      <c r="S46" s="513">
        <v>40</v>
      </c>
      <c r="T46" s="513"/>
      <c r="U46" s="18"/>
      <c r="V46" s="188" t="s">
        <v>1660</v>
      </c>
      <c r="W46" s="20"/>
    </row>
    <row r="47" spans="2:23" ht="38.25">
      <c r="B47" s="16"/>
      <c r="C47" s="233" t="s">
        <v>1653</v>
      </c>
      <c r="D47" s="217" t="s">
        <v>1661</v>
      </c>
      <c r="E47" s="418"/>
      <c r="F47" s="181">
        <v>15</v>
      </c>
      <c r="G47" s="416">
        <f t="shared" si="5"/>
        <v>5</v>
      </c>
      <c r="H47" s="417" t="s">
        <v>674</v>
      </c>
      <c r="I47" s="513"/>
      <c r="J47" s="513"/>
      <c r="K47" s="513"/>
      <c r="L47" s="513"/>
      <c r="M47" s="513"/>
      <c r="N47" s="513"/>
      <c r="O47" s="513"/>
      <c r="P47" s="513"/>
      <c r="Q47" s="513">
        <v>5</v>
      </c>
      <c r="R47" s="513"/>
      <c r="S47" s="513"/>
      <c r="T47" s="513"/>
      <c r="U47" s="18"/>
      <c r="V47" s="188" t="s">
        <v>1662</v>
      </c>
      <c r="W47" s="20"/>
    </row>
    <row r="48" spans="2:23" ht="127.5">
      <c r="B48" s="16"/>
      <c r="C48" s="233" t="s">
        <v>1663</v>
      </c>
      <c r="D48" s="217" t="s">
        <v>1664</v>
      </c>
      <c r="E48" s="418"/>
      <c r="F48" s="181">
        <v>747326.90000000014</v>
      </c>
      <c r="G48" s="416">
        <f t="shared" si="5"/>
        <v>1429128.4</v>
      </c>
      <c r="H48" s="417" t="s">
        <v>1602</v>
      </c>
      <c r="I48" s="513">
        <v>71190</v>
      </c>
      <c r="J48" s="513">
        <v>64154</v>
      </c>
      <c r="K48" s="513">
        <v>57374</v>
      </c>
      <c r="L48" s="513">
        <v>88980</v>
      </c>
      <c r="M48" s="513">
        <v>75926</v>
      </c>
      <c r="N48" s="513">
        <v>469774</v>
      </c>
      <c r="O48" s="513">
        <v>53348</v>
      </c>
      <c r="P48" s="513">
        <v>99888.4</v>
      </c>
      <c r="Q48" s="513">
        <v>121319</v>
      </c>
      <c r="R48" s="513">
        <v>136640</v>
      </c>
      <c r="S48" s="513">
        <v>108635</v>
      </c>
      <c r="T48" s="513">
        <v>81900</v>
      </c>
      <c r="U48" s="18"/>
      <c r="V48" s="188" t="s">
        <v>1665</v>
      </c>
      <c r="W48" s="20"/>
    </row>
    <row r="49" spans="2:24" ht="51">
      <c r="B49" s="16"/>
      <c r="C49" s="233" t="s">
        <v>1666</v>
      </c>
      <c r="D49" s="217" t="s">
        <v>1654</v>
      </c>
      <c r="E49" s="418"/>
      <c r="F49" s="181">
        <v>171864</v>
      </c>
      <c r="G49" s="416">
        <f t="shared" si="5"/>
        <v>124299</v>
      </c>
      <c r="H49" s="417" t="s">
        <v>674</v>
      </c>
      <c r="I49" s="513">
        <v>7000</v>
      </c>
      <c r="J49" s="513">
        <v>12418</v>
      </c>
      <c r="K49" s="513">
        <v>15209</v>
      </c>
      <c r="L49" s="513">
        <v>10209</v>
      </c>
      <c r="M49" s="513">
        <v>12209</v>
      </c>
      <c r="N49" s="513">
        <v>7209</v>
      </c>
      <c r="O49" s="513">
        <v>10209</v>
      </c>
      <c r="P49" s="513">
        <v>17000</v>
      </c>
      <c r="Q49" s="513">
        <v>8209</v>
      </c>
      <c r="R49" s="513">
        <v>8000</v>
      </c>
      <c r="S49" s="513">
        <v>3418</v>
      </c>
      <c r="T49" s="513">
        <v>13209</v>
      </c>
      <c r="U49" s="18"/>
      <c r="V49" s="188" t="s">
        <v>1667</v>
      </c>
      <c r="W49" s="20"/>
    </row>
    <row r="50" spans="2:24">
      <c r="B50" s="16"/>
      <c r="C50" s="18"/>
      <c r="D50" s="18"/>
      <c r="E50" s="18"/>
      <c r="F50" s="18"/>
      <c r="G50" s="18"/>
      <c r="H50" s="18"/>
      <c r="I50" s="18"/>
      <c r="J50" s="18"/>
      <c r="K50" s="18"/>
      <c r="L50" s="18"/>
      <c r="M50" s="18"/>
      <c r="N50" s="18"/>
      <c r="O50" s="18"/>
      <c r="P50" s="18"/>
      <c r="Q50" s="18"/>
      <c r="R50" s="18"/>
      <c r="S50" s="18"/>
      <c r="T50" s="18"/>
      <c r="U50" s="18"/>
      <c r="V50" s="18"/>
      <c r="W50" s="20"/>
    </row>
    <row r="51" spans="2:24">
      <c r="B51" s="23"/>
      <c r="C51" s="2"/>
      <c r="D51" s="2"/>
      <c r="E51" s="2"/>
      <c r="F51" s="2"/>
      <c r="G51" s="2"/>
      <c r="H51" s="2"/>
      <c r="I51" s="2"/>
      <c r="J51" s="2"/>
      <c r="K51" s="2"/>
      <c r="L51" s="2"/>
      <c r="M51" s="2"/>
      <c r="N51" s="2"/>
      <c r="O51" s="2"/>
      <c r="P51" s="2"/>
      <c r="Q51" s="2"/>
      <c r="R51" s="2"/>
      <c r="S51" s="2"/>
      <c r="T51" s="2"/>
      <c r="U51" s="2"/>
      <c r="V51" s="2"/>
      <c r="W51" s="22"/>
    </row>
    <row r="52" spans="2:24" ht="18">
      <c r="C52" s="26" t="s">
        <v>705</v>
      </c>
    </row>
    <row r="53" spans="2:24" ht="15.75" thickBot="1"/>
    <row r="54" spans="2:24">
      <c r="C54" s="530" t="s">
        <v>796</v>
      </c>
      <c r="D54" s="531" t="s">
        <v>797</v>
      </c>
      <c r="E54" s="531" t="s">
        <v>798</v>
      </c>
      <c r="F54" s="531" t="s">
        <v>799</v>
      </c>
      <c r="G54" s="531" t="s">
        <v>801</v>
      </c>
      <c r="H54" s="531" t="s">
        <v>807</v>
      </c>
      <c r="J54" s="608" t="s">
        <v>1668</v>
      </c>
      <c r="K54" s="608" t="s">
        <v>1669</v>
      </c>
      <c r="L54" s="608"/>
      <c r="M54" s="608"/>
      <c r="N54" s="608"/>
      <c r="O54" s="608"/>
      <c r="P54" s="608"/>
      <c r="Q54" s="608"/>
      <c r="R54" s="608"/>
      <c r="S54" s="608"/>
      <c r="T54" s="608"/>
      <c r="U54" s="608"/>
      <c r="V54" s="608"/>
      <c r="W54" s="608"/>
      <c r="X54" s="608"/>
    </row>
    <row r="55" spans="2:24">
      <c r="C55" s="532" t="s">
        <v>1670</v>
      </c>
      <c r="D55" s="533" t="s">
        <v>1671</v>
      </c>
      <c r="E55" s="533" t="s">
        <v>1672</v>
      </c>
      <c r="F55" s="534">
        <v>45089</v>
      </c>
      <c r="G55" s="533" t="s">
        <v>1673</v>
      </c>
      <c r="H55" s="533">
        <v>0</v>
      </c>
      <c r="J55" s="608"/>
      <c r="K55" s="608">
        <v>2023</v>
      </c>
      <c r="L55" s="608"/>
      <c r="M55" s="608"/>
      <c r="N55" s="608"/>
      <c r="O55" s="608"/>
      <c r="P55" s="608"/>
      <c r="Q55" s="608">
        <v>2024</v>
      </c>
      <c r="R55" s="608"/>
      <c r="S55" s="608"/>
      <c r="T55" s="608"/>
      <c r="U55" s="608"/>
      <c r="V55" s="608"/>
      <c r="W55" s="609" t="s">
        <v>1674</v>
      </c>
      <c r="X55" s="608" t="s">
        <v>1675</v>
      </c>
    </row>
    <row r="56" spans="2:24">
      <c r="C56" s="775" t="s">
        <v>1676</v>
      </c>
      <c r="D56" s="776"/>
      <c r="E56" s="776"/>
      <c r="F56" s="776"/>
      <c r="G56" s="776"/>
      <c r="H56" s="535">
        <v>0</v>
      </c>
      <c r="J56" s="608"/>
      <c r="K56" s="608" t="s">
        <v>562</v>
      </c>
      <c r="L56" s="608" t="s">
        <v>563</v>
      </c>
      <c r="M56" s="608" t="s">
        <v>564</v>
      </c>
      <c r="N56" s="608" t="s">
        <v>565</v>
      </c>
      <c r="O56" s="608" t="s">
        <v>566</v>
      </c>
      <c r="P56" s="608" t="s">
        <v>567</v>
      </c>
      <c r="Q56" s="608" t="s">
        <v>568</v>
      </c>
      <c r="R56" s="608" t="s">
        <v>569</v>
      </c>
      <c r="S56" s="608" t="s">
        <v>570</v>
      </c>
      <c r="T56" s="608" t="s">
        <v>571</v>
      </c>
      <c r="U56" s="608" t="s">
        <v>572</v>
      </c>
      <c r="V56" s="608" t="s">
        <v>573</v>
      </c>
      <c r="W56" s="609"/>
      <c r="X56" s="608"/>
    </row>
    <row r="57" spans="2:24">
      <c r="C57" s="532" t="s">
        <v>1677</v>
      </c>
      <c r="D57" s="533" t="s">
        <v>1678</v>
      </c>
      <c r="E57" s="777" t="s">
        <v>1679</v>
      </c>
      <c r="F57" s="534">
        <v>45084</v>
      </c>
      <c r="G57" s="533" t="s">
        <v>1680</v>
      </c>
      <c r="H57" s="533">
        <v>2</v>
      </c>
      <c r="J57" s="610" t="s">
        <v>1681</v>
      </c>
      <c r="K57" s="610"/>
      <c r="L57" s="610"/>
      <c r="M57" s="610"/>
      <c r="N57" s="610"/>
      <c r="O57" s="610"/>
      <c r="P57" s="610"/>
      <c r="Q57" s="610"/>
      <c r="R57" s="610"/>
      <c r="S57" s="610"/>
      <c r="T57" s="610"/>
      <c r="U57" s="610"/>
      <c r="V57" s="610"/>
      <c r="W57" s="611"/>
      <c r="X57" s="610"/>
    </row>
    <row r="58" spans="2:24">
      <c r="C58" s="536" t="s">
        <v>1677</v>
      </c>
      <c r="D58" s="537" t="s">
        <v>1678</v>
      </c>
      <c r="E58" s="778"/>
      <c r="F58" s="538">
        <v>45089</v>
      </c>
      <c r="G58" s="537" t="s">
        <v>1673</v>
      </c>
      <c r="H58" s="537">
        <v>0</v>
      </c>
      <c r="J58" s="612" t="s">
        <v>1605</v>
      </c>
      <c r="K58" s="607">
        <v>37.6</v>
      </c>
      <c r="L58" s="607">
        <v>73.2</v>
      </c>
      <c r="M58" s="607">
        <v>14</v>
      </c>
      <c r="N58" s="607">
        <v>82.2</v>
      </c>
      <c r="O58" s="607">
        <v>55.4</v>
      </c>
      <c r="P58" s="607">
        <v>35</v>
      </c>
      <c r="Q58" s="607">
        <v>63</v>
      </c>
      <c r="R58" s="607">
        <v>28</v>
      </c>
      <c r="S58" s="607">
        <v>91</v>
      </c>
      <c r="T58" s="607">
        <v>14</v>
      </c>
      <c r="U58" s="607">
        <v>56</v>
      </c>
      <c r="V58" s="607">
        <v>42</v>
      </c>
      <c r="W58" s="611">
        <v>294</v>
      </c>
      <c r="X58" s="607">
        <v>591.4</v>
      </c>
    </row>
    <row r="59" spans="2:24">
      <c r="C59" s="536" t="s">
        <v>1677</v>
      </c>
      <c r="D59" s="537" t="s">
        <v>1678</v>
      </c>
      <c r="E59" s="779"/>
      <c r="F59" s="537" t="s">
        <v>837</v>
      </c>
      <c r="G59" s="537" t="s">
        <v>814</v>
      </c>
      <c r="H59" s="537">
        <v>-1</v>
      </c>
      <c r="J59" s="612" t="s">
        <v>1656</v>
      </c>
      <c r="K59" s="607"/>
      <c r="L59" s="607"/>
      <c r="M59" s="607"/>
      <c r="N59" s="607"/>
      <c r="O59" s="607"/>
      <c r="P59" s="607">
        <v>14</v>
      </c>
      <c r="Q59" s="607"/>
      <c r="R59" s="607">
        <v>3.5</v>
      </c>
      <c r="S59" s="607"/>
      <c r="T59" s="607"/>
      <c r="U59" s="607"/>
      <c r="V59" s="607">
        <v>209</v>
      </c>
      <c r="W59" s="611">
        <v>212.5</v>
      </c>
      <c r="X59" s="607">
        <v>226.5</v>
      </c>
    </row>
    <row r="60" spans="2:24">
      <c r="C60" s="775" t="s">
        <v>1682</v>
      </c>
      <c r="D60" s="776"/>
      <c r="E60" s="776"/>
      <c r="F60" s="776"/>
      <c r="G60" s="776"/>
      <c r="H60" s="535">
        <v>1</v>
      </c>
      <c r="J60" s="612" t="s">
        <v>1661</v>
      </c>
      <c r="K60" s="607"/>
      <c r="L60" s="607"/>
      <c r="M60" s="607"/>
      <c r="N60" s="607"/>
      <c r="O60" s="607"/>
      <c r="P60" s="607"/>
      <c r="Q60" s="607"/>
      <c r="R60" s="607"/>
      <c r="S60" s="607">
        <v>5</v>
      </c>
      <c r="T60" s="607"/>
      <c r="U60" s="607"/>
      <c r="V60" s="607"/>
      <c r="W60" s="611">
        <v>5</v>
      </c>
      <c r="X60" s="607">
        <v>5</v>
      </c>
    </row>
    <row r="61" spans="2:24">
      <c r="C61" s="532" t="s">
        <v>1683</v>
      </c>
      <c r="D61" s="533" t="s">
        <v>1678</v>
      </c>
      <c r="E61" s="777" t="s">
        <v>1679</v>
      </c>
      <c r="F61" s="534">
        <v>44964</v>
      </c>
      <c r="G61" s="533" t="s">
        <v>814</v>
      </c>
      <c r="H61" s="533">
        <v>-2</v>
      </c>
      <c r="J61" s="612" t="s">
        <v>1664</v>
      </c>
      <c r="K61" s="607">
        <v>71190</v>
      </c>
      <c r="L61" s="607">
        <v>63974</v>
      </c>
      <c r="M61" s="607">
        <v>57374</v>
      </c>
      <c r="N61" s="607">
        <v>88980</v>
      </c>
      <c r="O61" s="607">
        <v>75926</v>
      </c>
      <c r="P61" s="607">
        <v>112330.4</v>
      </c>
      <c r="Q61" s="607">
        <v>53168</v>
      </c>
      <c r="R61" s="607">
        <v>99708.4</v>
      </c>
      <c r="S61" s="607">
        <v>120958.8</v>
      </c>
      <c r="T61" s="607">
        <v>136640</v>
      </c>
      <c r="U61" s="607">
        <v>108454.8</v>
      </c>
      <c r="V61" s="607">
        <v>81900</v>
      </c>
      <c r="W61" s="611">
        <v>600830</v>
      </c>
      <c r="X61" s="607">
        <v>1070604.3999999999</v>
      </c>
    </row>
    <row r="62" spans="2:24">
      <c r="C62" s="536" t="s">
        <v>1683</v>
      </c>
      <c r="D62" s="537" t="s">
        <v>1678</v>
      </c>
      <c r="E62" s="778"/>
      <c r="F62" s="538">
        <v>45145</v>
      </c>
      <c r="G62" s="537" t="s">
        <v>1680</v>
      </c>
      <c r="H62" s="537">
        <v>10</v>
      </c>
      <c r="J62" s="613" t="s">
        <v>1654</v>
      </c>
      <c r="K62" s="607">
        <v>5939</v>
      </c>
      <c r="L62" s="607">
        <v>7881</v>
      </c>
      <c r="M62" s="607">
        <v>4638</v>
      </c>
      <c r="N62" s="607">
        <v>800</v>
      </c>
      <c r="O62" s="607">
        <v>2537</v>
      </c>
      <c r="P62" s="607">
        <v>4642</v>
      </c>
      <c r="Q62" s="607">
        <v>3388</v>
      </c>
      <c r="R62" s="607">
        <v>8978</v>
      </c>
      <c r="S62" s="607">
        <v>10959</v>
      </c>
      <c r="T62" s="607">
        <v>7064</v>
      </c>
      <c r="U62" s="607">
        <v>6266</v>
      </c>
      <c r="V62" s="607">
        <v>3379</v>
      </c>
      <c r="W62" s="611">
        <v>40034</v>
      </c>
      <c r="X62" s="607">
        <v>66471</v>
      </c>
    </row>
    <row r="63" spans="2:24">
      <c r="C63" s="536" t="s">
        <v>1683</v>
      </c>
      <c r="D63" s="537" t="s">
        <v>1678</v>
      </c>
      <c r="E63" s="778"/>
      <c r="F63" s="537" t="s">
        <v>1684</v>
      </c>
      <c r="G63" s="537" t="s">
        <v>814</v>
      </c>
      <c r="H63" s="537">
        <v>-1</v>
      </c>
      <c r="J63" s="612" t="s">
        <v>1658</v>
      </c>
      <c r="K63" s="607"/>
      <c r="L63" s="607"/>
      <c r="M63" s="607"/>
      <c r="N63" s="607"/>
      <c r="O63" s="607"/>
      <c r="P63" s="607">
        <v>5</v>
      </c>
      <c r="Q63" s="607"/>
      <c r="R63" s="607"/>
      <c r="S63" s="607"/>
      <c r="T63" s="607">
        <v>5</v>
      </c>
      <c r="U63" s="607"/>
      <c r="V63" s="607"/>
      <c r="W63" s="611">
        <v>5</v>
      </c>
      <c r="X63" s="607">
        <v>10</v>
      </c>
    </row>
    <row r="64" spans="2:24">
      <c r="C64" s="536" t="s">
        <v>1683</v>
      </c>
      <c r="D64" s="537" t="s">
        <v>1678</v>
      </c>
      <c r="E64" s="778"/>
      <c r="F64" s="537" t="s">
        <v>1685</v>
      </c>
      <c r="G64" s="537" t="s">
        <v>814</v>
      </c>
      <c r="H64" s="537">
        <v>-1</v>
      </c>
      <c r="J64" s="612" t="s">
        <v>1686</v>
      </c>
      <c r="K64" s="607"/>
      <c r="L64" s="607"/>
      <c r="M64" s="607"/>
      <c r="N64" s="607"/>
      <c r="O64" s="607"/>
      <c r="P64" s="607"/>
      <c r="Q64" s="607"/>
      <c r="R64" s="607">
        <v>20</v>
      </c>
      <c r="S64" s="607">
        <v>20</v>
      </c>
      <c r="T64" s="607"/>
      <c r="U64" s="607"/>
      <c r="V64" s="607"/>
      <c r="W64" s="611">
        <v>40</v>
      </c>
      <c r="X64" s="607">
        <v>40</v>
      </c>
    </row>
    <row r="65" spans="3:24">
      <c r="C65" s="536" t="s">
        <v>1683</v>
      </c>
      <c r="D65" s="537" t="s">
        <v>1678</v>
      </c>
      <c r="E65" s="778"/>
      <c r="F65" s="537" t="s">
        <v>1687</v>
      </c>
      <c r="G65" s="537" t="s">
        <v>814</v>
      </c>
      <c r="H65" s="537">
        <v>-1</v>
      </c>
      <c r="J65" s="612" t="s">
        <v>1688</v>
      </c>
      <c r="K65" s="607"/>
      <c r="L65" s="607"/>
      <c r="M65" s="607">
        <v>180</v>
      </c>
      <c r="N65" s="607"/>
      <c r="O65" s="607"/>
      <c r="P65" s="607"/>
      <c r="Q65" s="607"/>
      <c r="R65" s="607">
        <v>180</v>
      </c>
      <c r="S65" s="607">
        <v>180</v>
      </c>
      <c r="T65" s="607">
        <v>360</v>
      </c>
      <c r="U65" s="607"/>
      <c r="V65" s="607">
        <v>180</v>
      </c>
      <c r="W65" s="611">
        <v>900</v>
      </c>
      <c r="X65" s="607">
        <v>1080</v>
      </c>
    </row>
    <row r="66" spans="3:24">
      <c r="C66" s="536" t="s">
        <v>1683</v>
      </c>
      <c r="D66" s="537" t="s">
        <v>1678</v>
      </c>
      <c r="E66" s="778"/>
      <c r="F66" s="538">
        <v>44966</v>
      </c>
      <c r="G66" s="537" t="s">
        <v>814</v>
      </c>
      <c r="H66" s="537">
        <v>-2</v>
      </c>
      <c r="J66" s="607" t="s">
        <v>1689</v>
      </c>
      <c r="K66" s="607">
        <v>7000</v>
      </c>
      <c r="L66" s="607">
        <v>12418</v>
      </c>
      <c r="M66" s="607">
        <v>15209</v>
      </c>
      <c r="N66" s="607">
        <v>10209</v>
      </c>
      <c r="O66" s="607">
        <v>12209</v>
      </c>
      <c r="P66" s="607">
        <v>7209</v>
      </c>
      <c r="Q66" s="607">
        <v>10209</v>
      </c>
      <c r="R66" s="607">
        <v>17000</v>
      </c>
      <c r="S66" s="607">
        <v>8209</v>
      </c>
      <c r="T66" s="607">
        <v>8000</v>
      </c>
      <c r="U66" s="607">
        <v>3418</v>
      </c>
      <c r="V66" s="607">
        <v>13209</v>
      </c>
      <c r="W66" s="611">
        <v>60045</v>
      </c>
      <c r="X66" s="607">
        <v>124299</v>
      </c>
    </row>
    <row r="67" spans="3:24">
      <c r="C67" s="536" t="s">
        <v>1683</v>
      </c>
      <c r="D67" s="537" t="s">
        <v>1678</v>
      </c>
      <c r="E67" s="778"/>
      <c r="F67" s="538">
        <v>45269</v>
      </c>
      <c r="G67" s="537" t="s">
        <v>814</v>
      </c>
      <c r="H67" s="537">
        <v>-1</v>
      </c>
      <c r="J67" s="607" t="s">
        <v>1690</v>
      </c>
      <c r="K67" s="607"/>
      <c r="L67" s="607"/>
      <c r="M67" s="607">
        <v>40</v>
      </c>
      <c r="N67" s="607"/>
      <c r="O67" s="607"/>
      <c r="P67" s="607"/>
      <c r="Q67" s="607"/>
      <c r="R67" s="607"/>
      <c r="S67" s="607">
        <v>40</v>
      </c>
      <c r="T67" s="607"/>
      <c r="U67" s="607">
        <v>40</v>
      </c>
      <c r="V67" s="607"/>
      <c r="W67" s="611">
        <v>80</v>
      </c>
      <c r="X67" s="607">
        <v>120</v>
      </c>
    </row>
    <row r="68" spans="3:24">
      <c r="C68" s="536" t="s">
        <v>1683</v>
      </c>
      <c r="D68" s="537" t="s">
        <v>1678</v>
      </c>
      <c r="E68" s="778"/>
      <c r="F68" s="537" t="s">
        <v>1691</v>
      </c>
      <c r="G68" s="537" t="s">
        <v>814</v>
      </c>
      <c r="H68" s="537">
        <v>-1</v>
      </c>
      <c r="J68" s="614" t="s">
        <v>1675</v>
      </c>
      <c r="K68" s="614">
        <v>84166.6</v>
      </c>
      <c r="L68" s="614">
        <v>84346.2</v>
      </c>
      <c r="M68" s="614">
        <v>77455</v>
      </c>
      <c r="N68" s="614">
        <v>100071.2</v>
      </c>
      <c r="O68" s="614">
        <v>90727.4</v>
      </c>
      <c r="P68" s="614">
        <v>124235.4</v>
      </c>
      <c r="Q68" s="614">
        <v>66828</v>
      </c>
      <c r="R68" s="614">
        <v>125917.9</v>
      </c>
      <c r="S68" s="614">
        <v>140462.79999999999</v>
      </c>
      <c r="T68" s="614">
        <v>152083</v>
      </c>
      <c r="U68" s="614">
        <v>118234.8</v>
      </c>
      <c r="V68" s="614">
        <v>98919</v>
      </c>
      <c r="W68" s="614">
        <v>702445.5</v>
      </c>
      <c r="X68" s="614">
        <v>1263447.3</v>
      </c>
    </row>
    <row r="69" spans="3:24" ht="15.75" thickBot="1">
      <c r="C69" s="536" t="s">
        <v>1683</v>
      </c>
      <c r="D69" s="537" t="s">
        <v>1678</v>
      </c>
      <c r="E69" s="778"/>
      <c r="F69" s="537" t="s">
        <v>1691</v>
      </c>
      <c r="G69" s="537" t="s">
        <v>814</v>
      </c>
      <c r="H69" s="537">
        <v>-2</v>
      </c>
    </row>
    <row r="70" spans="3:24">
      <c r="C70" s="536" t="s">
        <v>1683</v>
      </c>
      <c r="D70" s="537" t="s">
        <v>1678</v>
      </c>
      <c r="E70" s="778"/>
      <c r="F70" s="537" t="s">
        <v>1692</v>
      </c>
      <c r="G70" s="537" t="s">
        <v>814</v>
      </c>
      <c r="H70" s="537">
        <v>-2</v>
      </c>
      <c r="J70" s="608" t="s">
        <v>1693</v>
      </c>
      <c r="K70" s="608" t="s">
        <v>1669</v>
      </c>
      <c r="L70" s="608"/>
      <c r="M70" s="608"/>
      <c r="N70" s="608"/>
      <c r="O70" s="608"/>
      <c r="P70" s="608"/>
      <c r="Q70" s="608"/>
      <c r="R70" s="608"/>
      <c r="S70" s="608"/>
      <c r="T70" s="608"/>
      <c r="U70" s="608"/>
      <c r="V70" s="608"/>
      <c r="W70" s="608"/>
      <c r="X70" s="608"/>
    </row>
    <row r="71" spans="3:24">
      <c r="C71" s="536" t="s">
        <v>1683</v>
      </c>
      <c r="D71" s="537" t="s">
        <v>1678</v>
      </c>
      <c r="E71" s="778"/>
      <c r="F71" s="537" t="s">
        <v>1694</v>
      </c>
      <c r="G71" s="537" t="s">
        <v>1680</v>
      </c>
      <c r="H71" s="537">
        <v>10</v>
      </c>
      <c r="J71" s="608"/>
      <c r="K71" s="608" t="s">
        <v>1695</v>
      </c>
      <c r="L71" s="608" t="s">
        <v>568</v>
      </c>
      <c r="M71" s="608" t="s">
        <v>569</v>
      </c>
      <c r="N71" s="608" t="s">
        <v>570</v>
      </c>
      <c r="O71" s="608" t="s">
        <v>571</v>
      </c>
      <c r="P71" s="608" t="s">
        <v>572</v>
      </c>
      <c r="Q71" s="608" t="s">
        <v>573</v>
      </c>
      <c r="R71" s="608" t="s">
        <v>562</v>
      </c>
      <c r="S71" s="608" t="s">
        <v>563</v>
      </c>
      <c r="T71" s="608" t="s">
        <v>564</v>
      </c>
      <c r="U71" s="608" t="s">
        <v>565</v>
      </c>
      <c r="V71" s="608" t="s">
        <v>566</v>
      </c>
      <c r="W71" s="608" t="s">
        <v>567</v>
      </c>
      <c r="X71" s="608" t="s">
        <v>1675</v>
      </c>
    </row>
    <row r="72" spans="3:24">
      <c r="C72" s="536" t="s">
        <v>1683</v>
      </c>
      <c r="D72" s="537" t="s">
        <v>1678</v>
      </c>
      <c r="E72" s="778"/>
      <c r="F72" s="538">
        <v>45089</v>
      </c>
      <c r="G72" s="537" t="s">
        <v>1673</v>
      </c>
      <c r="H72" s="537">
        <v>1</v>
      </c>
      <c r="J72" s="610" t="s">
        <v>1681</v>
      </c>
      <c r="K72" s="610"/>
      <c r="L72" s="610"/>
      <c r="M72" s="610"/>
      <c r="N72" s="610"/>
      <c r="O72" s="610"/>
      <c r="P72" s="610"/>
      <c r="Q72" s="610"/>
      <c r="R72" s="610"/>
      <c r="S72" s="610"/>
      <c r="T72" s="610"/>
      <c r="U72" s="610"/>
      <c r="V72" s="610"/>
      <c r="W72" s="610"/>
      <c r="X72" s="610"/>
    </row>
    <row r="73" spans="3:24">
      <c r="C73" s="536" t="s">
        <v>1683</v>
      </c>
      <c r="D73" s="537" t="s">
        <v>1678</v>
      </c>
      <c r="E73" s="778"/>
      <c r="F73" s="538">
        <v>45119</v>
      </c>
      <c r="G73" s="537" t="s">
        <v>814</v>
      </c>
      <c r="H73" s="537">
        <v>-1</v>
      </c>
      <c r="J73" s="607" t="s">
        <v>721</v>
      </c>
      <c r="K73" s="607">
        <v>674986.9</v>
      </c>
      <c r="L73" s="607">
        <v>59135.1</v>
      </c>
      <c r="M73" s="607">
        <v>42420.6</v>
      </c>
      <c r="N73" s="607">
        <v>85282.6</v>
      </c>
      <c r="O73" s="607">
        <v>58889.8</v>
      </c>
      <c r="P73" s="607">
        <v>53056.5</v>
      </c>
      <c r="Q73" s="607">
        <v>81879.199999999997</v>
      </c>
      <c r="R73" s="607">
        <v>42028.9</v>
      </c>
      <c r="S73" s="607">
        <v>62722.7</v>
      </c>
      <c r="T73" s="607">
        <v>45553.9</v>
      </c>
      <c r="U73" s="607">
        <v>32935.199999999997</v>
      </c>
      <c r="V73" s="607">
        <v>78270.2</v>
      </c>
      <c r="W73" s="607">
        <v>32812.199999999997</v>
      </c>
      <c r="X73" s="607">
        <v>1349973.8</v>
      </c>
    </row>
    <row r="74" spans="3:24">
      <c r="C74" s="536" t="s">
        <v>1683</v>
      </c>
      <c r="D74" s="537" t="s">
        <v>1678</v>
      </c>
      <c r="E74" s="778"/>
      <c r="F74" s="537" t="s">
        <v>1696</v>
      </c>
      <c r="G74" s="537" t="s">
        <v>814</v>
      </c>
      <c r="H74" s="537">
        <v>-1</v>
      </c>
      <c r="J74" s="615" t="s">
        <v>812</v>
      </c>
      <c r="K74" s="615">
        <v>674986.9</v>
      </c>
      <c r="L74" s="615"/>
      <c r="M74" s="615"/>
      <c r="N74" s="615"/>
      <c r="O74" s="615"/>
      <c r="P74" s="615"/>
      <c r="Q74" s="615"/>
      <c r="R74" s="615"/>
      <c r="S74" s="615"/>
      <c r="T74" s="615"/>
      <c r="U74" s="615"/>
      <c r="V74" s="615"/>
      <c r="W74" s="615"/>
      <c r="X74" s="615">
        <v>674986.9</v>
      </c>
    </row>
    <row r="75" spans="3:24">
      <c r="C75" s="536" t="s">
        <v>1683</v>
      </c>
      <c r="D75" s="537" t="s">
        <v>1678</v>
      </c>
      <c r="E75" s="778"/>
      <c r="F75" s="537" t="s">
        <v>1697</v>
      </c>
      <c r="G75" s="537" t="s">
        <v>814</v>
      </c>
      <c r="H75" s="537">
        <v>-2</v>
      </c>
      <c r="J75" s="615">
        <v>2023</v>
      </c>
      <c r="K75" s="615"/>
      <c r="L75" s="615"/>
      <c r="M75" s="615"/>
      <c r="N75" s="615"/>
      <c r="O75" s="615"/>
      <c r="P75" s="615"/>
      <c r="Q75" s="615"/>
      <c r="R75" s="615">
        <v>42028.9</v>
      </c>
      <c r="S75" s="615">
        <v>62722.7</v>
      </c>
      <c r="T75" s="615">
        <v>45553.9</v>
      </c>
      <c r="U75" s="615">
        <v>32935.199999999997</v>
      </c>
      <c r="V75" s="615">
        <v>78270.2</v>
      </c>
      <c r="W75" s="615">
        <v>32812.199999999997</v>
      </c>
      <c r="X75" s="615">
        <v>294323.09999999998</v>
      </c>
    </row>
    <row r="76" spans="3:24">
      <c r="C76" s="536" t="s">
        <v>1683</v>
      </c>
      <c r="D76" s="537" t="s">
        <v>1678</v>
      </c>
      <c r="E76" s="778"/>
      <c r="F76" s="537" t="s">
        <v>1698</v>
      </c>
      <c r="G76" s="537" t="s">
        <v>814</v>
      </c>
      <c r="H76" s="537">
        <v>-1</v>
      </c>
      <c r="J76" s="615">
        <v>2024</v>
      </c>
      <c r="K76" s="615"/>
      <c r="L76" s="615">
        <v>59135.1</v>
      </c>
      <c r="M76" s="615">
        <v>42420.6</v>
      </c>
      <c r="N76" s="615">
        <v>85282.6</v>
      </c>
      <c r="O76" s="615">
        <v>58889.8</v>
      </c>
      <c r="P76" s="615">
        <v>53056.5</v>
      </c>
      <c r="Q76" s="615">
        <v>81879.199999999997</v>
      </c>
      <c r="R76" s="615"/>
      <c r="S76" s="615"/>
      <c r="T76" s="615"/>
      <c r="U76" s="615"/>
      <c r="V76" s="615"/>
      <c r="W76" s="615"/>
      <c r="X76" s="615">
        <v>380663.8</v>
      </c>
    </row>
    <row r="77" spans="3:24">
      <c r="C77" s="536" t="s">
        <v>1683</v>
      </c>
      <c r="D77" s="537" t="s">
        <v>1678</v>
      </c>
      <c r="E77" s="778"/>
      <c r="F77" s="537" t="s">
        <v>1699</v>
      </c>
      <c r="G77" s="537" t="s">
        <v>814</v>
      </c>
      <c r="H77" s="537">
        <v>-2</v>
      </c>
      <c r="J77" s="614" t="s">
        <v>1675</v>
      </c>
      <c r="K77" s="614">
        <v>674986.9</v>
      </c>
      <c r="L77" s="614">
        <v>59135.1</v>
      </c>
      <c r="M77" s="614">
        <v>42420.6</v>
      </c>
      <c r="N77" s="614">
        <v>85282.6</v>
      </c>
      <c r="O77" s="614">
        <v>58889.8</v>
      </c>
      <c r="P77" s="614">
        <v>53056.5</v>
      </c>
      <c r="Q77" s="614">
        <v>81879.199999999997</v>
      </c>
      <c r="R77" s="614">
        <v>42028.9</v>
      </c>
      <c r="S77" s="614">
        <v>62722.7</v>
      </c>
      <c r="T77" s="614">
        <v>45553.9</v>
      </c>
      <c r="U77" s="614">
        <v>32935.199999999997</v>
      </c>
      <c r="V77" s="614">
        <v>78270.2</v>
      </c>
      <c r="W77" s="614">
        <v>32812.199999999997</v>
      </c>
      <c r="X77" s="614">
        <v>1349973.8</v>
      </c>
    </row>
    <row r="78" spans="3:24" ht="15.75" thickBot="1">
      <c r="C78" s="536" t="s">
        <v>1683</v>
      </c>
      <c r="D78" s="537" t="s">
        <v>1678</v>
      </c>
      <c r="E78" s="778"/>
      <c r="F78" s="538">
        <v>45413</v>
      </c>
      <c r="G78" s="537" t="s">
        <v>814</v>
      </c>
      <c r="H78" s="537">
        <v>-1</v>
      </c>
    </row>
    <row r="79" spans="3:24" ht="15.75" thickBot="1">
      <c r="C79" s="536" t="s">
        <v>1683</v>
      </c>
      <c r="D79" s="537" t="s">
        <v>1678</v>
      </c>
      <c r="E79" s="778"/>
      <c r="F79" s="538">
        <v>45474</v>
      </c>
      <c r="G79" s="537" t="s">
        <v>814</v>
      </c>
      <c r="H79" s="537">
        <v>-2</v>
      </c>
    </row>
    <row r="80" spans="3:24" ht="15.75" thickBot="1">
      <c r="C80" s="536" t="s">
        <v>1683</v>
      </c>
      <c r="D80" s="537" t="s">
        <v>1678</v>
      </c>
      <c r="E80" s="778"/>
      <c r="F80" s="538">
        <v>45536</v>
      </c>
      <c r="G80" s="537" t="s">
        <v>814</v>
      </c>
      <c r="H80" s="537">
        <v>-1</v>
      </c>
    </row>
    <row r="81" spans="3:8" ht="15.75" thickBot="1">
      <c r="C81" s="536" t="s">
        <v>1683</v>
      </c>
      <c r="D81" s="537" t="s">
        <v>1678</v>
      </c>
      <c r="E81" s="778"/>
      <c r="F81" s="537" t="s">
        <v>1700</v>
      </c>
      <c r="G81" s="537" t="s">
        <v>814</v>
      </c>
      <c r="H81" s="537">
        <v>-2</v>
      </c>
    </row>
    <row r="82" spans="3:8" ht="15.75" thickBot="1">
      <c r="C82" s="536" t="s">
        <v>1683</v>
      </c>
      <c r="D82" s="537" t="s">
        <v>1678</v>
      </c>
      <c r="E82" s="778"/>
      <c r="F82" s="537" t="s">
        <v>1701</v>
      </c>
      <c r="G82" s="537" t="s">
        <v>1680</v>
      </c>
      <c r="H82" s="537">
        <v>10</v>
      </c>
    </row>
    <row r="83" spans="3:8" ht="15.75" thickBot="1">
      <c r="C83" s="536" t="s">
        <v>1683</v>
      </c>
      <c r="D83" s="537" t="s">
        <v>1678</v>
      </c>
      <c r="E83" s="778"/>
      <c r="F83" s="538">
        <v>45384</v>
      </c>
      <c r="G83" s="537" t="s">
        <v>814</v>
      </c>
      <c r="H83" s="537">
        <v>-2</v>
      </c>
    </row>
    <row r="84" spans="3:8" ht="15.75" thickBot="1">
      <c r="C84" s="536" t="s">
        <v>1683</v>
      </c>
      <c r="D84" s="537" t="s">
        <v>1678</v>
      </c>
      <c r="E84" s="778"/>
      <c r="F84" s="538">
        <v>45475</v>
      </c>
      <c r="G84" s="537" t="s">
        <v>814</v>
      </c>
      <c r="H84" s="537">
        <v>-1</v>
      </c>
    </row>
    <row r="85" spans="3:8" ht="15.75" thickBot="1">
      <c r="C85" s="536" t="s">
        <v>1683</v>
      </c>
      <c r="D85" s="537" t="s">
        <v>1678</v>
      </c>
      <c r="E85" s="778"/>
      <c r="F85" s="538">
        <v>45475</v>
      </c>
      <c r="G85" s="537" t="s">
        <v>814</v>
      </c>
      <c r="H85" s="537">
        <v>-1</v>
      </c>
    </row>
    <row r="86" spans="3:8" ht="15.75" thickBot="1">
      <c r="C86" s="536" t="s">
        <v>1683</v>
      </c>
      <c r="D86" s="537" t="s">
        <v>1678</v>
      </c>
      <c r="E86" s="778"/>
      <c r="F86" s="537" t="s">
        <v>1702</v>
      </c>
      <c r="G86" s="537" t="s">
        <v>814</v>
      </c>
      <c r="H86" s="537">
        <v>-2</v>
      </c>
    </row>
    <row r="87" spans="3:8" ht="15.75" thickBot="1">
      <c r="C87" s="536" t="s">
        <v>1683</v>
      </c>
      <c r="D87" s="537" t="s">
        <v>1678</v>
      </c>
      <c r="E87" s="778"/>
      <c r="F87" s="537" t="s">
        <v>1703</v>
      </c>
      <c r="G87" s="537" t="s">
        <v>814</v>
      </c>
      <c r="H87" s="537">
        <v>-1</v>
      </c>
    </row>
    <row r="88" spans="3:8" ht="15.75" thickBot="1">
      <c r="C88" s="536" t="s">
        <v>1683</v>
      </c>
      <c r="D88" s="537" t="s">
        <v>1678</v>
      </c>
      <c r="E88" s="778"/>
      <c r="F88" s="537" t="s">
        <v>1704</v>
      </c>
      <c r="G88" s="537" t="s">
        <v>814</v>
      </c>
      <c r="H88" s="537">
        <v>-1</v>
      </c>
    </row>
    <row r="89" spans="3:8" ht="15.75" thickBot="1">
      <c r="C89" s="536" t="s">
        <v>1683</v>
      </c>
      <c r="D89" s="537" t="s">
        <v>1678</v>
      </c>
      <c r="E89" s="778"/>
      <c r="F89" s="538">
        <v>45386</v>
      </c>
      <c r="G89" s="537" t="s">
        <v>814</v>
      </c>
      <c r="H89" s="537">
        <v>-2</v>
      </c>
    </row>
    <row r="90" spans="3:8" ht="15.75" thickBot="1">
      <c r="C90" s="536" t="s">
        <v>1683</v>
      </c>
      <c r="D90" s="537" t="s">
        <v>1678</v>
      </c>
      <c r="E90" s="778"/>
      <c r="F90" s="538">
        <v>45386</v>
      </c>
      <c r="G90" s="537" t="s">
        <v>1680</v>
      </c>
      <c r="H90" s="537">
        <v>10</v>
      </c>
    </row>
    <row r="91" spans="3:8" ht="15.75" thickBot="1">
      <c r="C91" s="536" t="s">
        <v>1683</v>
      </c>
      <c r="D91" s="537" t="s">
        <v>1678</v>
      </c>
      <c r="E91" s="778"/>
      <c r="F91" s="538">
        <v>45477</v>
      </c>
      <c r="G91" s="537" t="s">
        <v>814</v>
      </c>
      <c r="H91" s="537">
        <v>-2</v>
      </c>
    </row>
    <row r="92" spans="3:8" ht="15.75" thickBot="1">
      <c r="C92" s="536" t="s">
        <v>1683</v>
      </c>
      <c r="D92" s="537" t="s">
        <v>1678</v>
      </c>
      <c r="E92" s="778"/>
      <c r="F92" s="537" t="s">
        <v>1705</v>
      </c>
      <c r="G92" s="537" t="s">
        <v>814</v>
      </c>
      <c r="H92" s="537">
        <v>-1</v>
      </c>
    </row>
    <row r="93" spans="3:8" ht="15.75" thickBot="1">
      <c r="C93" s="536" t="s">
        <v>1683</v>
      </c>
      <c r="D93" s="537" t="s">
        <v>1678</v>
      </c>
      <c r="E93" s="778"/>
      <c r="F93" s="537" t="s">
        <v>1706</v>
      </c>
      <c r="G93" s="537" t="s">
        <v>814</v>
      </c>
      <c r="H93" s="537">
        <v>-1</v>
      </c>
    </row>
    <row r="94" spans="3:8" ht="15.75" thickBot="1">
      <c r="C94" s="536" t="s">
        <v>1683</v>
      </c>
      <c r="D94" s="537" t="s">
        <v>1678</v>
      </c>
      <c r="E94" s="778"/>
      <c r="F94" s="537" t="s">
        <v>1707</v>
      </c>
      <c r="G94" s="537" t="s">
        <v>814</v>
      </c>
      <c r="H94" s="537">
        <v>-2</v>
      </c>
    </row>
    <row r="95" spans="3:8" ht="15.75" thickBot="1">
      <c r="C95" s="536" t="s">
        <v>1683</v>
      </c>
      <c r="D95" s="537" t="s">
        <v>1678</v>
      </c>
      <c r="E95" s="778"/>
      <c r="F95" s="537" t="s">
        <v>839</v>
      </c>
      <c r="G95" s="537" t="s">
        <v>814</v>
      </c>
      <c r="H95" s="537">
        <v>-1</v>
      </c>
    </row>
    <row r="96" spans="3:8" ht="15.75" thickBot="1">
      <c r="C96" s="536" t="s">
        <v>1683</v>
      </c>
      <c r="D96" s="537" t="s">
        <v>1678</v>
      </c>
      <c r="E96" s="778"/>
      <c r="F96" s="538">
        <v>45509</v>
      </c>
      <c r="G96" s="537" t="s">
        <v>814</v>
      </c>
      <c r="H96" s="537">
        <v>-1</v>
      </c>
    </row>
    <row r="97" spans="3:8" ht="15.75" thickBot="1">
      <c r="C97" s="536" t="s">
        <v>1683</v>
      </c>
      <c r="D97" s="537" t="s">
        <v>1678</v>
      </c>
      <c r="E97" s="778"/>
      <c r="F97" s="537" t="s">
        <v>1708</v>
      </c>
      <c r="G97" s="537" t="s">
        <v>1680</v>
      </c>
      <c r="H97" s="537">
        <v>10</v>
      </c>
    </row>
    <row r="98" spans="3:8" ht="15.75" thickBot="1">
      <c r="C98" s="536" t="s">
        <v>1683</v>
      </c>
      <c r="D98" s="537" t="s">
        <v>1678</v>
      </c>
      <c r="E98" s="778"/>
      <c r="F98" s="537" t="s">
        <v>1709</v>
      </c>
      <c r="G98" s="537" t="s">
        <v>814</v>
      </c>
      <c r="H98" s="537">
        <v>-1</v>
      </c>
    </row>
    <row r="99" spans="3:8" ht="15.75" thickBot="1">
      <c r="C99" s="536" t="s">
        <v>1683</v>
      </c>
      <c r="D99" s="537" t="s">
        <v>1678</v>
      </c>
      <c r="E99" s="778"/>
      <c r="F99" s="538">
        <v>45541</v>
      </c>
      <c r="G99" s="537" t="s">
        <v>814</v>
      </c>
      <c r="H99" s="537">
        <v>-1</v>
      </c>
    </row>
    <row r="100" spans="3:8" ht="15.75" thickBot="1">
      <c r="C100" s="536" t="s">
        <v>1683</v>
      </c>
      <c r="D100" s="537" t="s">
        <v>1678</v>
      </c>
      <c r="E100" s="779"/>
      <c r="F100" s="537" t="s">
        <v>843</v>
      </c>
      <c r="G100" s="537" t="s">
        <v>814</v>
      </c>
      <c r="H100" s="537">
        <v>-1</v>
      </c>
    </row>
    <row r="101" spans="3:8" ht="15.75" thickBot="1">
      <c r="C101" s="775" t="s">
        <v>1710</v>
      </c>
      <c r="D101" s="776"/>
      <c r="E101" s="776"/>
      <c r="F101" s="776"/>
      <c r="G101" s="776"/>
      <c r="H101" s="535">
        <v>4</v>
      </c>
    </row>
    <row r="102" spans="3:8" ht="15.75" thickBot="1">
      <c r="C102" s="532" t="s">
        <v>1711</v>
      </c>
      <c r="D102" s="533" t="s">
        <v>1678</v>
      </c>
      <c r="E102" s="533" t="s">
        <v>1679</v>
      </c>
      <c r="F102" s="534">
        <v>45089</v>
      </c>
      <c r="G102" s="533" t="s">
        <v>1673</v>
      </c>
      <c r="H102" s="533">
        <v>0</v>
      </c>
    </row>
    <row r="103" spans="3:8" ht="15.75" thickBot="1">
      <c r="C103" s="775" t="s">
        <v>1712</v>
      </c>
      <c r="D103" s="776"/>
      <c r="E103" s="776"/>
      <c r="F103" s="776"/>
      <c r="G103" s="776"/>
      <c r="H103" s="535">
        <v>0</v>
      </c>
    </row>
    <row r="104" spans="3:8" ht="15.75" thickBot="1">
      <c r="C104" s="532" t="s">
        <v>1713</v>
      </c>
      <c r="D104" s="533" t="s">
        <v>1678</v>
      </c>
      <c r="E104" s="777" t="s">
        <v>1714</v>
      </c>
      <c r="F104" s="533" t="s">
        <v>1715</v>
      </c>
      <c r="G104" s="533" t="s">
        <v>814</v>
      </c>
      <c r="H104" s="533">
        <v>-1</v>
      </c>
    </row>
    <row r="105" spans="3:8" ht="15.75" thickBot="1">
      <c r="C105" s="536" t="s">
        <v>1713</v>
      </c>
      <c r="D105" s="537" t="s">
        <v>1678</v>
      </c>
      <c r="E105" s="778"/>
      <c r="F105" s="537" t="s">
        <v>1716</v>
      </c>
      <c r="G105" s="537" t="s">
        <v>814</v>
      </c>
      <c r="H105" s="537">
        <v>-1</v>
      </c>
    </row>
    <row r="106" spans="3:8" ht="15.75" thickBot="1">
      <c r="C106" s="536" t="s">
        <v>1713</v>
      </c>
      <c r="D106" s="537" t="s">
        <v>1678</v>
      </c>
      <c r="E106" s="778"/>
      <c r="F106" s="538">
        <v>44993</v>
      </c>
      <c r="G106" s="537" t="s">
        <v>1680</v>
      </c>
      <c r="H106" s="537">
        <v>2</v>
      </c>
    </row>
    <row r="107" spans="3:8" ht="15.75" thickBot="1">
      <c r="C107" s="536" t="s">
        <v>1713</v>
      </c>
      <c r="D107" s="537" t="s">
        <v>1678</v>
      </c>
      <c r="E107" s="778"/>
      <c r="F107" s="538">
        <v>45116</v>
      </c>
      <c r="G107" s="537" t="s">
        <v>814</v>
      </c>
      <c r="H107" s="537">
        <v>-2</v>
      </c>
    </row>
    <row r="108" spans="3:8" ht="15.75" thickBot="1">
      <c r="C108" s="536" t="s">
        <v>1713</v>
      </c>
      <c r="D108" s="537" t="s">
        <v>1678</v>
      </c>
      <c r="E108" s="778"/>
      <c r="F108" s="537" t="s">
        <v>1717</v>
      </c>
      <c r="G108" s="537" t="s">
        <v>1680</v>
      </c>
      <c r="H108" s="537">
        <v>2</v>
      </c>
    </row>
    <row r="109" spans="3:8" ht="15.75" thickBot="1">
      <c r="C109" s="536" t="s">
        <v>1713</v>
      </c>
      <c r="D109" s="537" t="s">
        <v>1678</v>
      </c>
      <c r="E109" s="778"/>
      <c r="F109" s="538">
        <v>45056</v>
      </c>
      <c r="G109" s="537" t="s">
        <v>814</v>
      </c>
      <c r="H109" s="537">
        <v>-1</v>
      </c>
    </row>
    <row r="110" spans="3:8" ht="15.75" thickBot="1">
      <c r="C110" s="536" t="s">
        <v>1713</v>
      </c>
      <c r="D110" s="537" t="s">
        <v>1678</v>
      </c>
      <c r="E110" s="778"/>
      <c r="F110" s="538">
        <v>45089</v>
      </c>
      <c r="G110" s="537" t="s">
        <v>1673</v>
      </c>
      <c r="H110" s="537">
        <v>-1</v>
      </c>
    </row>
    <row r="111" spans="3:8" ht="15.75" thickBot="1">
      <c r="C111" s="536" t="s">
        <v>1713</v>
      </c>
      <c r="D111" s="537" t="s">
        <v>1678</v>
      </c>
      <c r="E111" s="778"/>
      <c r="F111" s="537" t="s">
        <v>1718</v>
      </c>
      <c r="G111" s="537" t="s">
        <v>1680</v>
      </c>
      <c r="H111" s="537">
        <v>3</v>
      </c>
    </row>
    <row r="112" spans="3:8" ht="15.75" thickBot="1">
      <c r="C112" s="536" t="s">
        <v>1713</v>
      </c>
      <c r="D112" s="537" t="s">
        <v>1678</v>
      </c>
      <c r="E112" s="778"/>
      <c r="F112" s="538">
        <v>45536</v>
      </c>
      <c r="G112" s="537" t="s">
        <v>814</v>
      </c>
      <c r="H112" s="537">
        <v>-1</v>
      </c>
    </row>
    <row r="113" spans="3:8" ht="15.75" thickBot="1">
      <c r="C113" s="536" t="s">
        <v>1713</v>
      </c>
      <c r="D113" s="537" t="s">
        <v>1678</v>
      </c>
      <c r="E113" s="778"/>
      <c r="F113" s="538">
        <v>45597</v>
      </c>
      <c r="G113" s="537" t="s">
        <v>814</v>
      </c>
      <c r="H113" s="537">
        <v>-1</v>
      </c>
    </row>
    <row r="114" spans="3:8" ht="15.75" thickBot="1">
      <c r="C114" s="536" t="s">
        <v>1713</v>
      </c>
      <c r="D114" s="537" t="s">
        <v>1678</v>
      </c>
      <c r="E114" s="778"/>
      <c r="F114" s="537" t="s">
        <v>1700</v>
      </c>
      <c r="G114" s="537" t="s">
        <v>814</v>
      </c>
      <c r="H114" s="537">
        <v>-1</v>
      </c>
    </row>
    <row r="115" spans="3:8" ht="15.75" thickBot="1">
      <c r="C115" s="536" t="s">
        <v>1713</v>
      </c>
      <c r="D115" s="537" t="s">
        <v>1678</v>
      </c>
      <c r="E115" s="778"/>
      <c r="F115" s="537" t="s">
        <v>831</v>
      </c>
      <c r="G115" s="537" t="s">
        <v>1680</v>
      </c>
      <c r="H115" s="537">
        <v>2</v>
      </c>
    </row>
    <row r="116" spans="3:8" ht="15.75" thickBot="1">
      <c r="C116" s="536" t="s">
        <v>1713</v>
      </c>
      <c r="D116" s="537" t="s">
        <v>1678</v>
      </c>
      <c r="E116" s="778"/>
      <c r="F116" s="537" t="s">
        <v>1719</v>
      </c>
      <c r="G116" s="537" t="s">
        <v>814</v>
      </c>
      <c r="H116" s="537">
        <v>-1</v>
      </c>
    </row>
    <row r="117" spans="3:8" ht="15.75" thickBot="1">
      <c r="C117" s="536" t="s">
        <v>1713</v>
      </c>
      <c r="D117" s="537" t="s">
        <v>1678</v>
      </c>
      <c r="E117" s="778"/>
      <c r="F117" s="537" t="s">
        <v>1703</v>
      </c>
      <c r="G117" s="537" t="s">
        <v>814</v>
      </c>
      <c r="H117" s="537">
        <v>-1</v>
      </c>
    </row>
    <row r="118" spans="3:8" ht="15.75" thickBot="1">
      <c r="C118" s="536" t="s">
        <v>1713</v>
      </c>
      <c r="D118" s="537" t="s">
        <v>1678</v>
      </c>
      <c r="E118" s="778"/>
      <c r="F118" s="538">
        <v>45386</v>
      </c>
      <c r="G118" s="537" t="s">
        <v>1680</v>
      </c>
      <c r="H118" s="537">
        <v>3</v>
      </c>
    </row>
    <row r="119" spans="3:8" ht="15.75" thickBot="1">
      <c r="C119" s="536" t="s">
        <v>1713</v>
      </c>
      <c r="D119" s="537" t="s">
        <v>1678</v>
      </c>
      <c r="E119" s="778"/>
      <c r="F119" s="537" t="s">
        <v>1705</v>
      </c>
      <c r="G119" s="537" t="s">
        <v>814</v>
      </c>
      <c r="H119" s="537">
        <v>-1</v>
      </c>
    </row>
    <row r="120" spans="3:8" ht="15.75" thickBot="1">
      <c r="C120" s="536" t="s">
        <v>1713</v>
      </c>
      <c r="D120" s="537" t="s">
        <v>1678</v>
      </c>
      <c r="E120" s="779"/>
      <c r="F120" s="537" t="s">
        <v>1720</v>
      </c>
      <c r="G120" s="537" t="s">
        <v>814</v>
      </c>
      <c r="H120" s="537">
        <v>-1</v>
      </c>
    </row>
    <row r="121" spans="3:8" ht="15.75" thickBot="1">
      <c r="C121" s="775" t="s">
        <v>1721</v>
      </c>
      <c r="D121" s="776"/>
      <c r="E121" s="776"/>
      <c r="F121" s="776"/>
      <c r="G121" s="776"/>
      <c r="H121" s="535">
        <v>-1</v>
      </c>
    </row>
    <row r="122" spans="3:8" ht="15.75" thickBot="1">
      <c r="C122" s="532" t="s">
        <v>1722</v>
      </c>
      <c r="D122" s="533" t="s">
        <v>1723</v>
      </c>
      <c r="E122" s="777" t="s">
        <v>593</v>
      </c>
      <c r="F122" s="534">
        <v>44933</v>
      </c>
      <c r="G122" s="533" t="s">
        <v>1680</v>
      </c>
      <c r="H122" s="533">
        <v>22.46</v>
      </c>
    </row>
    <row r="123" spans="3:8" ht="15.75" thickBot="1">
      <c r="C123" s="536" t="s">
        <v>1722</v>
      </c>
      <c r="D123" s="537" t="s">
        <v>1723</v>
      </c>
      <c r="E123" s="778"/>
      <c r="F123" s="538">
        <v>44992</v>
      </c>
      <c r="G123" s="537" t="s">
        <v>1680</v>
      </c>
      <c r="H123" s="537">
        <v>23.98</v>
      </c>
    </row>
    <row r="124" spans="3:8" ht="15.75" thickBot="1">
      <c r="C124" s="536" t="s">
        <v>1722</v>
      </c>
      <c r="D124" s="537" t="s">
        <v>1723</v>
      </c>
      <c r="E124" s="778"/>
      <c r="F124" s="538">
        <v>45023</v>
      </c>
      <c r="G124" s="537" t="s">
        <v>1680</v>
      </c>
      <c r="H124" s="537">
        <v>21.37</v>
      </c>
    </row>
    <row r="125" spans="3:8" ht="15.75" thickBot="1">
      <c r="C125" s="536" t="s">
        <v>1722</v>
      </c>
      <c r="D125" s="537" t="s">
        <v>1723</v>
      </c>
      <c r="E125" s="778"/>
      <c r="F125" s="538">
        <v>45023</v>
      </c>
      <c r="G125" s="537" t="s">
        <v>1680</v>
      </c>
      <c r="H125" s="537">
        <v>-1.85</v>
      </c>
    </row>
    <row r="126" spans="3:8" ht="15.75" thickBot="1">
      <c r="C126" s="536" t="s">
        <v>1722</v>
      </c>
      <c r="D126" s="537" t="s">
        <v>1723</v>
      </c>
      <c r="E126" s="778"/>
      <c r="F126" s="538">
        <v>45023</v>
      </c>
      <c r="G126" s="537" t="s">
        <v>1680</v>
      </c>
      <c r="H126" s="537">
        <v>-0.23</v>
      </c>
    </row>
    <row r="127" spans="3:8" ht="15.75" thickBot="1">
      <c r="C127" s="536" t="s">
        <v>1722</v>
      </c>
      <c r="D127" s="537" t="s">
        <v>1723</v>
      </c>
      <c r="E127" s="778"/>
      <c r="F127" s="538">
        <v>45053</v>
      </c>
      <c r="G127" s="537" t="s">
        <v>1680</v>
      </c>
      <c r="H127" s="537">
        <v>22.92</v>
      </c>
    </row>
    <row r="128" spans="3:8" ht="15.75" thickBot="1">
      <c r="C128" s="536" t="s">
        <v>1722</v>
      </c>
      <c r="D128" s="537" t="s">
        <v>1723</v>
      </c>
      <c r="E128" s="778"/>
      <c r="F128" s="538">
        <v>45084</v>
      </c>
      <c r="G128" s="537" t="s">
        <v>1680</v>
      </c>
      <c r="H128" s="537">
        <v>22.68</v>
      </c>
    </row>
    <row r="129" spans="3:8" ht="15.75" thickBot="1">
      <c r="C129" s="536" t="s">
        <v>1722</v>
      </c>
      <c r="D129" s="537" t="s">
        <v>1723</v>
      </c>
      <c r="E129" s="778"/>
      <c r="F129" s="538">
        <v>45114</v>
      </c>
      <c r="G129" s="537" t="s">
        <v>1680</v>
      </c>
      <c r="H129" s="537">
        <v>18.36</v>
      </c>
    </row>
    <row r="130" spans="3:8" ht="15.75" thickBot="1">
      <c r="C130" s="536" t="s">
        <v>1722</v>
      </c>
      <c r="D130" s="537" t="s">
        <v>1723</v>
      </c>
      <c r="E130" s="778"/>
      <c r="F130" s="538">
        <v>45145</v>
      </c>
      <c r="G130" s="537" t="s">
        <v>1680</v>
      </c>
      <c r="H130" s="537">
        <v>19.02</v>
      </c>
    </row>
    <row r="131" spans="3:8" ht="15.75" thickBot="1">
      <c r="C131" s="536" t="s">
        <v>1722</v>
      </c>
      <c r="D131" s="537" t="s">
        <v>1723</v>
      </c>
      <c r="E131" s="778"/>
      <c r="F131" s="538">
        <v>45206</v>
      </c>
      <c r="G131" s="537" t="s">
        <v>1680</v>
      </c>
      <c r="H131" s="537">
        <v>21.98</v>
      </c>
    </row>
    <row r="132" spans="3:8" ht="15.75" thickBot="1">
      <c r="C132" s="536" t="s">
        <v>1722</v>
      </c>
      <c r="D132" s="537" t="s">
        <v>1723</v>
      </c>
      <c r="E132" s="778"/>
      <c r="F132" s="538">
        <v>45237</v>
      </c>
      <c r="G132" s="537" t="s">
        <v>1680</v>
      </c>
      <c r="H132" s="537">
        <v>23.76</v>
      </c>
    </row>
    <row r="133" spans="3:8" ht="15.75" thickBot="1">
      <c r="C133" s="536" t="s">
        <v>1722</v>
      </c>
      <c r="D133" s="537" t="s">
        <v>1723</v>
      </c>
      <c r="E133" s="778"/>
      <c r="F133" s="538">
        <v>45267</v>
      </c>
      <c r="G133" s="537" t="s">
        <v>1680</v>
      </c>
      <c r="H133" s="537">
        <v>23.73</v>
      </c>
    </row>
    <row r="134" spans="3:8" ht="15.75" thickBot="1">
      <c r="C134" s="536" t="s">
        <v>1722</v>
      </c>
      <c r="D134" s="537" t="s">
        <v>1723</v>
      </c>
      <c r="E134" s="778"/>
      <c r="F134" s="537" t="s">
        <v>1724</v>
      </c>
      <c r="G134" s="537" t="s">
        <v>1680</v>
      </c>
      <c r="H134" s="537">
        <v>22.84</v>
      </c>
    </row>
    <row r="135" spans="3:8" ht="15.75" thickBot="1">
      <c r="C135" s="536" t="s">
        <v>1722</v>
      </c>
      <c r="D135" s="537" t="s">
        <v>1723</v>
      </c>
      <c r="E135" s="778"/>
      <c r="F135" s="537" t="s">
        <v>1725</v>
      </c>
      <c r="G135" s="537" t="s">
        <v>1680</v>
      </c>
      <c r="H135" s="537">
        <v>23.9</v>
      </c>
    </row>
    <row r="136" spans="3:8" ht="15.75" thickBot="1">
      <c r="C136" s="536" t="s">
        <v>1722</v>
      </c>
      <c r="D136" s="537" t="s">
        <v>1723</v>
      </c>
      <c r="E136" s="778"/>
      <c r="F136" s="537" t="s">
        <v>1726</v>
      </c>
      <c r="G136" s="537" t="s">
        <v>1680</v>
      </c>
      <c r="H136" s="537">
        <v>22.98</v>
      </c>
    </row>
    <row r="137" spans="3:8" ht="15.75" thickBot="1">
      <c r="C137" s="536" t="s">
        <v>1722</v>
      </c>
      <c r="D137" s="537" t="s">
        <v>1723</v>
      </c>
      <c r="E137" s="778"/>
      <c r="F137" s="537" t="s">
        <v>1727</v>
      </c>
      <c r="G137" s="537" t="s">
        <v>1680</v>
      </c>
      <c r="H137" s="537">
        <v>19.420000000000002</v>
      </c>
    </row>
    <row r="138" spans="3:8" ht="15.75" thickBot="1">
      <c r="C138" s="536" t="s">
        <v>1722</v>
      </c>
      <c r="D138" s="537" t="s">
        <v>1723</v>
      </c>
      <c r="E138" s="778"/>
      <c r="F138" s="537" t="s">
        <v>1728</v>
      </c>
      <c r="G138" s="537" t="s">
        <v>1680</v>
      </c>
      <c r="H138" s="537">
        <v>24.15</v>
      </c>
    </row>
    <row r="139" spans="3:8" ht="15.75" thickBot="1">
      <c r="C139" s="536" t="s">
        <v>1722</v>
      </c>
      <c r="D139" s="537" t="s">
        <v>1723</v>
      </c>
      <c r="E139" s="778"/>
      <c r="F139" s="537" t="s">
        <v>1684</v>
      </c>
      <c r="G139" s="537" t="s">
        <v>1680</v>
      </c>
      <c r="H139" s="537">
        <v>24.52</v>
      </c>
    </row>
    <row r="140" spans="3:8" ht="15.75" thickBot="1">
      <c r="C140" s="536" t="s">
        <v>1722</v>
      </c>
      <c r="D140" s="537" t="s">
        <v>1723</v>
      </c>
      <c r="E140" s="778"/>
      <c r="F140" s="537" t="s">
        <v>1729</v>
      </c>
      <c r="G140" s="537" t="s">
        <v>1680</v>
      </c>
      <c r="H140" s="537">
        <v>22.74</v>
      </c>
    </row>
    <row r="141" spans="3:8" ht="15.75" thickBot="1">
      <c r="C141" s="536" t="s">
        <v>1722</v>
      </c>
      <c r="D141" s="537" t="s">
        <v>1723</v>
      </c>
      <c r="E141" s="778"/>
      <c r="F141" s="537" t="s">
        <v>1685</v>
      </c>
      <c r="G141" s="537" t="s">
        <v>1680</v>
      </c>
      <c r="H141" s="537">
        <v>21.6</v>
      </c>
    </row>
    <row r="142" spans="3:8" ht="15.75" thickBot="1">
      <c r="C142" s="536" t="s">
        <v>1722</v>
      </c>
      <c r="D142" s="537" t="s">
        <v>1723</v>
      </c>
      <c r="E142" s="778"/>
      <c r="F142" s="537" t="s">
        <v>1730</v>
      </c>
      <c r="G142" s="537" t="s">
        <v>1680</v>
      </c>
      <c r="H142" s="537">
        <v>21.82</v>
      </c>
    </row>
    <row r="143" spans="3:8" ht="15.75" thickBot="1">
      <c r="C143" s="536" t="s">
        <v>1722</v>
      </c>
      <c r="D143" s="537" t="s">
        <v>1723</v>
      </c>
      <c r="E143" s="778"/>
      <c r="F143" s="537" t="s">
        <v>1730</v>
      </c>
      <c r="G143" s="537" t="s">
        <v>1680</v>
      </c>
      <c r="H143" s="537">
        <v>22.64</v>
      </c>
    </row>
    <row r="144" spans="3:8" ht="15.75" thickBot="1">
      <c r="C144" s="536" t="s">
        <v>1722</v>
      </c>
      <c r="D144" s="537" t="s">
        <v>1723</v>
      </c>
      <c r="E144" s="778"/>
      <c r="F144" s="537" t="s">
        <v>1731</v>
      </c>
      <c r="G144" s="537" t="s">
        <v>1680</v>
      </c>
      <c r="H144" s="537">
        <v>23.27</v>
      </c>
    </row>
    <row r="145" spans="3:8" ht="15.75" thickBot="1">
      <c r="C145" s="536" t="s">
        <v>1722</v>
      </c>
      <c r="D145" s="537" t="s">
        <v>1723</v>
      </c>
      <c r="E145" s="778"/>
      <c r="F145" s="537" t="s">
        <v>1716</v>
      </c>
      <c r="G145" s="537" t="s">
        <v>1680</v>
      </c>
      <c r="H145" s="537">
        <v>19.14</v>
      </c>
    </row>
    <row r="146" spans="3:8" ht="15.75" thickBot="1">
      <c r="C146" s="536" t="s">
        <v>1722</v>
      </c>
      <c r="D146" s="537" t="s">
        <v>1723</v>
      </c>
      <c r="E146" s="778"/>
      <c r="F146" s="537" t="s">
        <v>1732</v>
      </c>
      <c r="G146" s="537" t="s">
        <v>1680</v>
      </c>
      <c r="H146" s="537">
        <v>-0.7</v>
      </c>
    </row>
    <row r="147" spans="3:8" ht="15.75" thickBot="1">
      <c r="C147" s="536" t="s">
        <v>1722</v>
      </c>
      <c r="D147" s="537" t="s">
        <v>1723</v>
      </c>
      <c r="E147" s="778"/>
      <c r="F147" s="537" t="s">
        <v>1732</v>
      </c>
      <c r="G147" s="537" t="s">
        <v>1680</v>
      </c>
      <c r="H147" s="537">
        <v>-0.35</v>
      </c>
    </row>
    <row r="148" spans="3:8" ht="15.75" thickBot="1">
      <c r="C148" s="536" t="s">
        <v>1722</v>
      </c>
      <c r="D148" s="537" t="s">
        <v>1723</v>
      </c>
      <c r="E148" s="778"/>
      <c r="F148" s="537" t="s">
        <v>1732</v>
      </c>
      <c r="G148" s="537" t="s">
        <v>1680</v>
      </c>
      <c r="H148" s="537">
        <v>-0.59</v>
      </c>
    </row>
    <row r="149" spans="3:8" ht="15.75" thickBot="1">
      <c r="C149" s="536" t="s">
        <v>1722</v>
      </c>
      <c r="D149" s="537" t="s">
        <v>1723</v>
      </c>
      <c r="E149" s="778"/>
      <c r="F149" s="537" t="s">
        <v>1732</v>
      </c>
      <c r="G149" s="537" t="s">
        <v>1680</v>
      </c>
      <c r="H149" s="537">
        <v>-0.17</v>
      </c>
    </row>
    <row r="150" spans="3:8" ht="15.75" thickBot="1">
      <c r="C150" s="536" t="s">
        <v>1722</v>
      </c>
      <c r="D150" s="537" t="s">
        <v>1723</v>
      </c>
      <c r="E150" s="778"/>
      <c r="F150" s="537" t="s">
        <v>1732</v>
      </c>
      <c r="G150" s="537" t="s">
        <v>1680</v>
      </c>
      <c r="H150" s="537">
        <v>-1.24</v>
      </c>
    </row>
    <row r="151" spans="3:8" ht="15.75" thickBot="1">
      <c r="C151" s="536" t="s">
        <v>1722</v>
      </c>
      <c r="D151" s="537" t="s">
        <v>1723</v>
      </c>
      <c r="E151" s="778"/>
      <c r="F151" s="537" t="s">
        <v>1732</v>
      </c>
      <c r="G151" s="537" t="s">
        <v>1680</v>
      </c>
      <c r="H151" s="537">
        <v>-0.57999999999999996</v>
      </c>
    </row>
    <row r="152" spans="3:8" ht="15.75" thickBot="1">
      <c r="C152" s="536" t="s">
        <v>1722</v>
      </c>
      <c r="D152" s="537" t="s">
        <v>1723</v>
      </c>
      <c r="E152" s="778"/>
      <c r="F152" s="537" t="s">
        <v>1732</v>
      </c>
      <c r="G152" s="537" t="s">
        <v>1680</v>
      </c>
      <c r="H152" s="537">
        <v>23.2</v>
      </c>
    </row>
    <row r="153" spans="3:8" ht="15.75" thickBot="1">
      <c r="C153" s="536" t="s">
        <v>1722</v>
      </c>
      <c r="D153" s="537" t="s">
        <v>1723</v>
      </c>
      <c r="E153" s="778"/>
      <c r="F153" s="537" t="s">
        <v>1733</v>
      </c>
      <c r="G153" s="537" t="s">
        <v>1680</v>
      </c>
      <c r="H153" s="537">
        <v>21.99</v>
      </c>
    </row>
    <row r="154" spans="3:8" ht="15.75" thickBot="1">
      <c r="C154" s="536" t="s">
        <v>1722</v>
      </c>
      <c r="D154" s="537" t="s">
        <v>1723</v>
      </c>
      <c r="E154" s="778"/>
      <c r="F154" s="537" t="s">
        <v>812</v>
      </c>
      <c r="G154" s="537" t="s">
        <v>814</v>
      </c>
      <c r="H154" s="537">
        <v>-552.74</v>
      </c>
    </row>
    <row r="155" spans="3:8" ht="15.75" thickBot="1">
      <c r="C155" s="536" t="s">
        <v>1722</v>
      </c>
      <c r="D155" s="537" t="s">
        <v>1723</v>
      </c>
      <c r="E155" s="778"/>
      <c r="F155" s="537" t="s">
        <v>812</v>
      </c>
      <c r="G155" s="537" t="s">
        <v>1680</v>
      </c>
      <c r="H155" s="537">
        <v>-0.73</v>
      </c>
    </row>
    <row r="156" spans="3:8" ht="15.75" thickBot="1">
      <c r="C156" s="536" t="s">
        <v>1722</v>
      </c>
      <c r="D156" s="537" t="s">
        <v>1723</v>
      </c>
      <c r="E156" s="778"/>
      <c r="F156" s="537" t="s">
        <v>812</v>
      </c>
      <c r="G156" s="537" t="s">
        <v>1680</v>
      </c>
      <c r="H156" s="537">
        <v>-0.55000000000000004</v>
      </c>
    </row>
    <row r="157" spans="3:8" ht="15.75" thickBot="1">
      <c r="C157" s="536" t="s">
        <v>1722</v>
      </c>
      <c r="D157" s="537" t="s">
        <v>1723</v>
      </c>
      <c r="E157" s="778"/>
      <c r="F157" s="537" t="s">
        <v>812</v>
      </c>
      <c r="G157" s="537" t="s">
        <v>1680</v>
      </c>
      <c r="H157" s="537">
        <v>21.66</v>
      </c>
    </row>
    <row r="158" spans="3:8" ht="15.75" thickBot="1">
      <c r="C158" s="536" t="s">
        <v>1722</v>
      </c>
      <c r="D158" s="537" t="s">
        <v>1723</v>
      </c>
      <c r="E158" s="778"/>
      <c r="F158" s="538">
        <v>44934</v>
      </c>
      <c r="G158" s="537" t="s">
        <v>1680</v>
      </c>
      <c r="H158" s="537">
        <v>22.66</v>
      </c>
    </row>
    <row r="159" spans="3:8" ht="15.75" thickBot="1">
      <c r="C159" s="536" t="s">
        <v>1722</v>
      </c>
      <c r="D159" s="537" t="s">
        <v>1723</v>
      </c>
      <c r="E159" s="778"/>
      <c r="F159" s="538">
        <v>44993</v>
      </c>
      <c r="G159" s="537" t="s">
        <v>1680</v>
      </c>
      <c r="H159" s="537">
        <v>22.93</v>
      </c>
    </row>
    <row r="160" spans="3:8" ht="15.75" thickBot="1">
      <c r="C160" s="536" t="s">
        <v>1722</v>
      </c>
      <c r="D160" s="537" t="s">
        <v>1723</v>
      </c>
      <c r="E160" s="778"/>
      <c r="F160" s="538">
        <v>45024</v>
      </c>
      <c r="G160" s="537" t="s">
        <v>1680</v>
      </c>
      <c r="H160" s="537">
        <v>23.42</v>
      </c>
    </row>
    <row r="161" spans="3:8" ht="15.75" thickBot="1">
      <c r="C161" s="536" t="s">
        <v>1722</v>
      </c>
      <c r="D161" s="537" t="s">
        <v>1723</v>
      </c>
      <c r="E161" s="778"/>
      <c r="F161" s="538">
        <v>45115</v>
      </c>
      <c r="G161" s="537" t="s">
        <v>1680</v>
      </c>
      <c r="H161" s="537">
        <v>23.71</v>
      </c>
    </row>
    <row r="162" spans="3:8" ht="15.75" thickBot="1">
      <c r="C162" s="536" t="s">
        <v>1722</v>
      </c>
      <c r="D162" s="537" t="s">
        <v>1723</v>
      </c>
      <c r="E162" s="778"/>
      <c r="F162" s="538">
        <v>45146</v>
      </c>
      <c r="G162" s="537" t="s">
        <v>1680</v>
      </c>
      <c r="H162" s="537">
        <v>23.06</v>
      </c>
    </row>
    <row r="163" spans="3:8" ht="15.75" thickBot="1">
      <c r="C163" s="536" t="s">
        <v>1722</v>
      </c>
      <c r="D163" s="537" t="s">
        <v>1723</v>
      </c>
      <c r="E163" s="778"/>
      <c r="F163" s="538">
        <v>45177</v>
      </c>
      <c r="G163" s="537" t="s">
        <v>1680</v>
      </c>
      <c r="H163" s="537">
        <v>24.48</v>
      </c>
    </row>
    <row r="164" spans="3:8" ht="15.75" thickBot="1">
      <c r="C164" s="536" t="s">
        <v>1722</v>
      </c>
      <c r="D164" s="537" t="s">
        <v>1723</v>
      </c>
      <c r="E164" s="778"/>
      <c r="F164" s="538">
        <v>45207</v>
      </c>
      <c r="G164" s="537" t="s">
        <v>1680</v>
      </c>
      <c r="H164" s="537">
        <v>23.32</v>
      </c>
    </row>
    <row r="165" spans="3:8" ht="15.75" thickBot="1">
      <c r="C165" s="536" t="s">
        <v>1722</v>
      </c>
      <c r="D165" s="537" t="s">
        <v>1723</v>
      </c>
      <c r="E165" s="778"/>
      <c r="F165" s="538">
        <v>45238</v>
      </c>
      <c r="G165" s="537" t="s">
        <v>1680</v>
      </c>
      <c r="H165" s="537">
        <v>23.82</v>
      </c>
    </row>
    <row r="166" spans="3:8" ht="15.75" thickBot="1">
      <c r="C166" s="536" t="s">
        <v>1722</v>
      </c>
      <c r="D166" s="537" t="s">
        <v>1723</v>
      </c>
      <c r="E166" s="778"/>
      <c r="F166" s="538">
        <v>45268</v>
      </c>
      <c r="G166" s="537" t="s">
        <v>1680</v>
      </c>
      <c r="H166" s="537">
        <v>22.89</v>
      </c>
    </row>
    <row r="167" spans="3:8" ht="15.75" thickBot="1">
      <c r="C167" s="536" t="s">
        <v>1722</v>
      </c>
      <c r="D167" s="537" t="s">
        <v>1723</v>
      </c>
      <c r="E167" s="778"/>
      <c r="F167" s="537" t="s">
        <v>1734</v>
      </c>
      <c r="G167" s="537" t="s">
        <v>1680</v>
      </c>
      <c r="H167" s="537">
        <v>21.58</v>
      </c>
    </row>
    <row r="168" spans="3:8" ht="15.75" thickBot="1">
      <c r="C168" s="536" t="s">
        <v>1722</v>
      </c>
      <c r="D168" s="537" t="s">
        <v>1723</v>
      </c>
      <c r="E168" s="778"/>
      <c r="F168" s="537" t="s">
        <v>1687</v>
      </c>
      <c r="G168" s="537" t="s">
        <v>1680</v>
      </c>
      <c r="H168" s="537">
        <v>23.78</v>
      </c>
    </row>
    <row r="169" spans="3:8" ht="15.75" thickBot="1">
      <c r="C169" s="536" t="s">
        <v>1722</v>
      </c>
      <c r="D169" s="537" t="s">
        <v>1723</v>
      </c>
      <c r="E169" s="778"/>
      <c r="F169" s="537" t="s">
        <v>1735</v>
      </c>
      <c r="G169" s="537" t="s">
        <v>1680</v>
      </c>
      <c r="H169" s="537">
        <v>23.96</v>
      </c>
    </row>
    <row r="170" spans="3:8" ht="15.75" thickBot="1">
      <c r="C170" s="536" t="s">
        <v>1722</v>
      </c>
      <c r="D170" s="537" t="s">
        <v>1723</v>
      </c>
      <c r="E170" s="778"/>
      <c r="F170" s="537" t="s">
        <v>1735</v>
      </c>
      <c r="G170" s="537" t="s">
        <v>1680</v>
      </c>
      <c r="H170" s="537">
        <v>-1.58</v>
      </c>
    </row>
    <row r="171" spans="3:8" ht="15.75" thickBot="1">
      <c r="C171" s="536" t="s">
        <v>1722</v>
      </c>
      <c r="D171" s="537" t="s">
        <v>1723</v>
      </c>
      <c r="E171" s="778"/>
      <c r="F171" s="537" t="s">
        <v>1736</v>
      </c>
      <c r="G171" s="537" t="s">
        <v>1680</v>
      </c>
      <c r="H171" s="537">
        <v>22.86</v>
      </c>
    </row>
    <row r="172" spans="3:8" ht="15.75" thickBot="1">
      <c r="C172" s="536" t="s">
        <v>1722</v>
      </c>
      <c r="D172" s="537" t="s">
        <v>1723</v>
      </c>
      <c r="E172" s="778"/>
      <c r="F172" s="537" t="s">
        <v>1737</v>
      </c>
      <c r="G172" s="537" t="s">
        <v>1680</v>
      </c>
      <c r="H172" s="537">
        <v>18.36</v>
      </c>
    </row>
    <row r="173" spans="3:8" ht="15.75" thickBot="1">
      <c r="C173" s="536" t="s">
        <v>1722</v>
      </c>
      <c r="D173" s="537" t="s">
        <v>1723</v>
      </c>
      <c r="E173" s="778"/>
      <c r="F173" s="537" t="s">
        <v>1738</v>
      </c>
      <c r="G173" s="537" t="s">
        <v>1680</v>
      </c>
      <c r="H173" s="537">
        <v>22.74</v>
      </c>
    </row>
    <row r="174" spans="3:8" ht="15.75" thickBot="1">
      <c r="C174" s="536" t="s">
        <v>1722</v>
      </c>
      <c r="D174" s="537" t="s">
        <v>1723</v>
      </c>
      <c r="E174" s="778"/>
      <c r="F174" s="537" t="s">
        <v>1739</v>
      </c>
      <c r="G174" s="537" t="s">
        <v>1680</v>
      </c>
      <c r="H174" s="537">
        <v>22.14</v>
      </c>
    </row>
    <row r="175" spans="3:8" ht="15.75" thickBot="1">
      <c r="C175" s="536" t="s">
        <v>1722</v>
      </c>
      <c r="D175" s="537" t="s">
        <v>1723</v>
      </c>
      <c r="E175" s="778"/>
      <c r="F175" s="537" t="s">
        <v>1740</v>
      </c>
      <c r="G175" s="537" t="s">
        <v>1680</v>
      </c>
      <c r="H175" s="537">
        <v>23.29</v>
      </c>
    </row>
    <row r="176" spans="3:8" ht="15.75" thickBot="1">
      <c r="C176" s="536" t="s">
        <v>1722</v>
      </c>
      <c r="D176" s="537" t="s">
        <v>1723</v>
      </c>
      <c r="E176" s="778"/>
      <c r="F176" s="537" t="s">
        <v>1741</v>
      </c>
      <c r="G176" s="537" t="s">
        <v>1680</v>
      </c>
      <c r="H176" s="537">
        <v>-1.1399999999999999</v>
      </c>
    </row>
    <row r="177" spans="3:8" ht="15.75" thickBot="1">
      <c r="C177" s="536" t="s">
        <v>1722</v>
      </c>
      <c r="D177" s="537" t="s">
        <v>1723</v>
      </c>
      <c r="E177" s="778"/>
      <c r="F177" s="537" t="s">
        <v>1741</v>
      </c>
      <c r="G177" s="537" t="s">
        <v>1680</v>
      </c>
      <c r="H177" s="537">
        <v>-0.36</v>
      </c>
    </row>
    <row r="178" spans="3:8" ht="15.75" thickBot="1">
      <c r="C178" s="536" t="s">
        <v>1722</v>
      </c>
      <c r="D178" s="537" t="s">
        <v>1723</v>
      </c>
      <c r="E178" s="778"/>
      <c r="F178" s="537" t="s">
        <v>1742</v>
      </c>
      <c r="G178" s="537" t="s">
        <v>1680</v>
      </c>
      <c r="H178" s="537">
        <v>-0.24</v>
      </c>
    </row>
    <row r="179" spans="3:8" ht="15.75" thickBot="1">
      <c r="C179" s="536" t="s">
        <v>1722</v>
      </c>
      <c r="D179" s="537" t="s">
        <v>1723</v>
      </c>
      <c r="E179" s="778"/>
      <c r="F179" s="537" t="s">
        <v>1743</v>
      </c>
      <c r="G179" s="537" t="s">
        <v>1680</v>
      </c>
      <c r="H179" s="537">
        <v>23.24</v>
      </c>
    </row>
    <row r="180" spans="3:8" ht="15.75" thickBot="1">
      <c r="C180" s="536" t="s">
        <v>1722</v>
      </c>
      <c r="D180" s="537" t="s">
        <v>1723</v>
      </c>
      <c r="E180" s="778"/>
      <c r="F180" s="537" t="s">
        <v>1744</v>
      </c>
      <c r="G180" s="537" t="s">
        <v>1680</v>
      </c>
      <c r="H180" s="537">
        <v>23.22</v>
      </c>
    </row>
    <row r="181" spans="3:8" ht="15.75" thickBot="1">
      <c r="C181" s="536" t="s">
        <v>1722</v>
      </c>
      <c r="D181" s="537" t="s">
        <v>1723</v>
      </c>
      <c r="E181" s="778"/>
      <c r="F181" s="537" t="s">
        <v>1744</v>
      </c>
      <c r="G181" s="537" t="s">
        <v>1680</v>
      </c>
      <c r="H181" s="537">
        <v>23.14</v>
      </c>
    </row>
    <row r="182" spans="3:8" ht="15.75" thickBot="1">
      <c r="C182" s="536" t="s">
        <v>1722</v>
      </c>
      <c r="D182" s="537" t="s">
        <v>1723</v>
      </c>
      <c r="E182" s="778"/>
      <c r="F182" s="537" t="s">
        <v>1744</v>
      </c>
      <c r="G182" s="537" t="s">
        <v>1680</v>
      </c>
      <c r="H182" s="537">
        <v>23.75</v>
      </c>
    </row>
    <row r="183" spans="3:8" ht="15.75" thickBot="1">
      <c r="C183" s="536" t="s">
        <v>1722</v>
      </c>
      <c r="D183" s="537" t="s">
        <v>1723</v>
      </c>
      <c r="E183" s="778"/>
      <c r="F183" s="537" t="s">
        <v>1745</v>
      </c>
      <c r="G183" s="537" t="s">
        <v>1680</v>
      </c>
      <c r="H183" s="537">
        <v>23.18</v>
      </c>
    </row>
    <row r="184" spans="3:8" ht="15.75" thickBot="1">
      <c r="C184" s="536" t="s">
        <v>1722</v>
      </c>
      <c r="D184" s="537" t="s">
        <v>1723</v>
      </c>
      <c r="E184" s="778"/>
      <c r="F184" s="537" t="s">
        <v>1745</v>
      </c>
      <c r="G184" s="537" t="s">
        <v>1680</v>
      </c>
      <c r="H184" s="537">
        <v>23.68</v>
      </c>
    </row>
    <row r="185" spans="3:8" ht="15.75" thickBot="1">
      <c r="C185" s="536" t="s">
        <v>1722</v>
      </c>
      <c r="D185" s="537" t="s">
        <v>1723</v>
      </c>
      <c r="E185" s="778"/>
      <c r="F185" s="537" t="s">
        <v>1746</v>
      </c>
      <c r="G185" s="537" t="s">
        <v>1680</v>
      </c>
      <c r="H185" s="537">
        <v>22.76</v>
      </c>
    </row>
    <row r="186" spans="3:8" ht="15.75" thickBot="1">
      <c r="C186" s="536" t="s">
        <v>1722</v>
      </c>
      <c r="D186" s="537" t="s">
        <v>1723</v>
      </c>
      <c r="E186" s="778"/>
      <c r="F186" s="537" t="s">
        <v>1746</v>
      </c>
      <c r="G186" s="537" t="s">
        <v>1680</v>
      </c>
      <c r="H186" s="537">
        <v>23.22</v>
      </c>
    </row>
    <row r="187" spans="3:8" ht="15.75" thickBot="1">
      <c r="C187" s="536" t="s">
        <v>1722</v>
      </c>
      <c r="D187" s="537" t="s">
        <v>1723</v>
      </c>
      <c r="E187" s="778"/>
      <c r="F187" s="537" t="s">
        <v>819</v>
      </c>
      <c r="G187" s="537" t="s">
        <v>814</v>
      </c>
      <c r="H187" s="537">
        <v>-606.80999999999995</v>
      </c>
    </row>
    <row r="188" spans="3:8" ht="15.75" thickBot="1">
      <c r="C188" s="536" t="s">
        <v>1722</v>
      </c>
      <c r="D188" s="537" t="s">
        <v>1723</v>
      </c>
      <c r="E188" s="778"/>
      <c r="F188" s="537" t="s">
        <v>819</v>
      </c>
      <c r="G188" s="537" t="s">
        <v>1680</v>
      </c>
      <c r="H188" s="537">
        <v>22.34</v>
      </c>
    </row>
    <row r="189" spans="3:8" ht="15.75" thickBot="1">
      <c r="C189" s="536" t="s">
        <v>1722</v>
      </c>
      <c r="D189" s="537" t="s">
        <v>1723</v>
      </c>
      <c r="E189" s="778"/>
      <c r="F189" s="538">
        <v>44935</v>
      </c>
      <c r="G189" s="537" t="s">
        <v>1680</v>
      </c>
      <c r="H189" s="537">
        <v>23.14</v>
      </c>
    </row>
    <row r="190" spans="3:8" ht="15.75" thickBot="1">
      <c r="C190" s="536" t="s">
        <v>1722</v>
      </c>
      <c r="D190" s="537" t="s">
        <v>1723</v>
      </c>
      <c r="E190" s="778"/>
      <c r="F190" s="538">
        <v>44935</v>
      </c>
      <c r="G190" s="537" t="s">
        <v>1680</v>
      </c>
      <c r="H190" s="537">
        <v>23.2</v>
      </c>
    </row>
    <row r="191" spans="3:8" ht="15.75" thickBot="1">
      <c r="C191" s="536" t="s">
        <v>1722</v>
      </c>
      <c r="D191" s="537" t="s">
        <v>1723</v>
      </c>
      <c r="E191" s="778"/>
      <c r="F191" s="538">
        <v>44935</v>
      </c>
      <c r="G191" s="537" t="s">
        <v>1680</v>
      </c>
      <c r="H191" s="537">
        <v>-0.55000000000000004</v>
      </c>
    </row>
    <row r="192" spans="3:8" ht="15.75" thickBot="1">
      <c r="C192" s="536" t="s">
        <v>1722</v>
      </c>
      <c r="D192" s="537" t="s">
        <v>1723</v>
      </c>
      <c r="E192" s="778"/>
      <c r="F192" s="538">
        <v>44966</v>
      </c>
      <c r="G192" s="537" t="s">
        <v>1680</v>
      </c>
      <c r="H192" s="537">
        <v>22.7</v>
      </c>
    </row>
    <row r="193" spans="3:8" ht="15.75" thickBot="1">
      <c r="C193" s="536" t="s">
        <v>1722</v>
      </c>
      <c r="D193" s="537" t="s">
        <v>1723</v>
      </c>
      <c r="E193" s="778"/>
      <c r="F193" s="538">
        <v>44966</v>
      </c>
      <c r="G193" s="537" t="s">
        <v>1680</v>
      </c>
      <c r="H193" s="537">
        <v>22.22</v>
      </c>
    </row>
    <row r="194" spans="3:8" ht="15.75" thickBot="1">
      <c r="C194" s="536" t="s">
        <v>1722</v>
      </c>
      <c r="D194" s="537" t="s">
        <v>1723</v>
      </c>
      <c r="E194" s="778"/>
      <c r="F194" s="538">
        <v>45025</v>
      </c>
      <c r="G194" s="537" t="s">
        <v>1680</v>
      </c>
      <c r="H194" s="537">
        <v>38.71</v>
      </c>
    </row>
    <row r="195" spans="3:8" ht="15.75" thickBot="1">
      <c r="C195" s="536" t="s">
        <v>1722</v>
      </c>
      <c r="D195" s="537" t="s">
        <v>1723</v>
      </c>
      <c r="E195" s="778"/>
      <c r="F195" s="538">
        <v>45025</v>
      </c>
      <c r="G195" s="537" t="s">
        <v>1680</v>
      </c>
      <c r="H195" s="537">
        <v>24.04</v>
      </c>
    </row>
    <row r="196" spans="3:8" ht="15.75" thickBot="1">
      <c r="C196" s="536" t="s">
        <v>1722</v>
      </c>
      <c r="D196" s="537" t="s">
        <v>1723</v>
      </c>
      <c r="E196" s="778"/>
      <c r="F196" s="538">
        <v>45025</v>
      </c>
      <c r="G196" s="537" t="s">
        <v>1680</v>
      </c>
      <c r="H196" s="537">
        <v>-6.51</v>
      </c>
    </row>
    <row r="197" spans="3:8" ht="15.75" thickBot="1">
      <c r="C197" s="536" t="s">
        <v>1722</v>
      </c>
      <c r="D197" s="537" t="s">
        <v>1723</v>
      </c>
      <c r="E197" s="778"/>
      <c r="F197" s="538">
        <v>45025</v>
      </c>
      <c r="G197" s="537" t="s">
        <v>1680</v>
      </c>
      <c r="H197" s="537">
        <v>6.51</v>
      </c>
    </row>
    <row r="198" spans="3:8" ht="15.75" thickBot="1">
      <c r="C198" s="536" t="s">
        <v>1722</v>
      </c>
      <c r="D198" s="537" t="s">
        <v>1723</v>
      </c>
      <c r="E198" s="778"/>
      <c r="F198" s="538">
        <v>45055</v>
      </c>
      <c r="G198" s="537" t="s">
        <v>1680</v>
      </c>
      <c r="H198" s="537">
        <v>39.58</v>
      </c>
    </row>
    <row r="199" spans="3:8" ht="15.75" thickBot="1">
      <c r="C199" s="536" t="s">
        <v>1722</v>
      </c>
      <c r="D199" s="537" t="s">
        <v>1723</v>
      </c>
      <c r="E199" s="778"/>
      <c r="F199" s="538">
        <v>45086</v>
      </c>
      <c r="G199" s="537" t="s">
        <v>1680</v>
      </c>
      <c r="H199" s="537">
        <v>-1.1000000000000001</v>
      </c>
    </row>
    <row r="200" spans="3:8" ht="15.75" thickBot="1">
      <c r="C200" s="536" t="s">
        <v>1722</v>
      </c>
      <c r="D200" s="537" t="s">
        <v>1723</v>
      </c>
      <c r="E200" s="778"/>
      <c r="F200" s="538">
        <v>45086</v>
      </c>
      <c r="G200" s="537" t="s">
        <v>1680</v>
      </c>
      <c r="H200" s="537">
        <v>-0.81</v>
      </c>
    </row>
    <row r="201" spans="3:8" ht="15.75" thickBot="1">
      <c r="C201" s="536" t="s">
        <v>1722</v>
      </c>
      <c r="D201" s="537" t="s">
        <v>1723</v>
      </c>
      <c r="E201" s="778"/>
      <c r="F201" s="538">
        <v>45086</v>
      </c>
      <c r="G201" s="537" t="s">
        <v>1680</v>
      </c>
      <c r="H201" s="537">
        <v>-1.39</v>
      </c>
    </row>
    <row r="202" spans="3:8" ht="15.75" thickBot="1">
      <c r="C202" s="536" t="s">
        <v>1722</v>
      </c>
      <c r="D202" s="537" t="s">
        <v>1723</v>
      </c>
      <c r="E202" s="778"/>
      <c r="F202" s="538">
        <v>45086</v>
      </c>
      <c r="G202" s="537" t="s">
        <v>1680</v>
      </c>
      <c r="H202" s="537">
        <v>23.14</v>
      </c>
    </row>
    <row r="203" spans="3:8" ht="15.75" thickBot="1">
      <c r="C203" s="536" t="s">
        <v>1722</v>
      </c>
      <c r="D203" s="537" t="s">
        <v>1723</v>
      </c>
      <c r="E203" s="778"/>
      <c r="F203" s="538">
        <v>45116</v>
      </c>
      <c r="G203" s="537" t="s">
        <v>1680</v>
      </c>
      <c r="H203" s="537">
        <v>23.66</v>
      </c>
    </row>
    <row r="204" spans="3:8" ht="15.75" thickBot="1">
      <c r="C204" s="536" t="s">
        <v>1722</v>
      </c>
      <c r="D204" s="537" t="s">
        <v>1723</v>
      </c>
      <c r="E204" s="778"/>
      <c r="F204" s="538">
        <v>45147</v>
      </c>
      <c r="G204" s="537" t="s">
        <v>1680</v>
      </c>
      <c r="H204" s="537">
        <v>23.27</v>
      </c>
    </row>
    <row r="205" spans="3:8" ht="15.75" thickBot="1">
      <c r="C205" s="536" t="s">
        <v>1722</v>
      </c>
      <c r="D205" s="537" t="s">
        <v>1723</v>
      </c>
      <c r="E205" s="778"/>
      <c r="F205" s="538">
        <v>45178</v>
      </c>
      <c r="G205" s="537" t="s">
        <v>1680</v>
      </c>
      <c r="H205" s="537">
        <v>22.64</v>
      </c>
    </row>
    <row r="206" spans="3:8" ht="15.75" thickBot="1">
      <c r="C206" s="536" t="s">
        <v>1722</v>
      </c>
      <c r="D206" s="537" t="s">
        <v>1723</v>
      </c>
      <c r="E206" s="778"/>
      <c r="F206" s="538">
        <v>45239</v>
      </c>
      <c r="G206" s="537" t="s">
        <v>1680</v>
      </c>
      <c r="H206" s="537">
        <v>23.44</v>
      </c>
    </row>
    <row r="207" spans="3:8" ht="15.75" thickBot="1">
      <c r="C207" s="536" t="s">
        <v>1722</v>
      </c>
      <c r="D207" s="537" t="s">
        <v>1723</v>
      </c>
      <c r="E207" s="778"/>
      <c r="F207" s="538">
        <v>45269</v>
      </c>
      <c r="G207" s="537" t="s">
        <v>1680</v>
      </c>
      <c r="H207" s="537">
        <v>23.54</v>
      </c>
    </row>
    <row r="208" spans="3:8" ht="15.75" thickBot="1">
      <c r="C208" s="536" t="s">
        <v>1722</v>
      </c>
      <c r="D208" s="537" t="s">
        <v>1723</v>
      </c>
      <c r="E208" s="778"/>
      <c r="F208" s="537" t="s">
        <v>1717</v>
      </c>
      <c r="G208" s="537" t="s">
        <v>1680</v>
      </c>
      <c r="H208" s="537">
        <v>23.6</v>
      </c>
    </row>
    <row r="209" spans="3:8" ht="15.75" thickBot="1">
      <c r="C209" s="536" t="s">
        <v>1722</v>
      </c>
      <c r="D209" s="537" t="s">
        <v>1723</v>
      </c>
      <c r="E209" s="778"/>
      <c r="F209" s="537" t="s">
        <v>1691</v>
      </c>
      <c r="G209" s="537" t="s">
        <v>1680</v>
      </c>
      <c r="H209" s="537">
        <v>23.66</v>
      </c>
    </row>
    <row r="210" spans="3:8" ht="15.75" thickBot="1">
      <c r="C210" s="536" t="s">
        <v>1722</v>
      </c>
      <c r="D210" s="537" t="s">
        <v>1723</v>
      </c>
      <c r="E210" s="778"/>
      <c r="F210" s="537" t="s">
        <v>1747</v>
      </c>
      <c r="G210" s="537" t="s">
        <v>1680</v>
      </c>
      <c r="H210" s="537">
        <v>22.74</v>
      </c>
    </row>
    <row r="211" spans="3:8" ht="15.75" thickBot="1">
      <c r="C211" s="536" t="s">
        <v>1722</v>
      </c>
      <c r="D211" s="537" t="s">
        <v>1723</v>
      </c>
      <c r="E211" s="778"/>
      <c r="F211" s="537" t="s">
        <v>1748</v>
      </c>
      <c r="G211" s="537" t="s">
        <v>1680</v>
      </c>
      <c r="H211" s="537">
        <v>23.6</v>
      </c>
    </row>
    <row r="212" spans="3:8" ht="15.75" thickBot="1">
      <c r="C212" s="536" t="s">
        <v>1722</v>
      </c>
      <c r="D212" s="537" t="s">
        <v>1723</v>
      </c>
      <c r="E212" s="778"/>
      <c r="F212" s="537" t="s">
        <v>1748</v>
      </c>
      <c r="G212" s="537" t="s">
        <v>1680</v>
      </c>
      <c r="H212" s="537">
        <v>22.34</v>
      </c>
    </row>
    <row r="213" spans="3:8" ht="15.75" thickBot="1">
      <c r="C213" s="536" t="s">
        <v>1722</v>
      </c>
      <c r="D213" s="537" t="s">
        <v>1723</v>
      </c>
      <c r="E213" s="778"/>
      <c r="F213" s="537" t="s">
        <v>1748</v>
      </c>
      <c r="G213" s="537" t="s">
        <v>1680</v>
      </c>
      <c r="H213" s="537">
        <v>-2.85</v>
      </c>
    </row>
    <row r="214" spans="3:8" ht="15.75" thickBot="1">
      <c r="C214" s="536" t="s">
        <v>1722</v>
      </c>
      <c r="D214" s="537" t="s">
        <v>1723</v>
      </c>
      <c r="E214" s="778"/>
      <c r="F214" s="537" t="s">
        <v>1748</v>
      </c>
      <c r="G214" s="537" t="s">
        <v>1680</v>
      </c>
      <c r="H214" s="537">
        <v>-0.13</v>
      </c>
    </row>
    <row r="215" spans="3:8" ht="15.75" thickBot="1">
      <c r="C215" s="536" t="s">
        <v>1722</v>
      </c>
      <c r="D215" s="537" t="s">
        <v>1723</v>
      </c>
      <c r="E215" s="778"/>
      <c r="F215" s="537" t="s">
        <v>1748</v>
      </c>
      <c r="G215" s="537" t="s">
        <v>1680</v>
      </c>
      <c r="H215" s="537">
        <v>-0.37</v>
      </c>
    </row>
    <row r="216" spans="3:8" ht="15.75" thickBot="1">
      <c r="C216" s="536" t="s">
        <v>1722</v>
      </c>
      <c r="D216" s="537" t="s">
        <v>1723</v>
      </c>
      <c r="E216" s="778"/>
      <c r="F216" s="537" t="s">
        <v>1749</v>
      </c>
      <c r="G216" s="537" t="s">
        <v>1680</v>
      </c>
      <c r="H216" s="537">
        <v>24.7</v>
      </c>
    </row>
    <row r="217" spans="3:8" ht="15.75" thickBot="1">
      <c r="C217" s="536" t="s">
        <v>1722</v>
      </c>
      <c r="D217" s="537" t="s">
        <v>1723</v>
      </c>
      <c r="E217" s="778"/>
      <c r="F217" s="537" t="s">
        <v>1750</v>
      </c>
      <c r="G217" s="537" t="s">
        <v>1680</v>
      </c>
      <c r="H217" s="537">
        <v>21.24</v>
      </c>
    </row>
    <row r="218" spans="3:8" ht="15.75" thickBot="1">
      <c r="C218" s="536" t="s">
        <v>1722</v>
      </c>
      <c r="D218" s="537" t="s">
        <v>1723</v>
      </c>
      <c r="E218" s="778"/>
      <c r="F218" s="537" t="s">
        <v>1751</v>
      </c>
      <c r="G218" s="537" t="s">
        <v>1680</v>
      </c>
      <c r="H218" s="537">
        <v>23.73</v>
      </c>
    </row>
    <row r="219" spans="3:8" ht="15.75" thickBot="1">
      <c r="C219" s="536" t="s">
        <v>1722</v>
      </c>
      <c r="D219" s="537" t="s">
        <v>1723</v>
      </c>
      <c r="E219" s="778"/>
      <c r="F219" s="537" t="s">
        <v>1752</v>
      </c>
      <c r="G219" s="537" t="s">
        <v>1680</v>
      </c>
      <c r="H219" s="537">
        <v>22.26</v>
      </c>
    </row>
    <row r="220" spans="3:8" ht="15.75" thickBot="1">
      <c r="C220" s="536" t="s">
        <v>1722</v>
      </c>
      <c r="D220" s="537" t="s">
        <v>1723</v>
      </c>
      <c r="E220" s="778"/>
      <c r="F220" s="537" t="s">
        <v>1753</v>
      </c>
      <c r="G220" s="537" t="s">
        <v>1680</v>
      </c>
      <c r="H220" s="537">
        <v>22.08</v>
      </c>
    </row>
    <row r="221" spans="3:8" ht="15.75" thickBot="1">
      <c r="C221" s="536" t="s">
        <v>1722</v>
      </c>
      <c r="D221" s="537" t="s">
        <v>1723</v>
      </c>
      <c r="E221" s="778"/>
      <c r="F221" s="537" t="s">
        <v>1753</v>
      </c>
      <c r="G221" s="537" t="s">
        <v>1680</v>
      </c>
      <c r="H221" s="537">
        <v>-1.6</v>
      </c>
    </row>
    <row r="222" spans="3:8" ht="15.75" thickBot="1">
      <c r="C222" s="536" t="s">
        <v>1722</v>
      </c>
      <c r="D222" s="537" t="s">
        <v>1723</v>
      </c>
      <c r="E222" s="778"/>
      <c r="F222" s="537" t="s">
        <v>1754</v>
      </c>
      <c r="G222" s="537" t="s">
        <v>1680</v>
      </c>
      <c r="H222" s="537">
        <v>22.44</v>
      </c>
    </row>
    <row r="223" spans="3:8" ht="15.75" thickBot="1">
      <c r="C223" s="536" t="s">
        <v>1722</v>
      </c>
      <c r="D223" s="537" t="s">
        <v>1723</v>
      </c>
      <c r="E223" s="778"/>
      <c r="F223" s="537" t="s">
        <v>1755</v>
      </c>
      <c r="G223" s="537" t="s">
        <v>1680</v>
      </c>
      <c r="H223" s="537">
        <v>-2.71</v>
      </c>
    </row>
    <row r="224" spans="3:8" ht="15.75" thickBot="1">
      <c r="C224" s="536" t="s">
        <v>1722</v>
      </c>
      <c r="D224" s="537" t="s">
        <v>1723</v>
      </c>
      <c r="E224" s="778"/>
      <c r="F224" s="537" t="s">
        <v>1755</v>
      </c>
      <c r="G224" s="537" t="s">
        <v>1680</v>
      </c>
      <c r="H224" s="537">
        <v>21.11</v>
      </c>
    </row>
    <row r="225" spans="3:8" ht="15.75" thickBot="1">
      <c r="C225" s="536" t="s">
        <v>1722</v>
      </c>
      <c r="D225" s="537" t="s">
        <v>1723</v>
      </c>
      <c r="E225" s="778"/>
      <c r="F225" s="537" t="s">
        <v>1755</v>
      </c>
      <c r="G225" s="537" t="s">
        <v>1680</v>
      </c>
      <c r="H225" s="537">
        <v>-0.24</v>
      </c>
    </row>
    <row r="226" spans="3:8" ht="15.75" thickBot="1">
      <c r="C226" s="536" t="s">
        <v>1722</v>
      </c>
      <c r="D226" s="537" t="s">
        <v>1723</v>
      </c>
      <c r="E226" s="778"/>
      <c r="F226" s="537" t="s">
        <v>1756</v>
      </c>
      <c r="G226" s="537" t="s">
        <v>1680</v>
      </c>
      <c r="H226" s="537">
        <v>23.02</v>
      </c>
    </row>
    <row r="227" spans="3:8" ht="15.75" thickBot="1">
      <c r="C227" s="536" t="s">
        <v>1722</v>
      </c>
      <c r="D227" s="537" t="s">
        <v>1723</v>
      </c>
      <c r="E227" s="778"/>
      <c r="F227" s="537" t="s">
        <v>822</v>
      </c>
      <c r="G227" s="537" t="s">
        <v>814</v>
      </c>
      <c r="H227" s="537">
        <v>-602.57000000000005</v>
      </c>
    </row>
    <row r="228" spans="3:8" ht="15.75" thickBot="1">
      <c r="C228" s="536" t="s">
        <v>1722</v>
      </c>
      <c r="D228" s="537" t="s">
        <v>1723</v>
      </c>
      <c r="E228" s="778"/>
      <c r="F228" s="537" t="s">
        <v>822</v>
      </c>
      <c r="G228" s="537" t="s">
        <v>1680</v>
      </c>
      <c r="H228" s="537">
        <v>-0.28000000000000003</v>
      </c>
    </row>
    <row r="229" spans="3:8" ht="15.75" thickBot="1">
      <c r="C229" s="536" t="s">
        <v>1722</v>
      </c>
      <c r="D229" s="537" t="s">
        <v>1723</v>
      </c>
      <c r="E229" s="778"/>
      <c r="F229" s="537" t="s">
        <v>822</v>
      </c>
      <c r="G229" s="537" t="s">
        <v>1680</v>
      </c>
      <c r="H229" s="537">
        <v>23.22</v>
      </c>
    </row>
    <row r="230" spans="3:8" ht="15.75" thickBot="1">
      <c r="C230" s="536" t="s">
        <v>1722</v>
      </c>
      <c r="D230" s="537" t="s">
        <v>1723</v>
      </c>
      <c r="E230" s="778"/>
      <c r="F230" s="538">
        <v>44967</v>
      </c>
      <c r="G230" s="537" t="s">
        <v>1680</v>
      </c>
      <c r="H230" s="537">
        <v>21.36</v>
      </c>
    </row>
    <row r="231" spans="3:8" ht="15.75" thickBot="1">
      <c r="C231" s="536" t="s">
        <v>1722</v>
      </c>
      <c r="D231" s="537" t="s">
        <v>1723</v>
      </c>
      <c r="E231" s="778"/>
      <c r="F231" s="538">
        <v>44995</v>
      </c>
      <c r="G231" s="537" t="s">
        <v>1680</v>
      </c>
      <c r="H231" s="537">
        <v>22.65</v>
      </c>
    </row>
    <row r="232" spans="3:8" ht="15.75" thickBot="1">
      <c r="C232" s="536" t="s">
        <v>1722</v>
      </c>
      <c r="D232" s="537" t="s">
        <v>1723</v>
      </c>
      <c r="E232" s="778"/>
      <c r="F232" s="538">
        <v>45026</v>
      </c>
      <c r="G232" s="537" t="s">
        <v>1680</v>
      </c>
      <c r="H232" s="537">
        <v>39.950000000000003</v>
      </c>
    </row>
    <row r="233" spans="3:8" ht="15.75" thickBot="1">
      <c r="C233" s="536" t="s">
        <v>1722</v>
      </c>
      <c r="D233" s="537" t="s">
        <v>1723</v>
      </c>
      <c r="E233" s="778"/>
      <c r="F233" s="538">
        <v>45056</v>
      </c>
      <c r="G233" s="537" t="s">
        <v>1680</v>
      </c>
      <c r="H233" s="537">
        <v>21.16</v>
      </c>
    </row>
    <row r="234" spans="3:8" ht="15.75" thickBot="1">
      <c r="C234" s="536" t="s">
        <v>1722</v>
      </c>
      <c r="D234" s="537" t="s">
        <v>1723</v>
      </c>
      <c r="E234" s="778"/>
      <c r="F234" s="538">
        <v>45087</v>
      </c>
      <c r="G234" s="537" t="s">
        <v>1680</v>
      </c>
      <c r="H234" s="537">
        <v>23.63</v>
      </c>
    </row>
    <row r="235" spans="3:8" ht="15.75" thickBot="1">
      <c r="C235" s="536" t="s">
        <v>1722</v>
      </c>
      <c r="D235" s="537" t="s">
        <v>1723</v>
      </c>
      <c r="E235" s="778"/>
      <c r="F235" s="538">
        <v>45117</v>
      </c>
      <c r="G235" s="537" t="s">
        <v>1680</v>
      </c>
      <c r="H235" s="537">
        <v>23.62</v>
      </c>
    </row>
    <row r="236" spans="3:8" ht="15.75" thickBot="1">
      <c r="C236" s="536" t="s">
        <v>1722</v>
      </c>
      <c r="D236" s="537" t="s">
        <v>1723</v>
      </c>
      <c r="E236" s="778"/>
      <c r="F236" s="538">
        <v>45179</v>
      </c>
      <c r="G236" s="537" t="s">
        <v>1680</v>
      </c>
      <c r="H236" s="537">
        <v>21.08</v>
      </c>
    </row>
    <row r="237" spans="3:8" ht="15.75" thickBot="1">
      <c r="C237" s="536" t="s">
        <v>1722</v>
      </c>
      <c r="D237" s="537" t="s">
        <v>1723</v>
      </c>
      <c r="E237" s="778"/>
      <c r="F237" s="538">
        <v>45209</v>
      </c>
      <c r="G237" s="537" t="s">
        <v>1680</v>
      </c>
      <c r="H237" s="537">
        <v>-0.16</v>
      </c>
    </row>
    <row r="238" spans="3:8" ht="15.75" thickBot="1">
      <c r="C238" s="536" t="s">
        <v>1722</v>
      </c>
      <c r="D238" s="537" t="s">
        <v>1723</v>
      </c>
      <c r="E238" s="778"/>
      <c r="F238" s="538">
        <v>45209</v>
      </c>
      <c r="G238" s="537" t="s">
        <v>1680</v>
      </c>
      <c r="H238" s="537">
        <v>22.12</v>
      </c>
    </row>
    <row r="239" spans="3:8" ht="15.75" thickBot="1">
      <c r="C239" s="536" t="s">
        <v>1722</v>
      </c>
      <c r="D239" s="537" t="s">
        <v>1723</v>
      </c>
      <c r="E239" s="778"/>
      <c r="F239" s="538">
        <v>45209</v>
      </c>
      <c r="G239" s="537" t="s">
        <v>1680</v>
      </c>
      <c r="H239" s="537">
        <v>-1</v>
      </c>
    </row>
    <row r="240" spans="3:8" ht="15.75" thickBot="1">
      <c r="C240" s="536" t="s">
        <v>1722</v>
      </c>
      <c r="D240" s="537" t="s">
        <v>1723</v>
      </c>
      <c r="E240" s="778"/>
      <c r="F240" s="538">
        <v>45240</v>
      </c>
      <c r="G240" s="537" t="s">
        <v>1680</v>
      </c>
      <c r="H240" s="537">
        <v>-7.0000000000000007E-2</v>
      </c>
    </row>
    <row r="241" spans="3:8" ht="15.75" thickBot="1">
      <c r="C241" s="536" t="s">
        <v>1722</v>
      </c>
      <c r="D241" s="537" t="s">
        <v>1723</v>
      </c>
      <c r="E241" s="778"/>
      <c r="F241" s="537" t="s">
        <v>1757</v>
      </c>
      <c r="G241" s="537" t="s">
        <v>1680</v>
      </c>
      <c r="H241" s="537">
        <v>21.54</v>
      </c>
    </row>
    <row r="242" spans="3:8" ht="15.75" thickBot="1">
      <c r="C242" s="536" t="s">
        <v>1722</v>
      </c>
      <c r="D242" s="537" t="s">
        <v>1723</v>
      </c>
      <c r="E242" s="778"/>
      <c r="F242" s="537" t="s">
        <v>1757</v>
      </c>
      <c r="G242" s="537" t="s">
        <v>1680</v>
      </c>
      <c r="H242" s="537">
        <v>22.68</v>
      </c>
    </row>
    <row r="243" spans="3:8" ht="15.75" thickBot="1">
      <c r="C243" s="536" t="s">
        <v>1722</v>
      </c>
      <c r="D243" s="537" t="s">
        <v>1723</v>
      </c>
      <c r="E243" s="778"/>
      <c r="F243" s="537" t="s">
        <v>1758</v>
      </c>
      <c r="G243" s="537" t="s">
        <v>1680</v>
      </c>
      <c r="H243" s="537">
        <v>22.52</v>
      </c>
    </row>
    <row r="244" spans="3:8" ht="15.75" thickBot="1">
      <c r="C244" s="536" t="s">
        <v>1722</v>
      </c>
      <c r="D244" s="537" t="s">
        <v>1723</v>
      </c>
      <c r="E244" s="778"/>
      <c r="F244" s="537" t="s">
        <v>1759</v>
      </c>
      <c r="G244" s="537" t="s">
        <v>1680</v>
      </c>
      <c r="H244" s="537">
        <v>22.39</v>
      </c>
    </row>
    <row r="245" spans="3:8" ht="15.75" thickBot="1">
      <c r="C245" s="536" t="s">
        <v>1722</v>
      </c>
      <c r="D245" s="537" t="s">
        <v>1723</v>
      </c>
      <c r="E245" s="778"/>
      <c r="F245" s="537" t="s">
        <v>1759</v>
      </c>
      <c r="G245" s="537" t="s">
        <v>1680</v>
      </c>
      <c r="H245" s="537">
        <v>23.54</v>
      </c>
    </row>
    <row r="246" spans="3:8" ht="15.75" thickBot="1">
      <c r="C246" s="536" t="s">
        <v>1722</v>
      </c>
      <c r="D246" s="537" t="s">
        <v>1723</v>
      </c>
      <c r="E246" s="778"/>
      <c r="F246" s="537" t="s">
        <v>1692</v>
      </c>
      <c r="G246" s="537" t="s">
        <v>1680</v>
      </c>
      <c r="H246" s="537">
        <v>-0.55000000000000004</v>
      </c>
    </row>
    <row r="247" spans="3:8" ht="15.75" thickBot="1">
      <c r="C247" s="536" t="s">
        <v>1722</v>
      </c>
      <c r="D247" s="537" t="s">
        <v>1723</v>
      </c>
      <c r="E247" s="778"/>
      <c r="F247" s="537" t="s">
        <v>1692</v>
      </c>
      <c r="G247" s="537" t="s">
        <v>1680</v>
      </c>
      <c r="H247" s="537">
        <v>22.1</v>
      </c>
    </row>
    <row r="248" spans="3:8" ht="15.75" thickBot="1">
      <c r="C248" s="536" t="s">
        <v>1722</v>
      </c>
      <c r="D248" s="537" t="s">
        <v>1723</v>
      </c>
      <c r="E248" s="778"/>
      <c r="F248" s="537" t="s">
        <v>1760</v>
      </c>
      <c r="G248" s="537" t="s">
        <v>1680</v>
      </c>
      <c r="H248" s="537">
        <v>22.3</v>
      </c>
    </row>
    <row r="249" spans="3:8" ht="15.75" thickBot="1">
      <c r="C249" s="536" t="s">
        <v>1722</v>
      </c>
      <c r="D249" s="537" t="s">
        <v>1723</v>
      </c>
      <c r="E249" s="778"/>
      <c r="F249" s="537" t="s">
        <v>1761</v>
      </c>
      <c r="G249" s="537" t="s">
        <v>1680</v>
      </c>
      <c r="H249" s="537">
        <v>-0.22</v>
      </c>
    </row>
    <row r="250" spans="3:8" ht="15.75" thickBot="1">
      <c r="C250" s="536" t="s">
        <v>1722</v>
      </c>
      <c r="D250" s="537" t="s">
        <v>1723</v>
      </c>
      <c r="E250" s="778"/>
      <c r="F250" s="537" t="s">
        <v>1761</v>
      </c>
      <c r="G250" s="537" t="s">
        <v>1680</v>
      </c>
      <c r="H250" s="537">
        <v>-0.5</v>
      </c>
    </row>
    <row r="251" spans="3:8" ht="15.75" thickBot="1">
      <c r="C251" s="536" t="s">
        <v>1722</v>
      </c>
      <c r="D251" s="537" t="s">
        <v>1723</v>
      </c>
      <c r="E251" s="778"/>
      <c r="F251" s="537" t="s">
        <v>1761</v>
      </c>
      <c r="G251" s="537" t="s">
        <v>1680</v>
      </c>
      <c r="H251" s="537">
        <v>24.62</v>
      </c>
    </row>
    <row r="252" spans="3:8" ht="15.75" thickBot="1">
      <c r="C252" s="536" t="s">
        <v>1722</v>
      </c>
      <c r="D252" s="537" t="s">
        <v>1723</v>
      </c>
      <c r="E252" s="778"/>
      <c r="F252" s="537" t="s">
        <v>1761</v>
      </c>
      <c r="G252" s="537" t="s">
        <v>1680</v>
      </c>
      <c r="H252" s="537">
        <v>-0.34</v>
      </c>
    </row>
    <row r="253" spans="3:8" ht="15.75" thickBot="1">
      <c r="C253" s="536" t="s">
        <v>1722</v>
      </c>
      <c r="D253" s="537" t="s">
        <v>1723</v>
      </c>
      <c r="E253" s="778"/>
      <c r="F253" s="537" t="s">
        <v>1762</v>
      </c>
      <c r="G253" s="537" t="s">
        <v>1680</v>
      </c>
      <c r="H253" s="537">
        <v>23.83</v>
      </c>
    </row>
    <row r="254" spans="3:8" ht="15.75" thickBot="1">
      <c r="C254" s="536" t="s">
        <v>1722</v>
      </c>
      <c r="D254" s="537" t="s">
        <v>1723</v>
      </c>
      <c r="E254" s="778"/>
      <c r="F254" s="537" t="s">
        <v>1762</v>
      </c>
      <c r="G254" s="537" t="s">
        <v>1680</v>
      </c>
      <c r="H254" s="537">
        <v>-1.34</v>
      </c>
    </row>
    <row r="255" spans="3:8" ht="15.75" thickBot="1">
      <c r="C255" s="536" t="s">
        <v>1722</v>
      </c>
      <c r="D255" s="537" t="s">
        <v>1723</v>
      </c>
      <c r="E255" s="778"/>
      <c r="F255" s="537" t="s">
        <v>1763</v>
      </c>
      <c r="G255" s="537" t="s">
        <v>1680</v>
      </c>
      <c r="H255" s="537">
        <v>24.02</v>
      </c>
    </row>
    <row r="256" spans="3:8" ht="15.75" thickBot="1">
      <c r="C256" s="536" t="s">
        <v>1722</v>
      </c>
      <c r="D256" s="537" t="s">
        <v>1723</v>
      </c>
      <c r="E256" s="778"/>
      <c r="F256" s="537" t="s">
        <v>1764</v>
      </c>
      <c r="G256" s="537" t="s">
        <v>1680</v>
      </c>
      <c r="H256" s="537">
        <v>21.58</v>
      </c>
    </row>
    <row r="257" spans="3:8" ht="15.75" thickBot="1">
      <c r="C257" s="536" t="s">
        <v>1722</v>
      </c>
      <c r="D257" s="537" t="s">
        <v>1723</v>
      </c>
      <c r="E257" s="778"/>
      <c r="F257" s="537" t="s">
        <v>1694</v>
      </c>
      <c r="G257" s="537" t="s">
        <v>1680</v>
      </c>
      <c r="H257" s="537">
        <v>23.1</v>
      </c>
    </row>
    <row r="258" spans="3:8" ht="15.75" thickBot="1">
      <c r="C258" s="536" t="s">
        <v>1722</v>
      </c>
      <c r="D258" s="537" t="s">
        <v>1723</v>
      </c>
      <c r="E258" s="778"/>
      <c r="F258" s="537" t="s">
        <v>1765</v>
      </c>
      <c r="G258" s="537" t="s">
        <v>1680</v>
      </c>
      <c r="H258" s="537">
        <v>22.2</v>
      </c>
    </row>
    <row r="259" spans="3:8" ht="15.75" thickBot="1">
      <c r="C259" s="536" t="s">
        <v>1722</v>
      </c>
      <c r="D259" s="537" t="s">
        <v>1723</v>
      </c>
      <c r="E259" s="778"/>
      <c r="F259" s="537" t="s">
        <v>1766</v>
      </c>
      <c r="G259" s="537" t="s">
        <v>1680</v>
      </c>
      <c r="H259" s="537">
        <v>22.38</v>
      </c>
    </row>
    <row r="260" spans="3:8" ht="15.75" thickBot="1">
      <c r="C260" s="536" t="s">
        <v>1722</v>
      </c>
      <c r="D260" s="537" t="s">
        <v>1723</v>
      </c>
      <c r="E260" s="778"/>
      <c r="F260" s="537" t="s">
        <v>1767</v>
      </c>
      <c r="G260" s="537" t="s">
        <v>1680</v>
      </c>
      <c r="H260" s="537">
        <v>20.74</v>
      </c>
    </row>
    <row r="261" spans="3:8" ht="15.75" thickBot="1">
      <c r="C261" s="536" t="s">
        <v>1722</v>
      </c>
      <c r="D261" s="537" t="s">
        <v>1723</v>
      </c>
      <c r="E261" s="778"/>
      <c r="F261" s="537" t="s">
        <v>1768</v>
      </c>
      <c r="G261" s="537" t="s">
        <v>1680</v>
      </c>
      <c r="H261" s="537">
        <v>24.06</v>
      </c>
    </row>
    <row r="262" spans="3:8" ht="15.75" thickBot="1">
      <c r="C262" s="536" t="s">
        <v>1722</v>
      </c>
      <c r="D262" s="537" t="s">
        <v>1723</v>
      </c>
      <c r="E262" s="778"/>
      <c r="F262" s="537" t="s">
        <v>1768</v>
      </c>
      <c r="G262" s="537" t="s">
        <v>1769</v>
      </c>
      <c r="H262" s="537">
        <v>0</v>
      </c>
    </row>
    <row r="263" spans="3:8" ht="15.75" thickBot="1">
      <c r="C263" s="536" t="s">
        <v>1722</v>
      </c>
      <c r="D263" s="537" t="s">
        <v>1723</v>
      </c>
      <c r="E263" s="778"/>
      <c r="F263" s="537" t="s">
        <v>1768</v>
      </c>
      <c r="G263" s="537" t="s">
        <v>1769</v>
      </c>
      <c r="H263" s="537">
        <v>0</v>
      </c>
    </row>
    <row r="264" spans="3:8" ht="15.75" thickBot="1">
      <c r="C264" s="536" t="s">
        <v>1722</v>
      </c>
      <c r="D264" s="537" t="s">
        <v>1723</v>
      </c>
      <c r="E264" s="778"/>
      <c r="F264" s="537" t="s">
        <v>1768</v>
      </c>
      <c r="G264" s="537" t="s">
        <v>1769</v>
      </c>
      <c r="H264" s="537">
        <v>0</v>
      </c>
    </row>
    <row r="265" spans="3:8" ht="15.75" thickBot="1">
      <c r="C265" s="536" t="s">
        <v>1722</v>
      </c>
      <c r="D265" s="537" t="s">
        <v>1723</v>
      </c>
      <c r="E265" s="778"/>
      <c r="F265" s="537" t="s">
        <v>1768</v>
      </c>
      <c r="G265" s="537" t="s">
        <v>1769</v>
      </c>
      <c r="H265" s="537">
        <v>0</v>
      </c>
    </row>
    <row r="266" spans="3:8" ht="15.75" thickBot="1">
      <c r="C266" s="536" t="s">
        <v>1722</v>
      </c>
      <c r="D266" s="537" t="s">
        <v>1723</v>
      </c>
      <c r="E266" s="778"/>
      <c r="F266" s="537" t="s">
        <v>1768</v>
      </c>
      <c r="G266" s="537" t="s">
        <v>1769</v>
      </c>
      <c r="H266" s="537">
        <v>0</v>
      </c>
    </row>
    <row r="267" spans="3:8" ht="15.75" thickBot="1">
      <c r="C267" s="536" t="s">
        <v>1722</v>
      </c>
      <c r="D267" s="537" t="s">
        <v>1723</v>
      </c>
      <c r="E267" s="778"/>
      <c r="F267" s="537" t="s">
        <v>1768</v>
      </c>
      <c r="G267" s="537" t="s">
        <v>1769</v>
      </c>
      <c r="H267" s="537">
        <v>0</v>
      </c>
    </row>
    <row r="268" spans="3:8" ht="15.75" thickBot="1">
      <c r="C268" s="536" t="s">
        <v>1722</v>
      </c>
      <c r="D268" s="537" t="s">
        <v>1723</v>
      </c>
      <c r="E268" s="778"/>
      <c r="F268" s="537" t="s">
        <v>1768</v>
      </c>
      <c r="G268" s="537" t="s">
        <v>1769</v>
      </c>
      <c r="H268" s="537">
        <v>0</v>
      </c>
    </row>
    <row r="269" spans="3:8" ht="15.75" thickBot="1">
      <c r="C269" s="536" t="s">
        <v>1722</v>
      </c>
      <c r="D269" s="537" t="s">
        <v>1723</v>
      </c>
      <c r="E269" s="778"/>
      <c r="F269" s="537" t="s">
        <v>1768</v>
      </c>
      <c r="G269" s="537" t="s">
        <v>1769</v>
      </c>
      <c r="H269" s="537">
        <v>0</v>
      </c>
    </row>
    <row r="270" spans="3:8" ht="15.75" thickBot="1">
      <c r="C270" s="536" t="s">
        <v>1722</v>
      </c>
      <c r="D270" s="537" t="s">
        <v>1723</v>
      </c>
      <c r="E270" s="778"/>
      <c r="F270" s="537" t="s">
        <v>1768</v>
      </c>
      <c r="G270" s="537" t="s">
        <v>1769</v>
      </c>
      <c r="H270" s="537">
        <v>0</v>
      </c>
    </row>
    <row r="271" spans="3:8" ht="15.75" thickBot="1">
      <c r="C271" s="536" t="s">
        <v>1722</v>
      </c>
      <c r="D271" s="537" t="s">
        <v>1723</v>
      </c>
      <c r="E271" s="778"/>
      <c r="F271" s="537" t="s">
        <v>1768</v>
      </c>
      <c r="G271" s="537" t="s">
        <v>1769</v>
      </c>
      <c r="H271" s="537">
        <v>0</v>
      </c>
    </row>
    <row r="272" spans="3:8" ht="15.75" thickBot="1">
      <c r="C272" s="536" t="s">
        <v>1722</v>
      </c>
      <c r="D272" s="537" t="s">
        <v>1723</v>
      </c>
      <c r="E272" s="778"/>
      <c r="F272" s="537" t="s">
        <v>1768</v>
      </c>
      <c r="G272" s="537" t="s">
        <v>1769</v>
      </c>
      <c r="H272" s="537">
        <v>0</v>
      </c>
    </row>
    <row r="273" spans="3:8" ht="15.75" thickBot="1">
      <c r="C273" s="536" t="s">
        <v>1722</v>
      </c>
      <c r="D273" s="537" t="s">
        <v>1723</v>
      </c>
      <c r="E273" s="778"/>
      <c r="F273" s="537" t="s">
        <v>1768</v>
      </c>
      <c r="G273" s="537" t="s">
        <v>1769</v>
      </c>
      <c r="H273" s="537">
        <v>0</v>
      </c>
    </row>
    <row r="274" spans="3:8" ht="15.75" thickBot="1">
      <c r="C274" s="536" t="s">
        <v>1722</v>
      </c>
      <c r="D274" s="537" t="s">
        <v>1723</v>
      </c>
      <c r="E274" s="778"/>
      <c r="F274" s="537" t="s">
        <v>1768</v>
      </c>
      <c r="G274" s="537" t="s">
        <v>1769</v>
      </c>
      <c r="H274" s="537">
        <v>0</v>
      </c>
    </row>
    <row r="275" spans="3:8" ht="15.75" thickBot="1">
      <c r="C275" s="536" t="s">
        <v>1722</v>
      </c>
      <c r="D275" s="537" t="s">
        <v>1723</v>
      </c>
      <c r="E275" s="778"/>
      <c r="F275" s="537" t="s">
        <v>1770</v>
      </c>
      <c r="G275" s="537" t="s">
        <v>1680</v>
      </c>
      <c r="H275" s="537">
        <v>22.82</v>
      </c>
    </row>
    <row r="276" spans="3:8" ht="15.75" thickBot="1">
      <c r="C276" s="536" t="s">
        <v>1722</v>
      </c>
      <c r="D276" s="537" t="s">
        <v>1723</v>
      </c>
      <c r="E276" s="778"/>
      <c r="F276" s="537" t="s">
        <v>1770</v>
      </c>
      <c r="G276" s="537" t="s">
        <v>1680</v>
      </c>
      <c r="H276" s="537">
        <v>24</v>
      </c>
    </row>
    <row r="277" spans="3:8" ht="15.75" thickBot="1">
      <c r="C277" s="536" t="s">
        <v>1722</v>
      </c>
      <c r="D277" s="537" t="s">
        <v>1723</v>
      </c>
      <c r="E277" s="778"/>
      <c r="F277" s="537" t="s">
        <v>825</v>
      </c>
      <c r="G277" s="537" t="s">
        <v>814</v>
      </c>
      <c r="H277" s="537">
        <v>-685.82</v>
      </c>
    </row>
    <row r="278" spans="3:8" ht="15.75" thickBot="1">
      <c r="C278" s="536" t="s">
        <v>1722</v>
      </c>
      <c r="D278" s="537" t="s">
        <v>1723</v>
      </c>
      <c r="E278" s="778"/>
      <c r="F278" s="537" t="s">
        <v>825</v>
      </c>
      <c r="G278" s="537" t="s">
        <v>1680</v>
      </c>
      <c r="H278" s="537">
        <v>-1.05</v>
      </c>
    </row>
    <row r="279" spans="3:8" ht="15.75" thickBot="1">
      <c r="C279" s="536" t="s">
        <v>1722</v>
      </c>
      <c r="D279" s="537" t="s">
        <v>1723</v>
      </c>
      <c r="E279" s="778"/>
      <c r="F279" s="537" t="s">
        <v>825</v>
      </c>
      <c r="G279" s="537" t="s">
        <v>1680</v>
      </c>
      <c r="H279" s="537">
        <v>22.76</v>
      </c>
    </row>
    <row r="280" spans="3:8" ht="15.75" thickBot="1">
      <c r="C280" s="536" t="s">
        <v>1722</v>
      </c>
      <c r="D280" s="537" t="s">
        <v>1723</v>
      </c>
      <c r="E280" s="778"/>
      <c r="F280" s="537" t="s">
        <v>825</v>
      </c>
      <c r="G280" s="537" t="s">
        <v>1680</v>
      </c>
      <c r="H280" s="537">
        <v>-1.76</v>
      </c>
    </row>
    <row r="281" spans="3:8" ht="15.75" thickBot="1">
      <c r="C281" s="536" t="s">
        <v>1722</v>
      </c>
      <c r="D281" s="537" t="s">
        <v>1723</v>
      </c>
      <c r="E281" s="778"/>
      <c r="F281" s="537" t="s">
        <v>825</v>
      </c>
      <c r="G281" s="537" t="s">
        <v>1680</v>
      </c>
      <c r="H281" s="537">
        <v>-0.23</v>
      </c>
    </row>
    <row r="282" spans="3:8" ht="15.75" thickBot="1">
      <c r="C282" s="536" t="s">
        <v>1722</v>
      </c>
      <c r="D282" s="537" t="s">
        <v>1723</v>
      </c>
      <c r="E282" s="778"/>
      <c r="F282" s="537" t="s">
        <v>825</v>
      </c>
      <c r="G282" s="537" t="s">
        <v>1680</v>
      </c>
      <c r="H282" s="537">
        <v>23.02</v>
      </c>
    </row>
    <row r="283" spans="3:8" ht="15.75" thickBot="1">
      <c r="C283" s="536" t="s">
        <v>1722</v>
      </c>
      <c r="D283" s="537" t="s">
        <v>1723</v>
      </c>
      <c r="E283" s="778"/>
      <c r="F283" s="537" t="s">
        <v>825</v>
      </c>
      <c r="G283" s="537" t="s">
        <v>1680</v>
      </c>
      <c r="H283" s="537">
        <v>-0.27</v>
      </c>
    </row>
    <row r="284" spans="3:8" ht="15.75" thickBot="1">
      <c r="C284" s="536" t="s">
        <v>1722</v>
      </c>
      <c r="D284" s="537" t="s">
        <v>1723</v>
      </c>
      <c r="E284" s="778"/>
      <c r="F284" s="538">
        <v>44937</v>
      </c>
      <c r="G284" s="537" t="s">
        <v>1680</v>
      </c>
      <c r="H284" s="537">
        <v>22.12</v>
      </c>
    </row>
    <row r="285" spans="3:8" ht="15.75" thickBot="1">
      <c r="C285" s="536" t="s">
        <v>1722</v>
      </c>
      <c r="D285" s="537" t="s">
        <v>1723</v>
      </c>
      <c r="E285" s="778"/>
      <c r="F285" s="538">
        <v>44968</v>
      </c>
      <c r="G285" s="537" t="s">
        <v>1680</v>
      </c>
      <c r="H285" s="537">
        <v>23.88</v>
      </c>
    </row>
    <row r="286" spans="3:8" ht="15.75" thickBot="1">
      <c r="C286" s="536" t="s">
        <v>1722</v>
      </c>
      <c r="D286" s="537" t="s">
        <v>1723</v>
      </c>
      <c r="E286" s="778"/>
      <c r="F286" s="538">
        <v>44996</v>
      </c>
      <c r="G286" s="537" t="s">
        <v>1680</v>
      </c>
      <c r="H286" s="537">
        <v>23.22</v>
      </c>
    </row>
    <row r="287" spans="3:8" ht="15.75" thickBot="1">
      <c r="C287" s="536" t="s">
        <v>1722</v>
      </c>
      <c r="D287" s="537" t="s">
        <v>1723</v>
      </c>
      <c r="E287" s="778"/>
      <c r="F287" s="538">
        <v>45027</v>
      </c>
      <c r="G287" s="537" t="s">
        <v>1680</v>
      </c>
      <c r="H287" s="537">
        <v>22.96</v>
      </c>
    </row>
    <row r="288" spans="3:8" ht="15.75" thickBot="1">
      <c r="C288" s="536" t="s">
        <v>1722</v>
      </c>
      <c r="D288" s="537" t="s">
        <v>1723</v>
      </c>
      <c r="E288" s="778"/>
      <c r="F288" s="538">
        <v>45088</v>
      </c>
      <c r="G288" s="537" t="s">
        <v>1680</v>
      </c>
      <c r="H288" s="537">
        <v>22.9</v>
      </c>
    </row>
    <row r="289" spans="3:8" ht="15.75" thickBot="1">
      <c r="C289" s="536" t="s">
        <v>1722</v>
      </c>
      <c r="D289" s="537" t="s">
        <v>1723</v>
      </c>
      <c r="E289" s="778"/>
      <c r="F289" s="538">
        <v>45118</v>
      </c>
      <c r="G289" s="537" t="s">
        <v>1680</v>
      </c>
      <c r="H289" s="537">
        <v>23.02</v>
      </c>
    </row>
    <row r="290" spans="3:8" ht="15.75" thickBot="1">
      <c r="C290" s="536" t="s">
        <v>1722</v>
      </c>
      <c r="D290" s="537" t="s">
        <v>1723</v>
      </c>
      <c r="E290" s="778"/>
      <c r="F290" s="538">
        <v>45149</v>
      </c>
      <c r="G290" s="537" t="s">
        <v>1680</v>
      </c>
      <c r="H290" s="537">
        <v>22.55</v>
      </c>
    </row>
    <row r="291" spans="3:8" ht="15.75" thickBot="1">
      <c r="C291" s="536" t="s">
        <v>1722</v>
      </c>
      <c r="D291" s="537" t="s">
        <v>1723</v>
      </c>
      <c r="E291" s="778"/>
      <c r="F291" s="538">
        <v>45210</v>
      </c>
      <c r="G291" s="537" t="s">
        <v>1680</v>
      </c>
      <c r="H291" s="537">
        <v>-0.19</v>
      </c>
    </row>
    <row r="292" spans="3:8" ht="15.75" thickBot="1">
      <c r="C292" s="536" t="s">
        <v>1722</v>
      </c>
      <c r="D292" s="537" t="s">
        <v>1723</v>
      </c>
      <c r="E292" s="778"/>
      <c r="F292" s="537" t="s">
        <v>1771</v>
      </c>
      <c r="G292" s="537" t="s">
        <v>1680</v>
      </c>
      <c r="H292" s="537">
        <v>22.64</v>
      </c>
    </row>
    <row r="293" spans="3:8" ht="15.75" thickBot="1">
      <c r="C293" s="536" t="s">
        <v>1722</v>
      </c>
      <c r="D293" s="537" t="s">
        <v>1723</v>
      </c>
      <c r="E293" s="778"/>
      <c r="F293" s="537" t="s">
        <v>1771</v>
      </c>
      <c r="G293" s="537" t="s">
        <v>1680</v>
      </c>
      <c r="H293" s="537">
        <v>22.92</v>
      </c>
    </row>
    <row r="294" spans="3:8" ht="15.75" thickBot="1">
      <c r="C294" s="536" t="s">
        <v>1722</v>
      </c>
      <c r="D294" s="537" t="s">
        <v>1723</v>
      </c>
      <c r="E294" s="778"/>
      <c r="F294" s="537" t="s">
        <v>1772</v>
      </c>
      <c r="G294" s="537" t="s">
        <v>1680</v>
      </c>
      <c r="H294" s="537">
        <v>23.07</v>
      </c>
    </row>
    <row r="295" spans="3:8" ht="15.75" thickBot="1">
      <c r="C295" s="536" t="s">
        <v>1722</v>
      </c>
      <c r="D295" s="537" t="s">
        <v>1723</v>
      </c>
      <c r="E295" s="778"/>
      <c r="F295" s="537" t="s">
        <v>1772</v>
      </c>
      <c r="G295" s="537" t="s">
        <v>1680</v>
      </c>
      <c r="H295" s="537">
        <v>23.6</v>
      </c>
    </row>
    <row r="296" spans="3:8" ht="15.75" thickBot="1">
      <c r="C296" s="536" t="s">
        <v>1722</v>
      </c>
      <c r="D296" s="537" t="s">
        <v>1723</v>
      </c>
      <c r="E296" s="778"/>
      <c r="F296" s="537" t="s">
        <v>1772</v>
      </c>
      <c r="G296" s="537" t="s">
        <v>1680</v>
      </c>
      <c r="H296" s="537">
        <v>24.14</v>
      </c>
    </row>
    <row r="297" spans="3:8" ht="15.75" thickBot="1">
      <c r="C297" s="536" t="s">
        <v>1722</v>
      </c>
      <c r="D297" s="537" t="s">
        <v>1723</v>
      </c>
      <c r="E297" s="778"/>
      <c r="F297" s="537" t="s">
        <v>1773</v>
      </c>
      <c r="G297" s="537" t="s">
        <v>1680</v>
      </c>
      <c r="H297" s="537">
        <v>22.66</v>
      </c>
    </row>
    <row r="298" spans="3:8" ht="15.75" thickBot="1">
      <c r="C298" s="536" t="s">
        <v>1722</v>
      </c>
      <c r="D298" s="537" t="s">
        <v>1723</v>
      </c>
      <c r="E298" s="778"/>
      <c r="F298" s="537" t="s">
        <v>1773</v>
      </c>
      <c r="G298" s="537" t="s">
        <v>1680</v>
      </c>
      <c r="H298" s="537">
        <v>23.96</v>
      </c>
    </row>
    <row r="299" spans="3:8" ht="15.75" thickBot="1">
      <c r="C299" s="536" t="s">
        <v>1722</v>
      </c>
      <c r="D299" s="537" t="s">
        <v>1723</v>
      </c>
      <c r="E299" s="778"/>
      <c r="F299" s="537" t="s">
        <v>1773</v>
      </c>
      <c r="G299" s="537" t="s">
        <v>1680</v>
      </c>
      <c r="H299" s="537">
        <v>20.98</v>
      </c>
    </row>
    <row r="300" spans="3:8" ht="15.75" thickBot="1">
      <c r="C300" s="536" t="s">
        <v>1722</v>
      </c>
      <c r="D300" s="537" t="s">
        <v>1723</v>
      </c>
      <c r="E300" s="778"/>
      <c r="F300" s="537" t="s">
        <v>1774</v>
      </c>
      <c r="G300" s="537" t="s">
        <v>1680</v>
      </c>
      <c r="H300" s="537">
        <v>23.6</v>
      </c>
    </row>
    <row r="301" spans="3:8" ht="15.75" thickBot="1">
      <c r="C301" s="536" t="s">
        <v>1722</v>
      </c>
      <c r="D301" s="537" t="s">
        <v>1723</v>
      </c>
      <c r="E301" s="778"/>
      <c r="F301" s="537" t="s">
        <v>1774</v>
      </c>
      <c r="G301" s="537" t="s">
        <v>1680</v>
      </c>
      <c r="H301" s="537">
        <v>24.01</v>
      </c>
    </row>
    <row r="302" spans="3:8" ht="15.75" thickBot="1">
      <c r="C302" s="536" t="s">
        <v>1722</v>
      </c>
      <c r="D302" s="537" t="s">
        <v>1723</v>
      </c>
      <c r="E302" s="778"/>
      <c r="F302" s="537" t="s">
        <v>1775</v>
      </c>
      <c r="G302" s="537" t="s">
        <v>1680</v>
      </c>
      <c r="H302" s="537">
        <v>23.04</v>
      </c>
    </row>
    <row r="303" spans="3:8" ht="15.75" thickBot="1">
      <c r="C303" s="536" t="s">
        <v>1722</v>
      </c>
      <c r="D303" s="537" t="s">
        <v>1723</v>
      </c>
      <c r="E303" s="778"/>
      <c r="F303" s="537" t="s">
        <v>1775</v>
      </c>
      <c r="G303" s="537" t="s">
        <v>1680</v>
      </c>
      <c r="H303" s="537">
        <v>23.24</v>
      </c>
    </row>
    <row r="304" spans="3:8" ht="15.75" thickBot="1">
      <c r="C304" s="536" t="s">
        <v>1722</v>
      </c>
      <c r="D304" s="537" t="s">
        <v>1723</v>
      </c>
      <c r="E304" s="778"/>
      <c r="F304" s="537" t="s">
        <v>1776</v>
      </c>
      <c r="G304" s="537" t="s">
        <v>1680</v>
      </c>
      <c r="H304" s="537">
        <v>23.02</v>
      </c>
    </row>
    <row r="305" spans="3:8" ht="15.75" thickBot="1">
      <c r="C305" s="536" t="s">
        <v>1722</v>
      </c>
      <c r="D305" s="537" t="s">
        <v>1723</v>
      </c>
      <c r="E305" s="778"/>
      <c r="F305" s="537" t="s">
        <v>1776</v>
      </c>
      <c r="G305" s="537" t="s">
        <v>1680</v>
      </c>
      <c r="H305" s="537">
        <v>19.510000000000002</v>
      </c>
    </row>
    <row r="306" spans="3:8" ht="15.75" thickBot="1">
      <c r="C306" s="536" t="s">
        <v>1722</v>
      </c>
      <c r="D306" s="537" t="s">
        <v>1723</v>
      </c>
      <c r="E306" s="778"/>
      <c r="F306" s="537" t="s">
        <v>1777</v>
      </c>
      <c r="G306" s="537" t="s">
        <v>1680</v>
      </c>
      <c r="H306" s="537">
        <v>23.02</v>
      </c>
    </row>
    <row r="307" spans="3:8" ht="15.75" thickBot="1">
      <c r="C307" s="536" t="s">
        <v>1722</v>
      </c>
      <c r="D307" s="537" t="s">
        <v>1723</v>
      </c>
      <c r="E307" s="778"/>
      <c r="F307" s="537" t="s">
        <v>1778</v>
      </c>
      <c r="G307" s="537" t="s">
        <v>1680</v>
      </c>
      <c r="H307" s="537">
        <v>23.38</v>
      </c>
    </row>
    <row r="308" spans="3:8" ht="15.75" thickBot="1">
      <c r="C308" s="536" t="s">
        <v>1722</v>
      </c>
      <c r="D308" s="537" t="s">
        <v>1723</v>
      </c>
      <c r="E308" s="778"/>
      <c r="F308" s="537" t="s">
        <v>1779</v>
      </c>
      <c r="G308" s="537" t="s">
        <v>1680</v>
      </c>
      <c r="H308" s="537">
        <v>24.42</v>
      </c>
    </row>
    <row r="309" spans="3:8" ht="15.75" thickBot="1">
      <c r="C309" s="536" t="s">
        <v>1722</v>
      </c>
      <c r="D309" s="537" t="s">
        <v>1723</v>
      </c>
      <c r="E309" s="778"/>
      <c r="F309" s="537" t="s">
        <v>1779</v>
      </c>
      <c r="G309" s="537" t="s">
        <v>1680</v>
      </c>
      <c r="H309" s="537">
        <v>23.22</v>
      </c>
    </row>
    <row r="310" spans="3:8" ht="15.75" thickBot="1">
      <c r="C310" s="536" t="s">
        <v>1722</v>
      </c>
      <c r="D310" s="537" t="s">
        <v>1723</v>
      </c>
      <c r="E310" s="778"/>
      <c r="F310" s="537" t="s">
        <v>1780</v>
      </c>
      <c r="G310" s="537" t="s">
        <v>1680</v>
      </c>
      <c r="H310" s="537">
        <v>-1.6</v>
      </c>
    </row>
    <row r="311" spans="3:8" ht="15.75" thickBot="1">
      <c r="C311" s="536" t="s">
        <v>1722</v>
      </c>
      <c r="D311" s="537" t="s">
        <v>1723</v>
      </c>
      <c r="E311" s="778"/>
      <c r="F311" s="537" t="s">
        <v>1780</v>
      </c>
      <c r="G311" s="537" t="s">
        <v>1680</v>
      </c>
      <c r="H311" s="537">
        <v>23.66</v>
      </c>
    </row>
    <row r="312" spans="3:8" ht="15.75" thickBot="1">
      <c r="C312" s="536" t="s">
        <v>1722</v>
      </c>
      <c r="D312" s="537" t="s">
        <v>1723</v>
      </c>
      <c r="E312" s="778"/>
      <c r="F312" s="537" t="s">
        <v>1780</v>
      </c>
      <c r="G312" s="537" t="s">
        <v>1680</v>
      </c>
      <c r="H312" s="537">
        <v>-0.22</v>
      </c>
    </row>
    <row r="313" spans="3:8" ht="15.75" thickBot="1">
      <c r="C313" s="536" t="s">
        <v>1722</v>
      </c>
      <c r="D313" s="537" t="s">
        <v>1723</v>
      </c>
      <c r="E313" s="778"/>
      <c r="F313" s="537" t="s">
        <v>1781</v>
      </c>
      <c r="G313" s="537" t="s">
        <v>1680</v>
      </c>
      <c r="H313" s="537">
        <v>23.48</v>
      </c>
    </row>
    <row r="314" spans="3:8" ht="15.75" thickBot="1">
      <c r="C314" s="536" t="s">
        <v>1722</v>
      </c>
      <c r="D314" s="537" t="s">
        <v>1723</v>
      </c>
      <c r="E314" s="778"/>
      <c r="F314" s="537" t="s">
        <v>1782</v>
      </c>
      <c r="G314" s="537" t="s">
        <v>1680</v>
      </c>
      <c r="H314" s="537">
        <v>23.44</v>
      </c>
    </row>
    <row r="315" spans="3:8" ht="15.75" thickBot="1">
      <c r="C315" s="536" t="s">
        <v>1722</v>
      </c>
      <c r="D315" s="537" t="s">
        <v>1723</v>
      </c>
      <c r="E315" s="778"/>
      <c r="F315" s="537" t="s">
        <v>1783</v>
      </c>
      <c r="G315" s="537" t="s">
        <v>1680</v>
      </c>
      <c r="H315" s="537">
        <v>23.9</v>
      </c>
    </row>
    <row r="316" spans="3:8" ht="15.75" thickBot="1">
      <c r="C316" s="536" t="s">
        <v>1722</v>
      </c>
      <c r="D316" s="537" t="s">
        <v>1723</v>
      </c>
      <c r="E316" s="778"/>
      <c r="F316" s="537" t="s">
        <v>1784</v>
      </c>
      <c r="G316" s="537" t="s">
        <v>1680</v>
      </c>
      <c r="H316" s="537">
        <v>23</v>
      </c>
    </row>
    <row r="317" spans="3:8" ht="15.75" thickBot="1">
      <c r="C317" s="536" t="s">
        <v>1722</v>
      </c>
      <c r="D317" s="537" t="s">
        <v>1723</v>
      </c>
      <c r="E317" s="778"/>
      <c r="F317" s="537" t="s">
        <v>1784</v>
      </c>
      <c r="G317" s="537" t="s">
        <v>1680</v>
      </c>
      <c r="H317" s="537">
        <v>-0.79</v>
      </c>
    </row>
    <row r="318" spans="3:8" ht="15.75" thickBot="1">
      <c r="C318" s="536" t="s">
        <v>1722</v>
      </c>
      <c r="D318" s="537" t="s">
        <v>1723</v>
      </c>
      <c r="E318" s="778"/>
      <c r="F318" s="537" t="s">
        <v>1785</v>
      </c>
      <c r="G318" s="537" t="s">
        <v>1680</v>
      </c>
      <c r="H318" s="537">
        <v>23.52</v>
      </c>
    </row>
    <row r="319" spans="3:8" ht="15.75" thickBot="1">
      <c r="C319" s="536" t="s">
        <v>1722</v>
      </c>
      <c r="D319" s="537" t="s">
        <v>1723</v>
      </c>
      <c r="E319" s="778"/>
      <c r="F319" s="537" t="s">
        <v>1785</v>
      </c>
      <c r="G319" s="537" t="s">
        <v>1680</v>
      </c>
      <c r="H319" s="537">
        <v>22.37</v>
      </c>
    </row>
    <row r="320" spans="3:8" ht="15.75" thickBot="1">
      <c r="C320" s="536" t="s">
        <v>1722</v>
      </c>
      <c r="D320" s="537" t="s">
        <v>1723</v>
      </c>
      <c r="E320" s="778"/>
      <c r="F320" s="537" t="s">
        <v>1786</v>
      </c>
      <c r="G320" s="537" t="s">
        <v>1680</v>
      </c>
      <c r="H320" s="537">
        <v>23.62</v>
      </c>
    </row>
    <row r="321" spans="3:8" ht="15.75" thickBot="1">
      <c r="C321" s="536" t="s">
        <v>1722</v>
      </c>
      <c r="D321" s="537" t="s">
        <v>1723</v>
      </c>
      <c r="E321" s="778"/>
      <c r="F321" s="537" t="s">
        <v>827</v>
      </c>
      <c r="G321" s="537" t="s">
        <v>814</v>
      </c>
      <c r="H321" s="537">
        <v>-769.58</v>
      </c>
    </row>
    <row r="322" spans="3:8" ht="15.75" thickBot="1">
      <c r="C322" s="536" t="s">
        <v>1722</v>
      </c>
      <c r="D322" s="537" t="s">
        <v>1723</v>
      </c>
      <c r="E322" s="778"/>
      <c r="F322" s="537" t="s">
        <v>827</v>
      </c>
      <c r="G322" s="537" t="s">
        <v>1680</v>
      </c>
      <c r="H322" s="537">
        <v>-2.38</v>
      </c>
    </row>
    <row r="323" spans="3:8" ht="15.75" thickBot="1">
      <c r="C323" s="536" t="s">
        <v>1722</v>
      </c>
      <c r="D323" s="537" t="s">
        <v>1723</v>
      </c>
      <c r="E323" s="778"/>
      <c r="F323" s="537" t="s">
        <v>827</v>
      </c>
      <c r="G323" s="537" t="s">
        <v>1680</v>
      </c>
      <c r="H323" s="537">
        <v>24.19</v>
      </c>
    </row>
    <row r="324" spans="3:8" ht="15.75" thickBot="1">
      <c r="C324" s="536" t="s">
        <v>1722</v>
      </c>
      <c r="D324" s="537" t="s">
        <v>1723</v>
      </c>
      <c r="E324" s="778"/>
      <c r="F324" s="537" t="s">
        <v>827</v>
      </c>
      <c r="G324" s="537" t="s">
        <v>1680</v>
      </c>
      <c r="H324" s="537">
        <v>-0.28000000000000003</v>
      </c>
    </row>
    <row r="325" spans="3:8" ht="15.75" thickBot="1">
      <c r="C325" s="536" t="s">
        <v>1722</v>
      </c>
      <c r="D325" s="537" t="s">
        <v>1723</v>
      </c>
      <c r="E325" s="778"/>
      <c r="F325" s="538">
        <v>44938</v>
      </c>
      <c r="G325" s="537" t="s">
        <v>1680</v>
      </c>
      <c r="H325" s="537">
        <v>23.35</v>
      </c>
    </row>
    <row r="326" spans="3:8" ht="15.75" thickBot="1">
      <c r="C326" s="536" t="s">
        <v>1722</v>
      </c>
      <c r="D326" s="537" t="s">
        <v>1723</v>
      </c>
      <c r="E326" s="778"/>
      <c r="F326" s="538">
        <v>44938</v>
      </c>
      <c r="G326" s="537" t="s">
        <v>1680</v>
      </c>
      <c r="H326" s="537">
        <v>-0.97</v>
      </c>
    </row>
    <row r="327" spans="3:8" ht="15.75" thickBot="1">
      <c r="C327" s="536" t="s">
        <v>1722</v>
      </c>
      <c r="D327" s="537" t="s">
        <v>1723</v>
      </c>
      <c r="E327" s="778"/>
      <c r="F327" s="538">
        <v>44969</v>
      </c>
      <c r="G327" s="537" t="s">
        <v>1680</v>
      </c>
      <c r="H327" s="537">
        <v>23.71</v>
      </c>
    </row>
    <row r="328" spans="3:8" ht="15.75" thickBot="1">
      <c r="C328" s="536" t="s">
        <v>1722</v>
      </c>
      <c r="D328" s="537" t="s">
        <v>1723</v>
      </c>
      <c r="E328" s="778"/>
      <c r="F328" s="538">
        <v>44969</v>
      </c>
      <c r="G328" s="537" t="s">
        <v>1680</v>
      </c>
      <c r="H328" s="537">
        <v>23.02</v>
      </c>
    </row>
    <row r="329" spans="3:8" ht="15.75" thickBot="1">
      <c r="C329" s="536" t="s">
        <v>1722</v>
      </c>
      <c r="D329" s="537" t="s">
        <v>1723</v>
      </c>
      <c r="E329" s="778"/>
      <c r="F329" s="538">
        <v>45028</v>
      </c>
      <c r="G329" s="537" t="s">
        <v>1680</v>
      </c>
      <c r="H329" s="537">
        <v>23.94</v>
      </c>
    </row>
    <row r="330" spans="3:8" ht="15.75" thickBot="1">
      <c r="C330" s="536" t="s">
        <v>1722</v>
      </c>
      <c r="D330" s="537" t="s">
        <v>1723</v>
      </c>
      <c r="E330" s="778"/>
      <c r="F330" s="538">
        <v>45028</v>
      </c>
      <c r="G330" s="537" t="s">
        <v>1680</v>
      </c>
      <c r="H330" s="537">
        <v>23.72</v>
      </c>
    </row>
    <row r="331" spans="3:8" ht="15.75" thickBot="1">
      <c r="C331" s="536" t="s">
        <v>1722</v>
      </c>
      <c r="D331" s="537" t="s">
        <v>1723</v>
      </c>
      <c r="E331" s="778"/>
      <c r="F331" s="538">
        <v>45028</v>
      </c>
      <c r="G331" s="537" t="s">
        <v>1680</v>
      </c>
      <c r="H331" s="537">
        <v>-0.95</v>
      </c>
    </row>
    <row r="332" spans="3:8" ht="15.75" thickBot="1">
      <c r="C332" s="536" t="s">
        <v>1722</v>
      </c>
      <c r="D332" s="537" t="s">
        <v>1723</v>
      </c>
      <c r="E332" s="778"/>
      <c r="F332" s="538">
        <v>45028</v>
      </c>
      <c r="G332" s="537" t="s">
        <v>1680</v>
      </c>
      <c r="H332" s="537">
        <v>-0.22</v>
      </c>
    </row>
    <row r="333" spans="3:8" ht="15.75" thickBot="1">
      <c r="C333" s="536" t="s">
        <v>1722</v>
      </c>
      <c r="D333" s="537" t="s">
        <v>1723</v>
      </c>
      <c r="E333" s="778"/>
      <c r="F333" s="538">
        <v>45058</v>
      </c>
      <c r="G333" s="537" t="s">
        <v>1680</v>
      </c>
      <c r="H333" s="537">
        <v>23.22</v>
      </c>
    </row>
    <row r="334" spans="3:8" ht="15.75" thickBot="1">
      <c r="C334" s="536" t="s">
        <v>1722</v>
      </c>
      <c r="D334" s="537" t="s">
        <v>1723</v>
      </c>
      <c r="E334" s="778"/>
      <c r="F334" s="538">
        <v>45058</v>
      </c>
      <c r="G334" s="537" t="s">
        <v>1680</v>
      </c>
      <c r="H334" s="537">
        <v>23.33</v>
      </c>
    </row>
    <row r="335" spans="3:8" ht="15.75" thickBot="1">
      <c r="C335" s="536" t="s">
        <v>1722</v>
      </c>
      <c r="D335" s="537" t="s">
        <v>1723</v>
      </c>
      <c r="E335" s="778"/>
      <c r="F335" s="538">
        <v>45089</v>
      </c>
      <c r="G335" s="537" t="s">
        <v>1680</v>
      </c>
      <c r="H335" s="537">
        <v>22.8</v>
      </c>
    </row>
    <row r="336" spans="3:8" ht="15.75" thickBot="1">
      <c r="C336" s="536" t="s">
        <v>1722</v>
      </c>
      <c r="D336" s="537" t="s">
        <v>1723</v>
      </c>
      <c r="E336" s="778"/>
      <c r="F336" s="538">
        <v>45119</v>
      </c>
      <c r="G336" s="537" t="s">
        <v>1680</v>
      </c>
      <c r="H336" s="537">
        <v>22.9</v>
      </c>
    </row>
    <row r="337" spans="3:8" ht="15.75" thickBot="1">
      <c r="C337" s="536" t="s">
        <v>1722</v>
      </c>
      <c r="D337" s="537" t="s">
        <v>1723</v>
      </c>
      <c r="E337" s="778"/>
      <c r="F337" s="538">
        <v>45150</v>
      </c>
      <c r="G337" s="537" t="s">
        <v>1680</v>
      </c>
      <c r="H337" s="537">
        <v>23.11</v>
      </c>
    </row>
    <row r="338" spans="3:8" ht="15.75" thickBot="1">
      <c r="C338" s="536" t="s">
        <v>1722</v>
      </c>
      <c r="D338" s="537" t="s">
        <v>1723</v>
      </c>
      <c r="E338" s="778"/>
      <c r="F338" s="538">
        <v>45150</v>
      </c>
      <c r="G338" s="537" t="s">
        <v>1680</v>
      </c>
      <c r="H338" s="537">
        <v>22.6</v>
      </c>
    </row>
    <row r="339" spans="3:8" ht="15.75" thickBot="1">
      <c r="C339" s="536" t="s">
        <v>1722</v>
      </c>
      <c r="D339" s="537" t="s">
        <v>1723</v>
      </c>
      <c r="E339" s="778"/>
      <c r="F339" s="538">
        <v>45181</v>
      </c>
      <c r="G339" s="537" t="s">
        <v>1680</v>
      </c>
      <c r="H339" s="537">
        <v>23.84</v>
      </c>
    </row>
    <row r="340" spans="3:8" ht="15.75" thickBot="1">
      <c r="C340" s="536" t="s">
        <v>1722</v>
      </c>
      <c r="D340" s="537" t="s">
        <v>1723</v>
      </c>
      <c r="E340" s="778"/>
      <c r="F340" s="538">
        <v>45242</v>
      </c>
      <c r="G340" s="537" t="s">
        <v>1680</v>
      </c>
      <c r="H340" s="537">
        <v>-0.47</v>
      </c>
    </row>
    <row r="341" spans="3:8" ht="15.75" thickBot="1">
      <c r="C341" s="536" t="s">
        <v>1722</v>
      </c>
      <c r="D341" s="537" t="s">
        <v>1723</v>
      </c>
      <c r="E341" s="778"/>
      <c r="F341" s="538">
        <v>45242</v>
      </c>
      <c r="G341" s="537" t="s">
        <v>1680</v>
      </c>
      <c r="H341" s="537">
        <v>22.62</v>
      </c>
    </row>
    <row r="342" spans="3:8" ht="15.75" thickBot="1">
      <c r="C342" s="536" t="s">
        <v>1722</v>
      </c>
      <c r="D342" s="537" t="s">
        <v>1723</v>
      </c>
      <c r="E342" s="778"/>
      <c r="F342" s="538">
        <v>45242</v>
      </c>
      <c r="G342" s="537" t="s">
        <v>1680</v>
      </c>
      <c r="H342" s="537">
        <v>-0.1</v>
      </c>
    </row>
    <row r="343" spans="3:8" ht="15.75" thickBot="1">
      <c r="C343" s="536" t="s">
        <v>1722</v>
      </c>
      <c r="D343" s="537" t="s">
        <v>1723</v>
      </c>
      <c r="E343" s="778"/>
      <c r="F343" s="538">
        <v>45242</v>
      </c>
      <c r="G343" s="537" t="s">
        <v>1680</v>
      </c>
      <c r="H343" s="537">
        <v>20.6</v>
      </c>
    </row>
    <row r="344" spans="3:8" ht="15.75" thickBot="1">
      <c r="C344" s="536" t="s">
        <v>1722</v>
      </c>
      <c r="D344" s="537" t="s">
        <v>1723</v>
      </c>
      <c r="E344" s="778"/>
      <c r="F344" s="538">
        <v>45242</v>
      </c>
      <c r="G344" s="537" t="s">
        <v>1680</v>
      </c>
      <c r="H344" s="537">
        <v>22.94</v>
      </c>
    </row>
    <row r="345" spans="3:8" ht="15.75" thickBot="1">
      <c r="C345" s="536" t="s">
        <v>1722</v>
      </c>
      <c r="D345" s="537" t="s">
        <v>1723</v>
      </c>
      <c r="E345" s="778"/>
      <c r="F345" s="538">
        <v>45272</v>
      </c>
      <c r="G345" s="537" t="s">
        <v>1680</v>
      </c>
      <c r="H345" s="537">
        <v>-0.53</v>
      </c>
    </row>
    <row r="346" spans="3:8" ht="15.75" thickBot="1">
      <c r="C346" s="536" t="s">
        <v>1722</v>
      </c>
      <c r="D346" s="537" t="s">
        <v>1723</v>
      </c>
      <c r="E346" s="778"/>
      <c r="F346" s="538">
        <v>45272</v>
      </c>
      <c r="G346" s="537" t="s">
        <v>1680</v>
      </c>
      <c r="H346" s="537">
        <v>-0.65</v>
      </c>
    </row>
    <row r="347" spans="3:8" ht="15.75" thickBot="1">
      <c r="C347" s="536" t="s">
        <v>1722</v>
      </c>
      <c r="D347" s="537" t="s">
        <v>1723</v>
      </c>
      <c r="E347" s="778"/>
      <c r="F347" s="537" t="s">
        <v>1696</v>
      </c>
      <c r="G347" s="537" t="s">
        <v>1680</v>
      </c>
      <c r="H347" s="537">
        <v>22.53</v>
      </c>
    </row>
    <row r="348" spans="3:8" ht="15.75" thickBot="1">
      <c r="C348" s="536" t="s">
        <v>1722</v>
      </c>
      <c r="D348" s="537" t="s">
        <v>1723</v>
      </c>
      <c r="E348" s="778"/>
      <c r="F348" s="537" t="s">
        <v>1696</v>
      </c>
      <c r="G348" s="537" t="s">
        <v>1680</v>
      </c>
      <c r="H348" s="537">
        <v>19.34</v>
      </c>
    </row>
    <row r="349" spans="3:8" ht="15.75" thickBot="1">
      <c r="C349" s="536" t="s">
        <v>1722</v>
      </c>
      <c r="D349" s="537" t="s">
        <v>1723</v>
      </c>
      <c r="E349" s="778"/>
      <c r="F349" s="537" t="s">
        <v>1787</v>
      </c>
      <c r="G349" s="537" t="s">
        <v>1680</v>
      </c>
      <c r="H349" s="537">
        <v>23.85</v>
      </c>
    </row>
    <row r="350" spans="3:8" ht="15.75" thickBot="1">
      <c r="C350" s="536" t="s">
        <v>1722</v>
      </c>
      <c r="D350" s="537" t="s">
        <v>1723</v>
      </c>
      <c r="E350" s="778"/>
      <c r="F350" s="537" t="s">
        <v>1787</v>
      </c>
      <c r="G350" s="537" t="s">
        <v>1680</v>
      </c>
      <c r="H350" s="537">
        <v>23.78</v>
      </c>
    </row>
    <row r="351" spans="3:8" ht="15.75" thickBot="1">
      <c r="C351" s="536" t="s">
        <v>1722</v>
      </c>
      <c r="D351" s="537" t="s">
        <v>1723</v>
      </c>
      <c r="E351" s="778"/>
      <c r="F351" s="537" t="s">
        <v>1788</v>
      </c>
      <c r="G351" s="537" t="s">
        <v>1680</v>
      </c>
      <c r="H351" s="537">
        <v>-1.04</v>
      </c>
    </row>
    <row r="352" spans="3:8" ht="15.75" thickBot="1">
      <c r="C352" s="536" t="s">
        <v>1722</v>
      </c>
      <c r="D352" s="537" t="s">
        <v>1723</v>
      </c>
      <c r="E352" s="778"/>
      <c r="F352" s="537" t="s">
        <v>1788</v>
      </c>
      <c r="G352" s="537" t="s">
        <v>1680</v>
      </c>
      <c r="H352" s="537">
        <v>22.43</v>
      </c>
    </row>
    <row r="353" spans="3:8" ht="15.75" thickBot="1">
      <c r="C353" s="536" t="s">
        <v>1722</v>
      </c>
      <c r="D353" s="537" t="s">
        <v>1723</v>
      </c>
      <c r="E353" s="778"/>
      <c r="F353" s="537" t="s">
        <v>1788</v>
      </c>
      <c r="G353" s="537" t="s">
        <v>1680</v>
      </c>
      <c r="H353" s="537">
        <v>-0.33</v>
      </c>
    </row>
    <row r="354" spans="3:8" ht="15.75" thickBot="1">
      <c r="C354" s="536" t="s">
        <v>1722</v>
      </c>
      <c r="D354" s="537" t="s">
        <v>1723</v>
      </c>
      <c r="E354" s="778"/>
      <c r="F354" s="537" t="s">
        <v>1788</v>
      </c>
      <c r="G354" s="537" t="s">
        <v>1680</v>
      </c>
      <c r="H354" s="537">
        <v>21.46</v>
      </c>
    </row>
    <row r="355" spans="3:8" ht="15.75" thickBot="1">
      <c r="C355" s="536" t="s">
        <v>1722</v>
      </c>
      <c r="D355" s="537" t="s">
        <v>1723</v>
      </c>
      <c r="E355" s="778"/>
      <c r="F355" s="537" t="s">
        <v>1789</v>
      </c>
      <c r="G355" s="537" t="s">
        <v>1680</v>
      </c>
      <c r="H355" s="537">
        <v>23.6</v>
      </c>
    </row>
    <row r="356" spans="3:8" ht="15.75" thickBot="1">
      <c r="C356" s="536" t="s">
        <v>1722</v>
      </c>
      <c r="D356" s="537" t="s">
        <v>1723</v>
      </c>
      <c r="E356" s="778"/>
      <c r="F356" s="537" t="s">
        <v>1790</v>
      </c>
      <c r="G356" s="537" t="s">
        <v>1680</v>
      </c>
      <c r="H356" s="537">
        <v>24.24</v>
      </c>
    </row>
    <row r="357" spans="3:8" ht="15.75" thickBot="1">
      <c r="C357" s="536" t="s">
        <v>1722</v>
      </c>
      <c r="D357" s="537" t="s">
        <v>1723</v>
      </c>
      <c r="E357" s="778"/>
      <c r="F357" s="537" t="s">
        <v>1790</v>
      </c>
      <c r="G357" s="537" t="s">
        <v>1680</v>
      </c>
      <c r="H357" s="537">
        <v>-0.54</v>
      </c>
    </row>
    <row r="358" spans="3:8" ht="15.75" thickBot="1">
      <c r="C358" s="536" t="s">
        <v>1722</v>
      </c>
      <c r="D358" s="537" t="s">
        <v>1723</v>
      </c>
      <c r="E358" s="778"/>
      <c r="F358" s="537" t="s">
        <v>1790</v>
      </c>
      <c r="G358" s="537" t="s">
        <v>1680</v>
      </c>
      <c r="H358" s="537">
        <v>23.64</v>
      </c>
    </row>
    <row r="359" spans="3:8" ht="15.75" thickBot="1">
      <c r="C359" s="536" t="s">
        <v>1722</v>
      </c>
      <c r="D359" s="537" t="s">
        <v>1723</v>
      </c>
      <c r="E359" s="778"/>
      <c r="F359" s="537" t="s">
        <v>1790</v>
      </c>
      <c r="G359" s="537" t="s">
        <v>1680</v>
      </c>
      <c r="H359" s="537">
        <v>-0.38</v>
      </c>
    </row>
    <row r="360" spans="3:8" ht="15.75" thickBot="1">
      <c r="C360" s="536" t="s">
        <v>1722</v>
      </c>
      <c r="D360" s="537" t="s">
        <v>1723</v>
      </c>
      <c r="E360" s="778"/>
      <c r="F360" s="537" t="s">
        <v>1790</v>
      </c>
      <c r="G360" s="537" t="s">
        <v>1680</v>
      </c>
      <c r="H360" s="537">
        <v>-0.33</v>
      </c>
    </row>
    <row r="361" spans="3:8" ht="15.75" thickBot="1">
      <c r="C361" s="536" t="s">
        <v>1722</v>
      </c>
      <c r="D361" s="537" t="s">
        <v>1723</v>
      </c>
      <c r="E361" s="778"/>
      <c r="F361" s="537" t="s">
        <v>1790</v>
      </c>
      <c r="G361" s="537" t="s">
        <v>1680</v>
      </c>
      <c r="H361" s="537">
        <v>-0.25</v>
      </c>
    </row>
    <row r="362" spans="3:8" ht="15.75" thickBot="1">
      <c r="C362" s="536" t="s">
        <v>1722</v>
      </c>
      <c r="D362" s="537" t="s">
        <v>1723</v>
      </c>
      <c r="E362" s="778"/>
      <c r="F362" s="537" t="s">
        <v>1791</v>
      </c>
      <c r="G362" s="537" t="s">
        <v>1680</v>
      </c>
      <c r="H362" s="537">
        <v>22.8</v>
      </c>
    </row>
    <row r="363" spans="3:8" ht="15.75" thickBot="1">
      <c r="C363" s="536" t="s">
        <v>1722</v>
      </c>
      <c r="D363" s="537" t="s">
        <v>1723</v>
      </c>
      <c r="E363" s="778"/>
      <c r="F363" s="537" t="s">
        <v>1792</v>
      </c>
      <c r="G363" s="537" t="s">
        <v>1680</v>
      </c>
      <c r="H363" s="537">
        <v>23.52</v>
      </c>
    </row>
    <row r="364" spans="3:8" ht="15.75" thickBot="1">
      <c r="C364" s="536" t="s">
        <v>1722</v>
      </c>
      <c r="D364" s="537" t="s">
        <v>1723</v>
      </c>
      <c r="E364" s="778"/>
      <c r="F364" s="537" t="s">
        <v>1792</v>
      </c>
      <c r="G364" s="537" t="s">
        <v>1680</v>
      </c>
      <c r="H364" s="537">
        <v>19.399999999999999</v>
      </c>
    </row>
    <row r="365" spans="3:8" ht="15.75" thickBot="1">
      <c r="C365" s="536" t="s">
        <v>1722</v>
      </c>
      <c r="D365" s="537" t="s">
        <v>1723</v>
      </c>
      <c r="E365" s="778"/>
      <c r="F365" s="537" t="s">
        <v>1698</v>
      </c>
      <c r="G365" s="537" t="s">
        <v>1680</v>
      </c>
      <c r="H365" s="537">
        <v>22.16</v>
      </c>
    </row>
    <row r="366" spans="3:8" ht="15.75" thickBot="1">
      <c r="C366" s="536" t="s">
        <v>1722</v>
      </c>
      <c r="D366" s="537" t="s">
        <v>1723</v>
      </c>
      <c r="E366" s="778"/>
      <c r="F366" s="537" t="s">
        <v>1698</v>
      </c>
      <c r="G366" s="537" t="s">
        <v>1680</v>
      </c>
      <c r="H366" s="537">
        <v>19.13</v>
      </c>
    </row>
    <row r="367" spans="3:8" ht="15.75" thickBot="1">
      <c r="C367" s="536" t="s">
        <v>1722</v>
      </c>
      <c r="D367" s="537" t="s">
        <v>1723</v>
      </c>
      <c r="E367" s="778"/>
      <c r="F367" s="537" t="s">
        <v>1698</v>
      </c>
      <c r="G367" s="537" t="s">
        <v>1680</v>
      </c>
      <c r="H367" s="537">
        <v>22.46</v>
      </c>
    </row>
    <row r="368" spans="3:8" ht="15.75" thickBot="1">
      <c r="C368" s="536" t="s">
        <v>1722</v>
      </c>
      <c r="D368" s="537" t="s">
        <v>1723</v>
      </c>
      <c r="E368" s="778"/>
      <c r="F368" s="537" t="s">
        <v>1793</v>
      </c>
      <c r="G368" s="537" t="s">
        <v>1680</v>
      </c>
      <c r="H368" s="537">
        <v>22.78</v>
      </c>
    </row>
    <row r="369" spans="3:8" ht="15.75" thickBot="1">
      <c r="C369" s="536" t="s">
        <v>1722</v>
      </c>
      <c r="D369" s="537" t="s">
        <v>1723</v>
      </c>
      <c r="E369" s="778"/>
      <c r="F369" s="537" t="s">
        <v>1793</v>
      </c>
      <c r="G369" s="537" t="s">
        <v>1680</v>
      </c>
      <c r="H369" s="537">
        <v>22.56</v>
      </c>
    </row>
    <row r="370" spans="3:8" ht="15.75" thickBot="1">
      <c r="C370" s="536" t="s">
        <v>1722</v>
      </c>
      <c r="D370" s="537" t="s">
        <v>1723</v>
      </c>
      <c r="E370" s="778"/>
      <c r="F370" s="537" t="s">
        <v>1794</v>
      </c>
      <c r="G370" s="537" t="s">
        <v>1680</v>
      </c>
      <c r="H370" s="537">
        <v>23.36</v>
      </c>
    </row>
    <row r="371" spans="3:8" ht="15.75" thickBot="1">
      <c r="C371" s="536" t="s">
        <v>1722</v>
      </c>
      <c r="D371" s="537" t="s">
        <v>1723</v>
      </c>
      <c r="E371" s="778"/>
      <c r="F371" s="537" t="s">
        <v>1794</v>
      </c>
      <c r="G371" s="537" t="s">
        <v>1680</v>
      </c>
      <c r="H371" s="537">
        <v>23.47</v>
      </c>
    </row>
    <row r="372" spans="3:8" ht="15.75" thickBot="1">
      <c r="C372" s="536" t="s">
        <v>1722</v>
      </c>
      <c r="D372" s="537" t="s">
        <v>1723</v>
      </c>
      <c r="E372" s="778"/>
      <c r="F372" s="537" t="s">
        <v>1795</v>
      </c>
      <c r="G372" s="537" t="s">
        <v>1680</v>
      </c>
      <c r="H372" s="537">
        <v>22.84</v>
      </c>
    </row>
    <row r="373" spans="3:8" ht="15.75" thickBot="1">
      <c r="C373" s="536" t="s">
        <v>1722</v>
      </c>
      <c r="D373" s="537" t="s">
        <v>1723</v>
      </c>
      <c r="E373" s="778"/>
      <c r="F373" s="537" t="s">
        <v>1795</v>
      </c>
      <c r="G373" s="537" t="s">
        <v>1680</v>
      </c>
      <c r="H373" s="537">
        <v>22.5</v>
      </c>
    </row>
    <row r="374" spans="3:8" ht="15.75" thickBot="1">
      <c r="C374" s="536" t="s">
        <v>1722</v>
      </c>
      <c r="D374" s="537" t="s">
        <v>1723</v>
      </c>
      <c r="E374" s="778"/>
      <c r="F374" s="537" t="s">
        <v>1796</v>
      </c>
      <c r="G374" s="537" t="s">
        <v>1680</v>
      </c>
      <c r="H374" s="537">
        <v>22.3</v>
      </c>
    </row>
    <row r="375" spans="3:8" ht="15.75" thickBot="1">
      <c r="C375" s="536" t="s">
        <v>1722</v>
      </c>
      <c r="D375" s="537" t="s">
        <v>1723</v>
      </c>
      <c r="E375" s="778"/>
      <c r="F375" s="537" t="s">
        <v>1718</v>
      </c>
      <c r="G375" s="537" t="s">
        <v>1680</v>
      </c>
      <c r="H375" s="537">
        <v>22.76</v>
      </c>
    </row>
    <row r="376" spans="3:8" ht="15.75" thickBot="1">
      <c r="C376" s="536" t="s">
        <v>1722</v>
      </c>
      <c r="D376" s="537" t="s">
        <v>1723</v>
      </c>
      <c r="E376" s="778"/>
      <c r="F376" s="537" t="s">
        <v>1718</v>
      </c>
      <c r="G376" s="537" t="s">
        <v>1680</v>
      </c>
      <c r="H376" s="537">
        <v>23.06</v>
      </c>
    </row>
    <row r="377" spans="3:8" ht="15.75" thickBot="1">
      <c r="C377" s="536" t="s">
        <v>1722</v>
      </c>
      <c r="D377" s="537" t="s">
        <v>1723</v>
      </c>
      <c r="E377" s="778"/>
      <c r="F377" s="537" t="s">
        <v>1699</v>
      </c>
      <c r="G377" s="537" t="s">
        <v>1680</v>
      </c>
      <c r="H377" s="537">
        <v>23.24</v>
      </c>
    </row>
    <row r="378" spans="3:8" ht="15.75" thickBot="1">
      <c r="C378" s="536" t="s">
        <v>1722</v>
      </c>
      <c r="D378" s="537" t="s">
        <v>1723</v>
      </c>
      <c r="E378" s="778"/>
      <c r="F378" s="537" t="s">
        <v>1699</v>
      </c>
      <c r="G378" s="537" t="s">
        <v>1680</v>
      </c>
      <c r="H378" s="537">
        <v>23.33</v>
      </c>
    </row>
    <row r="379" spans="3:8" ht="15.75" thickBot="1">
      <c r="C379" s="536" t="s">
        <v>1722</v>
      </c>
      <c r="D379" s="537" t="s">
        <v>1723</v>
      </c>
      <c r="E379" s="778"/>
      <c r="F379" s="537" t="s">
        <v>829</v>
      </c>
      <c r="G379" s="537" t="s">
        <v>814</v>
      </c>
      <c r="H379" s="537">
        <v>-933.88</v>
      </c>
    </row>
    <row r="380" spans="3:8" ht="15.75" thickBot="1">
      <c r="C380" s="536" t="s">
        <v>1722</v>
      </c>
      <c r="D380" s="537" t="s">
        <v>1723</v>
      </c>
      <c r="E380" s="778"/>
      <c r="F380" s="537" t="s">
        <v>829</v>
      </c>
      <c r="G380" s="537" t="s">
        <v>1680</v>
      </c>
      <c r="H380" s="537">
        <v>-0.59</v>
      </c>
    </row>
    <row r="381" spans="3:8" ht="15.75" thickBot="1">
      <c r="C381" s="536" t="s">
        <v>1722</v>
      </c>
      <c r="D381" s="537" t="s">
        <v>1723</v>
      </c>
      <c r="E381" s="778"/>
      <c r="F381" s="537" t="s">
        <v>829</v>
      </c>
      <c r="G381" s="537" t="s">
        <v>1680</v>
      </c>
      <c r="H381" s="537">
        <v>-2</v>
      </c>
    </row>
    <row r="382" spans="3:8" ht="15.75" thickBot="1">
      <c r="C382" s="536" t="s">
        <v>1722</v>
      </c>
      <c r="D382" s="537" t="s">
        <v>1723</v>
      </c>
      <c r="E382" s="778"/>
      <c r="F382" s="537" t="s">
        <v>829</v>
      </c>
      <c r="G382" s="537" t="s">
        <v>1680</v>
      </c>
      <c r="H382" s="537">
        <v>-0.3</v>
      </c>
    </row>
    <row r="383" spans="3:8" ht="15.75" thickBot="1">
      <c r="C383" s="536" t="s">
        <v>1722</v>
      </c>
      <c r="D383" s="537" t="s">
        <v>1723</v>
      </c>
      <c r="E383" s="778"/>
      <c r="F383" s="537" t="s">
        <v>829</v>
      </c>
      <c r="G383" s="537" t="s">
        <v>1680</v>
      </c>
      <c r="H383" s="537">
        <v>23</v>
      </c>
    </row>
    <row r="384" spans="3:8" ht="15.75" thickBot="1">
      <c r="C384" s="536" t="s">
        <v>1722</v>
      </c>
      <c r="D384" s="537" t="s">
        <v>1723</v>
      </c>
      <c r="E384" s="778"/>
      <c r="F384" s="537" t="s">
        <v>829</v>
      </c>
      <c r="G384" s="537" t="s">
        <v>1680</v>
      </c>
      <c r="H384" s="537">
        <v>-0.7</v>
      </c>
    </row>
    <row r="385" spans="3:8" ht="15.75" thickBot="1">
      <c r="C385" s="536" t="s">
        <v>1722</v>
      </c>
      <c r="D385" s="537" t="s">
        <v>1723</v>
      </c>
      <c r="E385" s="778"/>
      <c r="F385" s="537" t="s">
        <v>829</v>
      </c>
      <c r="G385" s="537" t="s">
        <v>1680</v>
      </c>
      <c r="H385" s="537">
        <v>-0.56000000000000005</v>
      </c>
    </row>
    <row r="386" spans="3:8" ht="15.75" thickBot="1">
      <c r="C386" s="536" t="s">
        <v>1722</v>
      </c>
      <c r="D386" s="537" t="s">
        <v>1723</v>
      </c>
      <c r="E386" s="778"/>
      <c r="F386" s="537" t="s">
        <v>829</v>
      </c>
      <c r="G386" s="537" t="s">
        <v>1680</v>
      </c>
      <c r="H386" s="537">
        <v>-1.1299999999999999</v>
      </c>
    </row>
    <row r="387" spans="3:8" ht="15.75" thickBot="1">
      <c r="C387" s="536" t="s">
        <v>1722</v>
      </c>
      <c r="D387" s="537" t="s">
        <v>1723</v>
      </c>
      <c r="E387" s="778"/>
      <c r="F387" s="537" t="s">
        <v>829</v>
      </c>
      <c r="G387" s="537" t="s">
        <v>1680</v>
      </c>
      <c r="H387" s="537">
        <v>-0.34</v>
      </c>
    </row>
    <row r="388" spans="3:8" ht="15.75" thickBot="1">
      <c r="C388" s="536" t="s">
        <v>1722</v>
      </c>
      <c r="D388" s="537" t="s">
        <v>1723</v>
      </c>
      <c r="E388" s="778"/>
      <c r="F388" s="537" t="s">
        <v>829</v>
      </c>
      <c r="G388" s="537" t="s">
        <v>1680</v>
      </c>
      <c r="H388" s="537">
        <v>-0.6</v>
      </c>
    </row>
    <row r="389" spans="3:8" ht="15.75" thickBot="1">
      <c r="C389" s="536" t="s">
        <v>1722</v>
      </c>
      <c r="D389" s="537" t="s">
        <v>1723</v>
      </c>
      <c r="E389" s="778"/>
      <c r="F389" s="537" t="s">
        <v>829</v>
      </c>
      <c r="G389" s="537" t="s">
        <v>1680</v>
      </c>
      <c r="H389" s="537">
        <v>-0.28000000000000003</v>
      </c>
    </row>
    <row r="390" spans="3:8" ht="15.75" thickBot="1">
      <c r="C390" s="536" t="s">
        <v>1722</v>
      </c>
      <c r="D390" s="537" t="s">
        <v>1723</v>
      </c>
      <c r="E390" s="778"/>
      <c r="F390" s="538">
        <v>45292</v>
      </c>
      <c r="G390" s="537" t="s">
        <v>1680</v>
      </c>
      <c r="H390" s="537">
        <v>22.1</v>
      </c>
    </row>
    <row r="391" spans="3:8" ht="15.75" thickBot="1">
      <c r="C391" s="536" t="s">
        <v>1722</v>
      </c>
      <c r="D391" s="537" t="s">
        <v>1723</v>
      </c>
      <c r="E391" s="778"/>
      <c r="F391" s="538">
        <v>45323</v>
      </c>
      <c r="G391" s="537" t="s">
        <v>1680</v>
      </c>
      <c r="H391" s="537">
        <v>-0.28999999999999998</v>
      </c>
    </row>
    <row r="392" spans="3:8" ht="15.75" thickBot="1">
      <c r="C392" s="536" t="s">
        <v>1722</v>
      </c>
      <c r="D392" s="537" t="s">
        <v>1723</v>
      </c>
      <c r="E392" s="778"/>
      <c r="F392" s="538">
        <v>45323</v>
      </c>
      <c r="G392" s="537" t="s">
        <v>1680</v>
      </c>
      <c r="H392" s="537">
        <v>23.01</v>
      </c>
    </row>
    <row r="393" spans="3:8" ht="15.75" thickBot="1">
      <c r="C393" s="536" t="s">
        <v>1722</v>
      </c>
      <c r="D393" s="537" t="s">
        <v>1723</v>
      </c>
      <c r="E393" s="778"/>
      <c r="F393" s="538">
        <v>45323</v>
      </c>
      <c r="G393" s="537" t="s">
        <v>1680</v>
      </c>
      <c r="H393" s="537">
        <v>-0.16</v>
      </c>
    </row>
    <row r="394" spans="3:8" ht="15.75" thickBot="1">
      <c r="C394" s="536" t="s">
        <v>1722</v>
      </c>
      <c r="D394" s="537" t="s">
        <v>1723</v>
      </c>
      <c r="E394" s="778"/>
      <c r="F394" s="538">
        <v>45323</v>
      </c>
      <c r="G394" s="537" t="s">
        <v>1680</v>
      </c>
      <c r="H394" s="537">
        <v>-1.38</v>
      </c>
    </row>
    <row r="395" spans="3:8" ht="15.75" thickBot="1">
      <c r="C395" s="536" t="s">
        <v>1722</v>
      </c>
      <c r="D395" s="537" t="s">
        <v>1723</v>
      </c>
      <c r="E395" s="778"/>
      <c r="F395" s="538">
        <v>45352</v>
      </c>
      <c r="G395" s="537" t="s">
        <v>1680</v>
      </c>
      <c r="H395" s="537">
        <v>-0.14000000000000001</v>
      </c>
    </row>
    <row r="396" spans="3:8" ht="15.75" thickBot="1">
      <c r="C396" s="536" t="s">
        <v>1722</v>
      </c>
      <c r="D396" s="537" t="s">
        <v>1723</v>
      </c>
      <c r="E396" s="778"/>
      <c r="F396" s="538">
        <v>45352</v>
      </c>
      <c r="G396" s="537" t="s">
        <v>1680</v>
      </c>
      <c r="H396" s="537">
        <v>-0.47</v>
      </c>
    </row>
    <row r="397" spans="3:8" ht="15.75" thickBot="1">
      <c r="C397" s="536" t="s">
        <v>1722</v>
      </c>
      <c r="D397" s="537" t="s">
        <v>1723</v>
      </c>
      <c r="E397" s="778"/>
      <c r="F397" s="538">
        <v>45352</v>
      </c>
      <c r="G397" s="537" t="s">
        <v>1680</v>
      </c>
      <c r="H397" s="537">
        <v>-0.17</v>
      </c>
    </row>
    <row r="398" spans="3:8" ht="15.75" thickBot="1">
      <c r="C398" s="536" t="s">
        <v>1722</v>
      </c>
      <c r="D398" s="537" t="s">
        <v>1723</v>
      </c>
      <c r="E398" s="778"/>
      <c r="F398" s="538">
        <v>45352</v>
      </c>
      <c r="G398" s="537" t="s">
        <v>1680</v>
      </c>
      <c r="H398" s="537">
        <v>-0.91</v>
      </c>
    </row>
    <row r="399" spans="3:8" ht="15.75" thickBot="1">
      <c r="C399" s="536" t="s">
        <v>1722</v>
      </c>
      <c r="D399" s="537" t="s">
        <v>1723</v>
      </c>
      <c r="E399" s="778"/>
      <c r="F399" s="538">
        <v>45352</v>
      </c>
      <c r="G399" s="537" t="s">
        <v>1680</v>
      </c>
      <c r="H399" s="537">
        <v>-0.54</v>
      </c>
    </row>
    <row r="400" spans="3:8" ht="15.75" thickBot="1">
      <c r="C400" s="536" t="s">
        <v>1722</v>
      </c>
      <c r="D400" s="537" t="s">
        <v>1723</v>
      </c>
      <c r="E400" s="778"/>
      <c r="F400" s="538">
        <v>45383</v>
      </c>
      <c r="G400" s="537" t="s">
        <v>1680</v>
      </c>
      <c r="H400" s="537">
        <v>23.3</v>
      </c>
    </row>
    <row r="401" spans="3:8" ht="15.75" thickBot="1">
      <c r="C401" s="536" t="s">
        <v>1722</v>
      </c>
      <c r="D401" s="537" t="s">
        <v>1723</v>
      </c>
      <c r="E401" s="778"/>
      <c r="F401" s="538">
        <v>45383</v>
      </c>
      <c r="G401" s="537" t="s">
        <v>1680</v>
      </c>
      <c r="H401" s="537">
        <v>24.06</v>
      </c>
    </row>
    <row r="402" spans="3:8" ht="15.75" thickBot="1">
      <c r="C402" s="536" t="s">
        <v>1722</v>
      </c>
      <c r="D402" s="537" t="s">
        <v>1723</v>
      </c>
      <c r="E402" s="778"/>
      <c r="F402" s="538">
        <v>45383</v>
      </c>
      <c r="G402" s="537" t="s">
        <v>1680</v>
      </c>
      <c r="H402" s="537">
        <v>-0.12</v>
      </c>
    </row>
    <row r="403" spans="3:8" ht="15.75" thickBot="1">
      <c r="C403" s="536" t="s">
        <v>1722</v>
      </c>
      <c r="D403" s="537" t="s">
        <v>1723</v>
      </c>
      <c r="E403" s="778"/>
      <c r="F403" s="538">
        <v>45383</v>
      </c>
      <c r="G403" s="537" t="s">
        <v>1680</v>
      </c>
      <c r="H403" s="537">
        <v>-0.08</v>
      </c>
    </row>
    <row r="404" spans="3:8" ht="15.75" thickBot="1">
      <c r="C404" s="536" t="s">
        <v>1722</v>
      </c>
      <c r="D404" s="537" t="s">
        <v>1723</v>
      </c>
      <c r="E404" s="778"/>
      <c r="F404" s="538">
        <v>45413</v>
      </c>
      <c r="G404" s="537" t="s">
        <v>1680</v>
      </c>
      <c r="H404" s="537">
        <v>23.12</v>
      </c>
    </row>
    <row r="405" spans="3:8" ht="15.75" thickBot="1">
      <c r="C405" s="536" t="s">
        <v>1722</v>
      </c>
      <c r="D405" s="537" t="s">
        <v>1723</v>
      </c>
      <c r="E405" s="778"/>
      <c r="F405" s="538">
        <v>45413</v>
      </c>
      <c r="G405" s="537" t="s">
        <v>1680</v>
      </c>
      <c r="H405" s="537">
        <v>23.34</v>
      </c>
    </row>
    <row r="406" spans="3:8" ht="15.75" thickBot="1">
      <c r="C406" s="536" t="s">
        <v>1722</v>
      </c>
      <c r="D406" s="537" t="s">
        <v>1723</v>
      </c>
      <c r="E406" s="778"/>
      <c r="F406" s="538">
        <v>45444</v>
      </c>
      <c r="G406" s="537" t="s">
        <v>1680</v>
      </c>
      <c r="H406" s="537">
        <v>23.76</v>
      </c>
    </row>
    <row r="407" spans="3:8" ht="15.75" thickBot="1">
      <c r="C407" s="536" t="s">
        <v>1722</v>
      </c>
      <c r="D407" s="537" t="s">
        <v>1723</v>
      </c>
      <c r="E407" s="778"/>
      <c r="F407" s="538">
        <v>45444</v>
      </c>
      <c r="G407" s="537" t="s">
        <v>1680</v>
      </c>
      <c r="H407" s="537">
        <v>23.42</v>
      </c>
    </row>
    <row r="408" spans="3:8" ht="15.75" thickBot="1">
      <c r="C408" s="536" t="s">
        <v>1722</v>
      </c>
      <c r="D408" s="537" t="s">
        <v>1723</v>
      </c>
      <c r="E408" s="778"/>
      <c r="F408" s="538">
        <v>45505</v>
      </c>
      <c r="G408" s="537" t="s">
        <v>1680</v>
      </c>
      <c r="H408" s="537">
        <v>23.52</v>
      </c>
    </row>
    <row r="409" spans="3:8" ht="15.75" thickBot="1">
      <c r="C409" s="536" t="s">
        <v>1722</v>
      </c>
      <c r="D409" s="537" t="s">
        <v>1723</v>
      </c>
      <c r="E409" s="778"/>
      <c r="F409" s="538">
        <v>45505</v>
      </c>
      <c r="G409" s="537" t="s">
        <v>1680</v>
      </c>
      <c r="H409" s="537">
        <v>22.72</v>
      </c>
    </row>
    <row r="410" spans="3:8" ht="15.75" thickBot="1">
      <c r="C410" s="536" t="s">
        <v>1722</v>
      </c>
      <c r="D410" s="537" t="s">
        <v>1723</v>
      </c>
      <c r="E410" s="778"/>
      <c r="F410" s="538">
        <v>45536</v>
      </c>
      <c r="G410" s="537" t="s">
        <v>1680</v>
      </c>
      <c r="H410" s="537">
        <v>23.6</v>
      </c>
    </row>
    <row r="411" spans="3:8" ht="15.75" thickBot="1">
      <c r="C411" s="536" t="s">
        <v>1722</v>
      </c>
      <c r="D411" s="537" t="s">
        <v>1723</v>
      </c>
      <c r="E411" s="778"/>
      <c r="F411" s="538">
        <v>45536</v>
      </c>
      <c r="G411" s="537" t="s">
        <v>1680</v>
      </c>
      <c r="H411" s="537">
        <v>23.46</v>
      </c>
    </row>
    <row r="412" spans="3:8" ht="15.75" thickBot="1">
      <c r="C412" s="536" t="s">
        <v>1722</v>
      </c>
      <c r="D412" s="537" t="s">
        <v>1723</v>
      </c>
      <c r="E412" s="778"/>
      <c r="F412" s="538">
        <v>45566</v>
      </c>
      <c r="G412" s="537" t="s">
        <v>1680</v>
      </c>
      <c r="H412" s="537">
        <v>23.74</v>
      </c>
    </row>
    <row r="413" spans="3:8" ht="15.75" thickBot="1">
      <c r="C413" s="536" t="s">
        <v>1722</v>
      </c>
      <c r="D413" s="537" t="s">
        <v>1723</v>
      </c>
      <c r="E413" s="778"/>
      <c r="F413" s="538">
        <v>45597</v>
      </c>
      <c r="G413" s="537" t="s">
        <v>1680</v>
      </c>
      <c r="H413" s="537">
        <v>18.88</v>
      </c>
    </row>
    <row r="414" spans="3:8" ht="15.75" thickBot="1">
      <c r="C414" s="536" t="s">
        <v>1722</v>
      </c>
      <c r="D414" s="537" t="s">
        <v>1723</v>
      </c>
      <c r="E414" s="778"/>
      <c r="F414" s="538">
        <v>45597</v>
      </c>
      <c r="G414" s="537" t="s">
        <v>1680</v>
      </c>
      <c r="H414" s="537">
        <v>24.3</v>
      </c>
    </row>
    <row r="415" spans="3:8" ht="15.75" thickBot="1">
      <c r="C415" s="536" t="s">
        <v>1722</v>
      </c>
      <c r="D415" s="537" t="s">
        <v>1723</v>
      </c>
      <c r="E415" s="778"/>
      <c r="F415" s="538">
        <v>45627</v>
      </c>
      <c r="G415" s="537" t="s">
        <v>1680</v>
      </c>
      <c r="H415" s="537">
        <v>-3.75</v>
      </c>
    </row>
    <row r="416" spans="3:8" ht="15.75" thickBot="1">
      <c r="C416" s="536" t="s">
        <v>1722</v>
      </c>
      <c r="D416" s="537" t="s">
        <v>1723</v>
      </c>
      <c r="E416" s="778"/>
      <c r="F416" s="538">
        <v>45627</v>
      </c>
      <c r="G416" s="537" t="s">
        <v>1680</v>
      </c>
      <c r="H416" s="537">
        <v>-0.52</v>
      </c>
    </row>
    <row r="417" spans="3:8" ht="15.75" thickBot="1">
      <c r="C417" s="536" t="s">
        <v>1722</v>
      </c>
      <c r="D417" s="537" t="s">
        <v>1723</v>
      </c>
      <c r="E417" s="778"/>
      <c r="F417" s="538">
        <v>45627</v>
      </c>
      <c r="G417" s="537" t="s">
        <v>1680</v>
      </c>
      <c r="H417" s="537">
        <v>-0.57999999999999996</v>
      </c>
    </row>
    <row r="418" spans="3:8" ht="15.75" thickBot="1">
      <c r="C418" s="536" t="s">
        <v>1722</v>
      </c>
      <c r="D418" s="537" t="s">
        <v>1723</v>
      </c>
      <c r="E418" s="778"/>
      <c r="F418" s="538">
        <v>45627</v>
      </c>
      <c r="G418" s="537" t="s">
        <v>1680</v>
      </c>
      <c r="H418" s="537">
        <v>21.95</v>
      </c>
    </row>
    <row r="419" spans="3:8" ht="15.75" thickBot="1">
      <c r="C419" s="536" t="s">
        <v>1722</v>
      </c>
      <c r="D419" s="537" t="s">
        <v>1723</v>
      </c>
      <c r="E419" s="778"/>
      <c r="F419" s="538">
        <v>45627</v>
      </c>
      <c r="G419" s="537" t="s">
        <v>1680</v>
      </c>
      <c r="H419" s="537">
        <v>24.14</v>
      </c>
    </row>
    <row r="420" spans="3:8" ht="15.75" thickBot="1">
      <c r="C420" s="536" t="s">
        <v>1722</v>
      </c>
      <c r="D420" s="537" t="s">
        <v>1723</v>
      </c>
      <c r="E420" s="778"/>
      <c r="F420" s="538">
        <v>45627</v>
      </c>
      <c r="G420" s="537" t="s">
        <v>1680</v>
      </c>
      <c r="H420" s="537">
        <v>-1.62</v>
      </c>
    </row>
    <row r="421" spans="3:8" ht="15.75" thickBot="1">
      <c r="C421" s="536" t="s">
        <v>1722</v>
      </c>
      <c r="D421" s="537" t="s">
        <v>1723</v>
      </c>
      <c r="E421" s="778"/>
      <c r="F421" s="538">
        <v>45627</v>
      </c>
      <c r="G421" s="537" t="s">
        <v>1680</v>
      </c>
      <c r="H421" s="537">
        <v>-0.6</v>
      </c>
    </row>
    <row r="422" spans="3:8" ht="15.75" thickBot="1">
      <c r="C422" s="536" t="s">
        <v>1722</v>
      </c>
      <c r="D422" s="537" t="s">
        <v>1723</v>
      </c>
      <c r="E422" s="778"/>
      <c r="F422" s="538">
        <v>45627</v>
      </c>
      <c r="G422" s="537" t="s">
        <v>1680</v>
      </c>
      <c r="H422" s="537">
        <v>-1.74</v>
      </c>
    </row>
    <row r="423" spans="3:8" ht="15.75" thickBot="1">
      <c r="C423" s="536" t="s">
        <v>1722</v>
      </c>
      <c r="D423" s="537" t="s">
        <v>1723</v>
      </c>
      <c r="E423" s="778"/>
      <c r="F423" s="538">
        <v>45627</v>
      </c>
      <c r="G423" s="537" t="s">
        <v>1680</v>
      </c>
      <c r="H423" s="537">
        <v>-0.55000000000000004</v>
      </c>
    </row>
    <row r="424" spans="3:8" ht="15.75" thickBot="1">
      <c r="C424" s="536" t="s">
        <v>1722</v>
      </c>
      <c r="D424" s="537" t="s">
        <v>1723</v>
      </c>
      <c r="E424" s="778"/>
      <c r="F424" s="537" t="s">
        <v>1797</v>
      </c>
      <c r="G424" s="537" t="s">
        <v>1680</v>
      </c>
      <c r="H424" s="537">
        <v>21.32</v>
      </c>
    </row>
    <row r="425" spans="3:8" ht="15.75" thickBot="1">
      <c r="C425" s="536" t="s">
        <v>1722</v>
      </c>
      <c r="D425" s="537" t="s">
        <v>1723</v>
      </c>
      <c r="E425" s="778"/>
      <c r="F425" s="537" t="s">
        <v>1798</v>
      </c>
      <c r="G425" s="537" t="s">
        <v>1680</v>
      </c>
      <c r="H425" s="537">
        <v>22.98</v>
      </c>
    </row>
    <row r="426" spans="3:8" ht="15.75" thickBot="1">
      <c r="C426" s="536" t="s">
        <v>1722</v>
      </c>
      <c r="D426" s="537" t="s">
        <v>1723</v>
      </c>
      <c r="E426" s="778"/>
      <c r="F426" s="537" t="s">
        <v>1798</v>
      </c>
      <c r="G426" s="537" t="s">
        <v>1680</v>
      </c>
      <c r="H426" s="537">
        <v>-0.24</v>
      </c>
    </row>
    <row r="427" spans="3:8" ht="15.75" thickBot="1">
      <c r="C427" s="536" t="s">
        <v>1722</v>
      </c>
      <c r="D427" s="537" t="s">
        <v>1723</v>
      </c>
      <c r="E427" s="778"/>
      <c r="F427" s="537" t="s">
        <v>1798</v>
      </c>
      <c r="G427" s="537" t="s">
        <v>1680</v>
      </c>
      <c r="H427" s="537">
        <v>-0.81</v>
      </c>
    </row>
    <row r="428" spans="3:8" ht="15.75" thickBot="1">
      <c r="C428" s="536" t="s">
        <v>1722</v>
      </c>
      <c r="D428" s="537" t="s">
        <v>1723</v>
      </c>
      <c r="E428" s="778"/>
      <c r="F428" s="537" t="s">
        <v>1798</v>
      </c>
      <c r="G428" s="537" t="s">
        <v>1680</v>
      </c>
      <c r="H428" s="537">
        <v>-1.24</v>
      </c>
    </row>
    <row r="429" spans="3:8" ht="15.75" thickBot="1">
      <c r="C429" s="536" t="s">
        <v>1722</v>
      </c>
      <c r="D429" s="537" t="s">
        <v>1723</v>
      </c>
      <c r="E429" s="778"/>
      <c r="F429" s="537" t="s">
        <v>1798</v>
      </c>
      <c r="G429" s="537" t="s">
        <v>1680</v>
      </c>
      <c r="H429" s="537">
        <v>22.91</v>
      </c>
    </row>
    <row r="430" spans="3:8" ht="15.75" thickBot="1">
      <c r="C430" s="536" t="s">
        <v>1722</v>
      </c>
      <c r="D430" s="537" t="s">
        <v>1723</v>
      </c>
      <c r="E430" s="778"/>
      <c r="F430" s="537" t="s">
        <v>1799</v>
      </c>
      <c r="G430" s="537" t="s">
        <v>1680</v>
      </c>
      <c r="H430" s="537">
        <v>23.7</v>
      </c>
    </row>
    <row r="431" spans="3:8" ht="15.75" thickBot="1">
      <c r="C431" s="536" t="s">
        <v>1722</v>
      </c>
      <c r="D431" s="537" t="s">
        <v>1723</v>
      </c>
      <c r="E431" s="778"/>
      <c r="F431" s="537" t="s">
        <v>1800</v>
      </c>
      <c r="G431" s="537" t="s">
        <v>1680</v>
      </c>
      <c r="H431" s="537">
        <v>21.62</v>
      </c>
    </row>
    <row r="432" spans="3:8" ht="15.75" thickBot="1">
      <c r="C432" s="536" t="s">
        <v>1722</v>
      </c>
      <c r="D432" s="537" t="s">
        <v>1723</v>
      </c>
      <c r="E432" s="778"/>
      <c r="F432" s="537" t="s">
        <v>1800</v>
      </c>
      <c r="G432" s="537" t="s">
        <v>1680</v>
      </c>
      <c r="H432" s="537">
        <v>22.3</v>
      </c>
    </row>
    <row r="433" spans="3:8" ht="15.75" thickBot="1">
      <c r="C433" s="536" t="s">
        <v>1722</v>
      </c>
      <c r="D433" s="537" t="s">
        <v>1723</v>
      </c>
      <c r="E433" s="778"/>
      <c r="F433" s="537" t="s">
        <v>1801</v>
      </c>
      <c r="G433" s="537" t="s">
        <v>1680</v>
      </c>
      <c r="H433" s="537">
        <v>19.16</v>
      </c>
    </row>
    <row r="434" spans="3:8" ht="15.75" thickBot="1">
      <c r="C434" s="536" t="s">
        <v>1722</v>
      </c>
      <c r="D434" s="537" t="s">
        <v>1723</v>
      </c>
      <c r="E434" s="778"/>
      <c r="F434" s="537" t="s">
        <v>1801</v>
      </c>
      <c r="G434" s="537" t="s">
        <v>1680</v>
      </c>
      <c r="H434" s="537">
        <v>-0.41</v>
      </c>
    </row>
    <row r="435" spans="3:8" ht="15.75" thickBot="1">
      <c r="C435" s="536" t="s">
        <v>1722</v>
      </c>
      <c r="D435" s="537" t="s">
        <v>1723</v>
      </c>
      <c r="E435" s="778"/>
      <c r="F435" s="537" t="s">
        <v>1700</v>
      </c>
      <c r="G435" s="537" t="s">
        <v>1680</v>
      </c>
      <c r="H435" s="537">
        <v>18.079999999999998</v>
      </c>
    </row>
    <row r="436" spans="3:8" ht="15.75" thickBot="1">
      <c r="C436" s="536" t="s">
        <v>1722</v>
      </c>
      <c r="D436" s="537" t="s">
        <v>1723</v>
      </c>
      <c r="E436" s="778"/>
      <c r="F436" s="537" t="s">
        <v>1701</v>
      </c>
      <c r="G436" s="537" t="s">
        <v>1680</v>
      </c>
      <c r="H436" s="537">
        <v>22.52</v>
      </c>
    </row>
    <row r="437" spans="3:8" ht="15.75" thickBot="1">
      <c r="C437" s="536" t="s">
        <v>1722</v>
      </c>
      <c r="D437" s="537" t="s">
        <v>1723</v>
      </c>
      <c r="E437" s="778"/>
      <c r="F437" s="537" t="s">
        <v>1701</v>
      </c>
      <c r="G437" s="537" t="s">
        <v>1680</v>
      </c>
      <c r="H437" s="537">
        <v>-7.0000000000000007E-2</v>
      </c>
    </row>
    <row r="438" spans="3:8" ht="15.75" thickBot="1">
      <c r="C438" s="536" t="s">
        <v>1722</v>
      </c>
      <c r="D438" s="537" t="s">
        <v>1723</v>
      </c>
      <c r="E438" s="778"/>
      <c r="F438" s="537" t="s">
        <v>1701</v>
      </c>
      <c r="G438" s="537" t="s">
        <v>1680</v>
      </c>
      <c r="H438" s="537">
        <v>23.91</v>
      </c>
    </row>
    <row r="439" spans="3:8" ht="15.75" thickBot="1">
      <c r="C439" s="536" t="s">
        <v>1722</v>
      </c>
      <c r="D439" s="537" t="s">
        <v>1723</v>
      </c>
      <c r="E439" s="778"/>
      <c r="F439" s="537" t="s">
        <v>1802</v>
      </c>
      <c r="G439" s="537" t="s">
        <v>1680</v>
      </c>
      <c r="H439" s="537">
        <v>23.37</v>
      </c>
    </row>
    <row r="440" spans="3:8" ht="15.75" thickBot="1">
      <c r="C440" s="536" t="s">
        <v>1722</v>
      </c>
      <c r="D440" s="537" t="s">
        <v>1723</v>
      </c>
      <c r="E440" s="778"/>
      <c r="F440" s="537" t="s">
        <v>1803</v>
      </c>
      <c r="G440" s="537" t="s">
        <v>1680</v>
      </c>
      <c r="H440" s="537">
        <v>22.25</v>
      </c>
    </row>
    <row r="441" spans="3:8" ht="15.75" thickBot="1">
      <c r="C441" s="536" t="s">
        <v>1722</v>
      </c>
      <c r="D441" s="537" t="s">
        <v>1723</v>
      </c>
      <c r="E441" s="778"/>
      <c r="F441" s="537" t="s">
        <v>1804</v>
      </c>
      <c r="G441" s="537" t="s">
        <v>1680</v>
      </c>
      <c r="H441" s="537">
        <v>-1.64</v>
      </c>
    </row>
    <row r="442" spans="3:8" ht="15.75" thickBot="1">
      <c r="C442" s="536" t="s">
        <v>1722</v>
      </c>
      <c r="D442" s="537" t="s">
        <v>1723</v>
      </c>
      <c r="E442" s="778"/>
      <c r="F442" s="537" t="s">
        <v>1804</v>
      </c>
      <c r="G442" s="537" t="s">
        <v>1680</v>
      </c>
      <c r="H442" s="537">
        <v>22.74</v>
      </c>
    </row>
    <row r="443" spans="3:8" ht="15.75" thickBot="1">
      <c r="C443" s="536" t="s">
        <v>1722</v>
      </c>
      <c r="D443" s="537" t="s">
        <v>1723</v>
      </c>
      <c r="E443" s="778"/>
      <c r="F443" s="537" t="s">
        <v>1804</v>
      </c>
      <c r="G443" s="537" t="s">
        <v>1680</v>
      </c>
      <c r="H443" s="537">
        <v>22.9</v>
      </c>
    </row>
    <row r="444" spans="3:8" ht="15.75" thickBot="1">
      <c r="C444" s="536" t="s">
        <v>1722</v>
      </c>
      <c r="D444" s="537" t="s">
        <v>1723</v>
      </c>
      <c r="E444" s="778"/>
      <c r="F444" s="537" t="s">
        <v>1805</v>
      </c>
      <c r="G444" s="537" t="s">
        <v>1680</v>
      </c>
      <c r="H444" s="537">
        <v>22.86</v>
      </c>
    </row>
    <row r="445" spans="3:8" ht="15.75" thickBot="1">
      <c r="C445" s="536" t="s">
        <v>1722</v>
      </c>
      <c r="D445" s="537" t="s">
        <v>1723</v>
      </c>
      <c r="E445" s="778"/>
      <c r="F445" s="537" t="s">
        <v>831</v>
      </c>
      <c r="G445" s="537" t="s">
        <v>814</v>
      </c>
      <c r="H445" s="537">
        <v>-704.02</v>
      </c>
    </row>
    <row r="446" spans="3:8" ht="15.75" thickBot="1">
      <c r="C446" s="536" t="s">
        <v>1722</v>
      </c>
      <c r="D446" s="537" t="s">
        <v>1723</v>
      </c>
      <c r="E446" s="778"/>
      <c r="F446" s="537" t="s">
        <v>831</v>
      </c>
      <c r="G446" s="537" t="s">
        <v>1680</v>
      </c>
      <c r="H446" s="537">
        <v>23.14</v>
      </c>
    </row>
    <row r="447" spans="3:8" ht="15.75" thickBot="1">
      <c r="C447" s="536" t="s">
        <v>1722</v>
      </c>
      <c r="D447" s="537" t="s">
        <v>1723</v>
      </c>
      <c r="E447" s="778"/>
      <c r="F447" s="537" t="s">
        <v>831</v>
      </c>
      <c r="G447" s="537" t="s">
        <v>1680</v>
      </c>
      <c r="H447" s="537">
        <v>-1.83</v>
      </c>
    </row>
    <row r="448" spans="3:8" ht="15.75" thickBot="1">
      <c r="C448" s="536" t="s">
        <v>1722</v>
      </c>
      <c r="D448" s="537" t="s">
        <v>1723</v>
      </c>
      <c r="E448" s="778"/>
      <c r="F448" s="538">
        <v>45293</v>
      </c>
      <c r="G448" s="537" t="s">
        <v>1680</v>
      </c>
      <c r="H448" s="537">
        <v>22.98</v>
      </c>
    </row>
    <row r="449" spans="3:8" ht="15.75" thickBot="1">
      <c r="C449" s="536" t="s">
        <v>1722</v>
      </c>
      <c r="D449" s="537" t="s">
        <v>1723</v>
      </c>
      <c r="E449" s="778"/>
      <c r="F449" s="538">
        <v>45293</v>
      </c>
      <c r="G449" s="537" t="s">
        <v>1680</v>
      </c>
      <c r="H449" s="537">
        <v>-0.11</v>
      </c>
    </row>
    <row r="450" spans="3:8" ht="15.75" thickBot="1">
      <c r="C450" s="536" t="s">
        <v>1722</v>
      </c>
      <c r="D450" s="537" t="s">
        <v>1723</v>
      </c>
      <c r="E450" s="778"/>
      <c r="F450" s="538">
        <v>45293</v>
      </c>
      <c r="G450" s="537" t="s">
        <v>1680</v>
      </c>
      <c r="H450" s="537">
        <v>19.46</v>
      </c>
    </row>
    <row r="451" spans="3:8" ht="15.75" thickBot="1">
      <c r="C451" s="536" t="s">
        <v>1722</v>
      </c>
      <c r="D451" s="537" t="s">
        <v>1723</v>
      </c>
      <c r="E451" s="778"/>
      <c r="F451" s="538">
        <v>45324</v>
      </c>
      <c r="G451" s="537" t="s">
        <v>1680</v>
      </c>
      <c r="H451" s="537">
        <v>20.399999999999999</v>
      </c>
    </row>
    <row r="452" spans="3:8" ht="15.75" thickBot="1">
      <c r="C452" s="536" t="s">
        <v>1722</v>
      </c>
      <c r="D452" s="537" t="s">
        <v>1723</v>
      </c>
      <c r="E452" s="778"/>
      <c r="F452" s="538">
        <v>45324</v>
      </c>
      <c r="G452" s="537" t="s">
        <v>1680</v>
      </c>
      <c r="H452" s="537">
        <v>22.25</v>
      </c>
    </row>
    <row r="453" spans="3:8" ht="15.75" thickBot="1">
      <c r="C453" s="536" t="s">
        <v>1722</v>
      </c>
      <c r="D453" s="537" t="s">
        <v>1723</v>
      </c>
      <c r="E453" s="778"/>
      <c r="F453" s="538">
        <v>45353</v>
      </c>
      <c r="G453" s="537" t="s">
        <v>1680</v>
      </c>
      <c r="H453" s="537">
        <v>21.54</v>
      </c>
    </row>
    <row r="454" spans="3:8" ht="15.75" thickBot="1">
      <c r="C454" s="536" t="s">
        <v>1722</v>
      </c>
      <c r="D454" s="537" t="s">
        <v>1723</v>
      </c>
      <c r="E454" s="778"/>
      <c r="F454" s="538">
        <v>45414</v>
      </c>
      <c r="G454" s="537" t="s">
        <v>814</v>
      </c>
      <c r="H454" s="537">
        <v>704.2</v>
      </c>
    </row>
    <row r="455" spans="3:8" ht="15.75" thickBot="1">
      <c r="C455" s="536" t="s">
        <v>1722</v>
      </c>
      <c r="D455" s="537" t="s">
        <v>1723</v>
      </c>
      <c r="E455" s="778"/>
      <c r="F455" s="538">
        <v>45414</v>
      </c>
      <c r="G455" s="537" t="s">
        <v>814</v>
      </c>
      <c r="H455" s="537">
        <v>-704.02</v>
      </c>
    </row>
    <row r="456" spans="3:8" ht="15.75" thickBot="1">
      <c r="C456" s="536" t="s">
        <v>1722</v>
      </c>
      <c r="D456" s="537" t="s">
        <v>1723</v>
      </c>
      <c r="E456" s="778"/>
      <c r="F456" s="538">
        <v>45414</v>
      </c>
      <c r="G456" s="537" t="s">
        <v>1680</v>
      </c>
      <c r="H456" s="537">
        <v>21.68</v>
      </c>
    </row>
    <row r="457" spans="3:8" ht="15.75" thickBot="1">
      <c r="C457" s="536" t="s">
        <v>1722</v>
      </c>
      <c r="D457" s="537" t="s">
        <v>1723</v>
      </c>
      <c r="E457" s="778"/>
      <c r="F457" s="538">
        <v>45414</v>
      </c>
      <c r="G457" s="537" t="s">
        <v>1680</v>
      </c>
      <c r="H457" s="537">
        <v>22.18</v>
      </c>
    </row>
    <row r="458" spans="3:8" ht="15.75" thickBot="1">
      <c r="C458" s="536" t="s">
        <v>1722</v>
      </c>
      <c r="D458" s="537" t="s">
        <v>1723</v>
      </c>
      <c r="E458" s="778"/>
      <c r="F458" s="538">
        <v>45445</v>
      </c>
      <c r="G458" s="537" t="s">
        <v>1680</v>
      </c>
      <c r="H458" s="537">
        <v>19.12</v>
      </c>
    </row>
    <row r="459" spans="3:8" ht="15.75" thickBot="1">
      <c r="C459" s="536" t="s">
        <v>1722</v>
      </c>
      <c r="D459" s="537" t="s">
        <v>1723</v>
      </c>
      <c r="E459" s="778"/>
      <c r="F459" s="538">
        <v>45445</v>
      </c>
      <c r="G459" s="537" t="s">
        <v>1680</v>
      </c>
      <c r="H459" s="537">
        <v>19.34</v>
      </c>
    </row>
    <row r="460" spans="3:8" ht="15.75" thickBot="1">
      <c r="C460" s="536" t="s">
        <v>1722</v>
      </c>
      <c r="D460" s="537" t="s">
        <v>1723</v>
      </c>
      <c r="E460" s="778"/>
      <c r="F460" s="538">
        <v>45475</v>
      </c>
      <c r="G460" s="537" t="s">
        <v>1680</v>
      </c>
      <c r="H460" s="537">
        <v>22.46</v>
      </c>
    </row>
    <row r="461" spans="3:8" ht="15.75" thickBot="1">
      <c r="C461" s="536" t="s">
        <v>1722</v>
      </c>
      <c r="D461" s="537" t="s">
        <v>1723</v>
      </c>
      <c r="E461" s="778"/>
      <c r="F461" s="538">
        <v>45475</v>
      </c>
      <c r="G461" s="537" t="s">
        <v>1680</v>
      </c>
      <c r="H461" s="537">
        <v>22.63</v>
      </c>
    </row>
    <row r="462" spans="3:8" ht="15.75" thickBot="1">
      <c r="C462" s="536" t="s">
        <v>1722</v>
      </c>
      <c r="D462" s="537" t="s">
        <v>1723</v>
      </c>
      <c r="E462" s="778"/>
      <c r="F462" s="538">
        <v>45506</v>
      </c>
      <c r="G462" s="537" t="s">
        <v>1680</v>
      </c>
      <c r="H462" s="537">
        <v>-0.32</v>
      </c>
    </row>
    <row r="463" spans="3:8" ht="15.75" thickBot="1">
      <c r="C463" s="536" t="s">
        <v>1722</v>
      </c>
      <c r="D463" s="537" t="s">
        <v>1723</v>
      </c>
      <c r="E463" s="778"/>
      <c r="F463" s="538">
        <v>45506</v>
      </c>
      <c r="G463" s="537" t="s">
        <v>1680</v>
      </c>
      <c r="H463" s="537">
        <v>23.01</v>
      </c>
    </row>
    <row r="464" spans="3:8" ht="15.75" thickBot="1">
      <c r="C464" s="536" t="s">
        <v>1722</v>
      </c>
      <c r="D464" s="537" t="s">
        <v>1723</v>
      </c>
      <c r="E464" s="778"/>
      <c r="F464" s="538">
        <v>45506</v>
      </c>
      <c r="G464" s="537" t="s">
        <v>1680</v>
      </c>
      <c r="H464" s="537">
        <v>22.33</v>
      </c>
    </row>
    <row r="465" spans="3:8" ht="15.75" thickBot="1">
      <c r="C465" s="536" t="s">
        <v>1722</v>
      </c>
      <c r="D465" s="537" t="s">
        <v>1723</v>
      </c>
      <c r="E465" s="778"/>
      <c r="F465" s="538">
        <v>45537</v>
      </c>
      <c r="G465" s="537" t="s">
        <v>1680</v>
      </c>
      <c r="H465" s="537">
        <v>23.24</v>
      </c>
    </row>
    <row r="466" spans="3:8" ht="15.75" thickBot="1">
      <c r="C466" s="536" t="s">
        <v>1722</v>
      </c>
      <c r="D466" s="537" t="s">
        <v>1723</v>
      </c>
      <c r="E466" s="778"/>
      <c r="F466" s="538">
        <v>45537</v>
      </c>
      <c r="G466" s="537" t="s">
        <v>1680</v>
      </c>
      <c r="H466" s="537">
        <v>-0.27</v>
      </c>
    </row>
    <row r="467" spans="3:8" ht="15.75" thickBot="1">
      <c r="C467" s="536" t="s">
        <v>1722</v>
      </c>
      <c r="D467" s="537" t="s">
        <v>1723</v>
      </c>
      <c r="E467" s="778"/>
      <c r="F467" s="538">
        <v>45537</v>
      </c>
      <c r="G467" s="537" t="s">
        <v>1680</v>
      </c>
      <c r="H467" s="537">
        <v>-2.11</v>
      </c>
    </row>
    <row r="468" spans="3:8" ht="15.75" thickBot="1">
      <c r="C468" s="536" t="s">
        <v>1722</v>
      </c>
      <c r="D468" s="537" t="s">
        <v>1723</v>
      </c>
      <c r="E468" s="778"/>
      <c r="F468" s="538">
        <v>45567</v>
      </c>
      <c r="G468" s="537" t="s">
        <v>1680</v>
      </c>
      <c r="H468" s="537">
        <v>23.24</v>
      </c>
    </row>
    <row r="469" spans="3:8" ht="15.75" thickBot="1">
      <c r="C469" s="536" t="s">
        <v>1722</v>
      </c>
      <c r="D469" s="537" t="s">
        <v>1723</v>
      </c>
      <c r="E469" s="778"/>
      <c r="F469" s="538">
        <v>45628</v>
      </c>
      <c r="G469" s="537" t="s">
        <v>1680</v>
      </c>
      <c r="H469" s="537">
        <v>23.14</v>
      </c>
    </row>
    <row r="470" spans="3:8" ht="15.75" thickBot="1">
      <c r="C470" s="536" t="s">
        <v>1722</v>
      </c>
      <c r="D470" s="537" t="s">
        <v>1723</v>
      </c>
      <c r="E470" s="778"/>
      <c r="F470" s="538">
        <v>45628</v>
      </c>
      <c r="G470" s="537" t="s">
        <v>1680</v>
      </c>
      <c r="H470" s="537">
        <v>21.49</v>
      </c>
    </row>
    <row r="471" spans="3:8" ht="15.75" thickBot="1">
      <c r="C471" s="536" t="s">
        <v>1722</v>
      </c>
      <c r="D471" s="537" t="s">
        <v>1723</v>
      </c>
      <c r="E471" s="778"/>
      <c r="F471" s="537" t="s">
        <v>1806</v>
      </c>
      <c r="G471" s="537" t="s">
        <v>1680</v>
      </c>
      <c r="H471" s="537">
        <v>22.98</v>
      </c>
    </row>
    <row r="472" spans="3:8" ht="15.75" thickBot="1">
      <c r="C472" s="536" t="s">
        <v>1722</v>
      </c>
      <c r="D472" s="537" t="s">
        <v>1723</v>
      </c>
      <c r="E472" s="778"/>
      <c r="F472" s="537" t="s">
        <v>1807</v>
      </c>
      <c r="G472" s="537" t="s">
        <v>1680</v>
      </c>
      <c r="H472" s="537">
        <v>22.3</v>
      </c>
    </row>
    <row r="473" spans="3:8" ht="15.75" thickBot="1">
      <c r="C473" s="536" t="s">
        <v>1722</v>
      </c>
      <c r="D473" s="537" t="s">
        <v>1723</v>
      </c>
      <c r="E473" s="778"/>
      <c r="F473" s="537" t="s">
        <v>1807</v>
      </c>
      <c r="G473" s="537" t="s">
        <v>1680</v>
      </c>
      <c r="H473" s="537">
        <v>23.02</v>
      </c>
    </row>
    <row r="474" spans="3:8" ht="15.75" thickBot="1">
      <c r="C474" s="536" t="s">
        <v>1722</v>
      </c>
      <c r="D474" s="537" t="s">
        <v>1723</v>
      </c>
      <c r="E474" s="778"/>
      <c r="F474" s="537" t="s">
        <v>1808</v>
      </c>
      <c r="G474" s="537" t="s">
        <v>1680</v>
      </c>
      <c r="H474" s="537">
        <v>21.18</v>
      </c>
    </row>
    <row r="475" spans="3:8" ht="15.75" thickBot="1">
      <c r="C475" s="536" t="s">
        <v>1722</v>
      </c>
      <c r="D475" s="537" t="s">
        <v>1723</v>
      </c>
      <c r="E475" s="778"/>
      <c r="F475" s="537" t="s">
        <v>1809</v>
      </c>
      <c r="G475" s="537" t="s">
        <v>1680</v>
      </c>
      <c r="H475" s="537">
        <v>24.42</v>
      </c>
    </row>
    <row r="476" spans="3:8" ht="15.75" thickBot="1">
      <c r="C476" s="536" t="s">
        <v>1722</v>
      </c>
      <c r="D476" s="537" t="s">
        <v>1723</v>
      </c>
      <c r="E476" s="778"/>
      <c r="F476" s="537" t="s">
        <v>1809</v>
      </c>
      <c r="G476" s="537" t="s">
        <v>1680</v>
      </c>
      <c r="H476" s="537">
        <v>22.88</v>
      </c>
    </row>
    <row r="477" spans="3:8" ht="15.75" thickBot="1">
      <c r="C477" s="536" t="s">
        <v>1722</v>
      </c>
      <c r="D477" s="537" t="s">
        <v>1723</v>
      </c>
      <c r="E477" s="778"/>
      <c r="F477" s="537" t="s">
        <v>1810</v>
      </c>
      <c r="G477" s="537" t="s">
        <v>1680</v>
      </c>
      <c r="H477" s="537">
        <v>22.94</v>
      </c>
    </row>
    <row r="478" spans="3:8" ht="15.75" thickBot="1">
      <c r="C478" s="536" t="s">
        <v>1722</v>
      </c>
      <c r="D478" s="537" t="s">
        <v>1723</v>
      </c>
      <c r="E478" s="778"/>
      <c r="F478" s="537" t="s">
        <v>1811</v>
      </c>
      <c r="G478" s="537" t="s">
        <v>1680</v>
      </c>
      <c r="H478" s="537">
        <v>19.32</v>
      </c>
    </row>
    <row r="479" spans="3:8" ht="15.75" thickBot="1">
      <c r="C479" s="536" t="s">
        <v>1722</v>
      </c>
      <c r="D479" s="537" t="s">
        <v>1723</v>
      </c>
      <c r="E479" s="778"/>
      <c r="F479" s="537" t="s">
        <v>1811</v>
      </c>
      <c r="G479" s="537" t="s">
        <v>1680</v>
      </c>
      <c r="H479" s="537">
        <v>23.22</v>
      </c>
    </row>
    <row r="480" spans="3:8" ht="15.75" thickBot="1">
      <c r="C480" s="536" t="s">
        <v>1722</v>
      </c>
      <c r="D480" s="537" t="s">
        <v>1723</v>
      </c>
      <c r="E480" s="778"/>
      <c r="F480" s="537" t="s">
        <v>1812</v>
      </c>
      <c r="G480" s="537" t="s">
        <v>1680</v>
      </c>
      <c r="H480" s="537">
        <v>21.64</v>
      </c>
    </row>
    <row r="481" spans="3:8" ht="15.75" thickBot="1">
      <c r="C481" s="536" t="s">
        <v>1722</v>
      </c>
      <c r="D481" s="537" t="s">
        <v>1723</v>
      </c>
      <c r="E481" s="778"/>
      <c r="F481" s="537" t="s">
        <v>1813</v>
      </c>
      <c r="G481" s="537" t="s">
        <v>1680</v>
      </c>
      <c r="H481" s="537">
        <v>21.68</v>
      </c>
    </row>
    <row r="482" spans="3:8" ht="15.75" thickBot="1">
      <c r="C482" s="536" t="s">
        <v>1722</v>
      </c>
      <c r="D482" s="537" t="s">
        <v>1723</v>
      </c>
      <c r="E482" s="778"/>
      <c r="F482" s="537" t="s">
        <v>1814</v>
      </c>
      <c r="G482" s="537" t="s">
        <v>1680</v>
      </c>
      <c r="H482" s="537">
        <v>-0.24</v>
      </c>
    </row>
    <row r="483" spans="3:8" ht="15.75" thickBot="1">
      <c r="C483" s="536" t="s">
        <v>1722</v>
      </c>
      <c r="D483" s="537" t="s">
        <v>1723</v>
      </c>
      <c r="E483" s="778"/>
      <c r="F483" s="537" t="s">
        <v>1815</v>
      </c>
      <c r="G483" s="537" t="s">
        <v>1680</v>
      </c>
      <c r="H483" s="537">
        <v>23.16</v>
      </c>
    </row>
    <row r="484" spans="3:8" ht="15.75" thickBot="1">
      <c r="C484" s="536" t="s">
        <v>1722</v>
      </c>
      <c r="D484" s="537" t="s">
        <v>1723</v>
      </c>
      <c r="E484" s="778"/>
      <c r="F484" s="537" t="s">
        <v>1816</v>
      </c>
      <c r="G484" s="537" t="s">
        <v>1680</v>
      </c>
      <c r="H484" s="537">
        <v>24.02</v>
      </c>
    </row>
    <row r="485" spans="3:8" ht="15.75" thickBot="1">
      <c r="C485" s="536" t="s">
        <v>1722</v>
      </c>
      <c r="D485" s="537" t="s">
        <v>1723</v>
      </c>
      <c r="E485" s="778"/>
      <c r="F485" s="537" t="s">
        <v>1816</v>
      </c>
      <c r="G485" s="537" t="s">
        <v>1680</v>
      </c>
      <c r="H485" s="537">
        <v>19.329999999999998</v>
      </c>
    </row>
    <row r="486" spans="3:8" ht="15.75" thickBot="1">
      <c r="C486" s="536" t="s">
        <v>1722</v>
      </c>
      <c r="D486" s="537" t="s">
        <v>1723</v>
      </c>
      <c r="E486" s="778"/>
      <c r="F486" s="537" t="s">
        <v>1817</v>
      </c>
      <c r="G486" s="537" t="s">
        <v>1680</v>
      </c>
      <c r="H486" s="537">
        <v>23.24</v>
      </c>
    </row>
    <row r="487" spans="3:8" ht="15.75" thickBot="1">
      <c r="C487" s="536" t="s">
        <v>1722</v>
      </c>
      <c r="D487" s="537" t="s">
        <v>1723</v>
      </c>
      <c r="E487" s="778"/>
      <c r="F487" s="537" t="s">
        <v>835</v>
      </c>
      <c r="G487" s="537" t="s">
        <v>814</v>
      </c>
      <c r="H487" s="537">
        <v>-709.42</v>
      </c>
    </row>
    <row r="488" spans="3:8" ht="15.75" thickBot="1">
      <c r="C488" s="536" t="s">
        <v>1722</v>
      </c>
      <c r="D488" s="537" t="s">
        <v>1723</v>
      </c>
      <c r="E488" s="778"/>
      <c r="F488" s="537" t="s">
        <v>835</v>
      </c>
      <c r="G488" s="537" t="s">
        <v>1680</v>
      </c>
      <c r="H488" s="537">
        <v>22.44</v>
      </c>
    </row>
    <row r="489" spans="3:8" ht="15.75" thickBot="1">
      <c r="C489" s="536" t="s">
        <v>1722</v>
      </c>
      <c r="D489" s="537" t="s">
        <v>1723</v>
      </c>
      <c r="E489" s="778"/>
      <c r="F489" s="537" t="s">
        <v>1818</v>
      </c>
      <c r="G489" s="537" t="s">
        <v>1680</v>
      </c>
      <c r="H489" s="537">
        <v>-0.34</v>
      </c>
    </row>
    <row r="490" spans="3:8" ht="15.75" thickBot="1">
      <c r="C490" s="536" t="s">
        <v>1722</v>
      </c>
      <c r="D490" s="537" t="s">
        <v>1723</v>
      </c>
      <c r="E490" s="778"/>
      <c r="F490" s="537" t="s">
        <v>1818</v>
      </c>
      <c r="G490" s="537" t="s">
        <v>1680</v>
      </c>
      <c r="H490" s="537">
        <v>-0.85</v>
      </c>
    </row>
    <row r="491" spans="3:8" ht="15.75" thickBot="1">
      <c r="C491" s="536" t="s">
        <v>1722</v>
      </c>
      <c r="D491" s="537" t="s">
        <v>1723</v>
      </c>
      <c r="E491" s="778"/>
      <c r="F491" s="537" t="s">
        <v>1818</v>
      </c>
      <c r="G491" s="537" t="s">
        <v>1680</v>
      </c>
      <c r="H491" s="537">
        <v>23.12</v>
      </c>
    </row>
    <row r="492" spans="3:8" ht="15.75" thickBot="1">
      <c r="C492" s="536" t="s">
        <v>1722</v>
      </c>
      <c r="D492" s="537" t="s">
        <v>1723</v>
      </c>
      <c r="E492" s="778"/>
      <c r="F492" s="537" t="s">
        <v>1818</v>
      </c>
      <c r="G492" s="537" t="s">
        <v>1680</v>
      </c>
      <c r="H492" s="537">
        <v>-1.42</v>
      </c>
    </row>
    <row r="493" spans="3:8" ht="15.75" thickBot="1">
      <c r="C493" s="536" t="s">
        <v>1722</v>
      </c>
      <c r="D493" s="537" t="s">
        <v>1723</v>
      </c>
      <c r="E493" s="778"/>
      <c r="F493" s="537" t="s">
        <v>1818</v>
      </c>
      <c r="G493" s="537" t="s">
        <v>1680</v>
      </c>
      <c r="H493" s="537">
        <v>-0.25</v>
      </c>
    </row>
    <row r="494" spans="3:8" ht="15.75" thickBot="1">
      <c r="C494" s="536" t="s">
        <v>1722</v>
      </c>
      <c r="D494" s="537" t="s">
        <v>1723</v>
      </c>
      <c r="E494" s="778"/>
      <c r="F494" s="537" t="s">
        <v>1818</v>
      </c>
      <c r="G494" s="537" t="s">
        <v>1680</v>
      </c>
      <c r="H494" s="537">
        <v>-0.63</v>
      </c>
    </row>
    <row r="495" spans="3:8" ht="15.75" thickBot="1">
      <c r="C495" s="536" t="s">
        <v>1722</v>
      </c>
      <c r="D495" s="537" t="s">
        <v>1723</v>
      </c>
      <c r="E495" s="778"/>
      <c r="F495" s="537" t="s">
        <v>1818</v>
      </c>
      <c r="G495" s="537" t="s">
        <v>1680</v>
      </c>
      <c r="H495" s="537">
        <v>-0.5</v>
      </c>
    </row>
    <row r="496" spans="3:8" ht="15.75" thickBot="1">
      <c r="C496" s="536" t="s">
        <v>1722</v>
      </c>
      <c r="D496" s="537" t="s">
        <v>1723</v>
      </c>
      <c r="E496" s="778"/>
      <c r="F496" s="538">
        <v>45325</v>
      </c>
      <c r="G496" s="537" t="s">
        <v>1680</v>
      </c>
      <c r="H496" s="537">
        <v>23.18</v>
      </c>
    </row>
    <row r="497" spans="3:8" ht="15.75" thickBot="1">
      <c r="C497" s="536" t="s">
        <v>1722</v>
      </c>
      <c r="D497" s="537" t="s">
        <v>1723</v>
      </c>
      <c r="E497" s="778"/>
      <c r="F497" s="538">
        <v>45385</v>
      </c>
      <c r="G497" s="537" t="s">
        <v>1680</v>
      </c>
      <c r="H497" s="537">
        <v>23.16</v>
      </c>
    </row>
    <row r="498" spans="3:8" ht="15.75" thickBot="1">
      <c r="C498" s="536" t="s">
        <v>1722</v>
      </c>
      <c r="D498" s="537" t="s">
        <v>1723</v>
      </c>
      <c r="E498" s="778"/>
      <c r="F498" s="538">
        <v>45385</v>
      </c>
      <c r="G498" s="537" t="s">
        <v>1680</v>
      </c>
      <c r="H498" s="537">
        <v>-2.74</v>
      </c>
    </row>
    <row r="499" spans="3:8" ht="15.75" thickBot="1">
      <c r="C499" s="536" t="s">
        <v>1722</v>
      </c>
      <c r="D499" s="537" t="s">
        <v>1723</v>
      </c>
      <c r="E499" s="778"/>
      <c r="F499" s="538">
        <v>45385</v>
      </c>
      <c r="G499" s="537" t="s">
        <v>1680</v>
      </c>
      <c r="H499" s="537">
        <v>22.82</v>
      </c>
    </row>
    <row r="500" spans="3:8" ht="15.75" thickBot="1">
      <c r="C500" s="536" t="s">
        <v>1722</v>
      </c>
      <c r="D500" s="537" t="s">
        <v>1723</v>
      </c>
      <c r="E500" s="778"/>
      <c r="F500" s="538">
        <v>45415</v>
      </c>
      <c r="G500" s="537" t="s">
        <v>1680</v>
      </c>
      <c r="H500" s="537">
        <v>23.16</v>
      </c>
    </row>
    <row r="501" spans="3:8" ht="15.75" thickBot="1">
      <c r="C501" s="536" t="s">
        <v>1722</v>
      </c>
      <c r="D501" s="537" t="s">
        <v>1723</v>
      </c>
      <c r="E501" s="778"/>
      <c r="F501" s="538">
        <v>45415</v>
      </c>
      <c r="G501" s="537" t="s">
        <v>1680</v>
      </c>
      <c r="H501" s="537">
        <v>24.04</v>
      </c>
    </row>
    <row r="502" spans="3:8" ht="15.75" thickBot="1">
      <c r="C502" s="536" t="s">
        <v>1722</v>
      </c>
      <c r="D502" s="537" t="s">
        <v>1723</v>
      </c>
      <c r="E502" s="778"/>
      <c r="F502" s="538">
        <v>45446</v>
      </c>
      <c r="G502" s="537" t="s">
        <v>1680</v>
      </c>
      <c r="H502" s="537">
        <v>22.9</v>
      </c>
    </row>
    <row r="503" spans="3:8" ht="15.75" thickBot="1">
      <c r="C503" s="536" t="s">
        <v>1722</v>
      </c>
      <c r="D503" s="537" t="s">
        <v>1723</v>
      </c>
      <c r="E503" s="778"/>
      <c r="F503" s="538">
        <v>45507</v>
      </c>
      <c r="G503" s="537" t="s">
        <v>1680</v>
      </c>
      <c r="H503" s="537">
        <v>23.39</v>
      </c>
    </row>
    <row r="504" spans="3:8" ht="15.75" thickBot="1">
      <c r="C504" s="536" t="s">
        <v>1722</v>
      </c>
      <c r="D504" s="537" t="s">
        <v>1723</v>
      </c>
      <c r="E504" s="778"/>
      <c r="F504" s="538">
        <v>45538</v>
      </c>
      <c r="G504" s="537" t="s">
        <v>1680</v>
      </c>
      <c r="H504" s="537">
        <v>23.56</v>
      </c>
    </row>
    <row r="505" spans="3:8" ht="15.75" thickBot="1">
      <c r="C505" s="536" t="s">
        <v>1722</v>
      </c>
      <c r="D505" s="537" t="s">
        <v>1723</v>
      </c>
      <c r="E505" s="778"/>
      <c r="F505" s="538">
        <v>45599</v>
      </c>
      <c r="G505" s="537" t="s">
        <v>1680</v>
      </c>
      <c r="H505" s="537">
        <v>23.52</v>
      </c>
    </row>
    <row r="506" spans="3:8" ht="15.75" thickBot="1">
      <c r="C506" s="536" t="s">
        <v>1722</v>
      </c>
      <c r="D506" s="537" t="s">
        <v>1723</v>
      </c>
      <c r="E506" s="778"/>
      <c r="F506" s="538">
        <v>45629</v>
      </c>
      <c r="G506" s="537" t="s">
        <v>1680</v>
      </c>
      <c r="H506" s="537">
        <v>23.66</v>
      </c>
    </row>
    <row r="507" spans="3:8" ht="15.75" thickBot="1">
      <c r="C507" s="536" t="s">
        <v>1722</v>
      </c>
      <c r="D507" s="537" t="s">
        <v>1723</v>
      </c>
      <c r="E507" s="778"/>
      <c r="F507" s="537" t="s">
        <v>1819</v>
      </c>
      <c r="G507" s="537" t="s">
        <v>1680</v>
      </c>
      <c r="H507" s="537">
        <v>-0.62</v>
      </c>
    </row>
    <row r="508" spans="3:8" ht="15.75" thickBot="1">
      <c r="C508" s="536" t="s">
        <v>1722</v>
      </c>
      <c r="D508" s="537" t="s">
        <v>1723</v>
      </c>
      <c r="E508" s="778"/>
      <c r="F508" s="537" t="s">
        <v>1819</v>
      </c>
      <c r="G508" s="537" t="s">
        <v>1680</v>
      </c>
      <c r="H508" s="537">
        <v>-5.23</v>
      </c>
    </row>
    <row r="509" spans="3:8" ht="15.75" thickBot="1">
      <c r="C509" s="536" t="s">
        <v>1722</v>
      </c>
      <c r="D509" s="537" t="s">
        <v>1723</v>
      </c>
      <c r="E509" s="778"/>
      <c r="F509" s="537" t="s">
        <v>1819</v>
      </c>
      <c r="G509" s="537" t="s">
        <v>1680</v>
      </c>
      <c r="H509" s="537">
        <v>-0.26</v>
      </c>
    </row>
    <row r="510" spans="3:8" ht="15.75" thickBot="1">
      <c r="C510" s="536" t="s">
        <v>1722</v>
      </c>
      <c r="D510" s="537" t="s">
        <v>1723</v>
      </c>
      <c r="E510" s="778"/>
      <c r="F510" s="537" t="s">
        <v>1819</v>
      </c>
      <c r="G510" s="537" t="s">
        <v>1680</v>
      </c>
      <c r="H510" s="537">
        <v>-0.61</v>
      </c>
    </row>
    <row r="511" spans="3:8" ht="15.75" thickBot="1">
      <c r="C511" s="536" t="s">
        <v>1722</v>
      </c>
      <c r="D511" s="537" t="s">
        <v>1723</v>
      </c>
      <c r="E511" s="778"/>
      <c r="F511" s="537" t="s">
        <v>1819</v>
      </c>
      <c r="G511" s="537" t="s">
        <v>1680</v>
      </c>
      <c r="H511" s="537">
        <v>-1.42</v>
      </c>
    </row>
    <row r="512" spans="3:8" ht="15.75" thickBot="1">
      <c r="C512" s="536" t="s">
        <v>1722</v>
      </c>
      <c r="D512" s="537" t="s">
        <v>1723</v>
      </c>
      <c r="E512" s="778"/>
      <c r="F512" s="537" t="s">
        <v>1819</v>
      </c>
      <c r="G512" s="537" t="s">
        <v>1680</v>
      </c>
      <c r="H512" s="537">
        <v>-0.11</v>
      </c>
    </row>
    <row r="513" spans="3:8" ht="15.75" thickBot="1">
      <c r="C513" s="536" t="s">
        <v>1722</v>
      </c>
      <c r="D513" s="537" t="s">
        <v>1723</v>
      </c>
      <c r="E513" s="778"/>
      <c r="F513" s="537" t="s">
        <v>1819</v>
      </c>
      <c r="G513" s="537" t="s">
        <v>1680</v>
      </c>
      <c r="H513" s="537">
        <v>-1.1599999999999999</v>
      </c>
    </row>
    <row r="514" spans="3:8" ht="15.75" thickBot="1">
      <c r="C514" s="536" t="s">
        <v>1722</v>
      </c>
      <c r="D514" s="537" t="s">
        <v>1723</v>
      </c>
      <c r="E514" s="778"/>
      <c r="F514" s="537" t="s">
        <v>1819</v>
      </c>
      <c r="G514" s="537" t="s">
        <v>1680</v>
      </c>
      <c r="H514" s="537">
        <v>-0.15</v>
      </c>
    </row>
    <row r="515" spans="3:8" ht="15.75" thickBot="1">
      <c r="C515" s="536" t="s">
        <v>1722</v>
      </c>
      <c r="D515" s="537" t="s">
        <v>1723</v>
      </c>
      <c r="E515" s="778"/>
      <c r="F515" s="537" t="s">
        <v>1820</v>
      </c>
      <c r="G515" s="537" t="s">
        <v>1680</v>
      </c>
      <c r="H515" s="537">
        <v>23.34</v>
      </c>
    </row>
    <row r="516" spans="3:8" ht="15.75" thickBot="1">
      <c r="C516" s="536" t="s">
        <v>1722</v>
      </c>
      <c r="D516" s="537" t="s">
        <v>1723</v>
      </c>
      <c r="E516" s="778"/>
      <c r="F516" s="537" t="s">
        <v>1821</v>
      </c>
      <c r="G516" s="537" t="s">
        <v>1680</v>
      </c>
      <c r="H516" s="537">
        <v>-0.7</v>
      </c>
    </row>
    <row r="517" spans="3:8" ht="15.75" thickBot="1">
      <c r="C517" s="536" t="s">
        <v>1722</v>
      </c>
      <c r="D517" s="537" t="s">
        <v>1723</v>
      </c>
      <c r="E517" s="778"/>
      <c r="F517" s="537" t="s">
        <v>1822</v>
      </c>
      <c r="G517" s="537" t="s">
        <v>1680</v>
      </c>
      <c r="H517" s="537">
        <v>23.3</v>
      </c>
    </row>
    <row r="518" spans="3:8" ht="15.75" thickBot="1">
      <c r="C518" s="536" t="s">
        <v>1722</v>
      </c>
      <c r="D518" s="537" t="s">
        <v>1723</v>
      </c>
      <c r="E518" s="778"/>
      <c r="F518" s="537" t="s">
        <v>1823</v>
      </c>
      <c r="G518" s="537" t="s">
        <v>1680</v>
      </c>
      <c r="H518" s="537">
        <v>23.38</v>
      </c>
    </row>
    <row r="519" spans="3:8" ht="15.75" thickBot="1">
      <c r="C519" s="536" t="s">
        <v>1722</v>
      </c>
      <c r="D519" s="537" t="s">
        <v>1723</v>
      </c>
      <c r="E519" s="778"/>
      <c r="F519" s="537" t="s">
        <v>1823</v>
      </c>
      <c r="G519" s="537" t="s">
        <v>1680</v>
      </c>
      <c r="H519" s="537">
        <v>22.56</v>
      </c>
    </row>
    <row r="520" spans="3:8" ht="15.75" thickBot="1">
      <c r="C520" s="536" t="s">
        <v>1722</v>
      </c>
      <c r="D520" s="537" t="s">
        <v>1723</v>
      </c>
      <c r="E520" s="778"/>
      <c r="F520" s="537" t="s">
        <v>1824</v>
      </c>
      <c r="G520" s="537" t="s">
        <v>1680</v>
      </c>
      <c r="H520" s="537">
        <v>23.96</v>
      </c>
    </row>
    <row r="521" spans="3:8" ht="15.75" thickBot="1">
      <c r="C521" s="536" t="s">
        <v>1722</v>
      </c>
      <c r="D521" s="537" t="s">
        <v>1723</v>
      </c>
      <c r="E521" s="778"/>
      <c r="F521" s="537" t="s">
        <v>1825</v>
      </c>
      <c r="G521" s="537" t="s">
        <v>1680</v>
      </c>
      <c r="H521" s="537">
        <v>22.58</v>
      </c>
    </row>
    <row r="522" spans="3:8" ht="15.75" thickBot="1">
      <c r="C522" s="536" t="s">
        <v>1722</v>
      </c>
      <c r="D522" s="537" t="s">
        <v>1723</v>
      </c>
      <c r="E522" s="778"/>
      <c r="F522" s="537" t="s">
        <v>1826</v>
      </c>
      <c r="G522" s="537" t="s">
        <v>1680</v>
      </c>
      <c r="H522" s="537">
        <v>-0.32</v>
      </c>
    </row>
    <row r="523" spans="3:8" ht="15.75" thickBot="1">
      <c r="C523" s="536" t="s">
        <v>1722</v>
      </c>
      <c r="D523" s="537" t="s">
        <v>1723</v>
      </c>
      <c r="E523" s="778"/>
      <c r="F523" s="537" t="s">
        <v>1826</v>
      </c>
      <c r="G523" s="537" t="s">
        <v>1680</v>
      </c>
      <c r="H523" s="537">
        <v>24.04</v>
      </c>
    </row>
    <row r="524" spans="3:8" ht="15.75" thickBot="1">
      <c r="C524" s="536" t="s">
        <v>1722</v>
      </c>
      <c r="D524" s="537" t="s">
        <v>1723</v>
      </c>
      <c r="E524" s="778"/>
      <c r="F524" s="537" t="s">
        <v>1827</v>
      </c>
      <c r="G524" s="537" t="s">
        <v>1680</v>
      </c>
      <c r="H524" s="537">
        <v>-0.4</v>
      </c>
    </row>
    <row r="525" spans="3:8" ht="15.75" thickBot="1">
      <c r="C525" s="536" t="s">
        <v>1722</v>
      </c>
      <c r="D525" s="537" t="s">
        <v>1723</v>
      </c>
      <c r="E525" s="778"/>
      <c r="F525" s="537" t="s">
        <v>1827</v>
      </c>
      <c r="G525" s="537" t="s">
        <v>1680</v>
      </c>
      <c r="H525" s="537">
        <v>22.92</v>
      </c>
    </row>
    <row r="526" spans="3:8" ht="15.75" thickBot="1">
      <c r="C526" s="536" t="s">
        <v>1722</v>
      </c>
      <c r="D526" s="537" t="s">
        <v>1723</v>
      </c>
      <c r="E526" s="778"/>
      <c r="F526" s="537" t="s">
        <v>1828</v>
      </c>
      <c r="G526" s="537" t="s">
        <v>1680</v>
      </c>
      <c r="H526" s="537">
        <v>23.34</v>
      </c>
    </row>
    <row r="527" spans="3:8" ht="15.75" thickBot="1">
      <c r="C527" s="536" t="s">
        <v>1722</v>
      </c>
      <c r="D527" s="537" t="s">
        <v>1723</v>
      </c>
      <c r="E527" s="778"/>
      <c r="F527" s="537" t="s">
        <v>1828</v>
      </c>
      <c r="G527" s="537" t="s">
        <v>1680</v>
      </c>
      <c r="H527" s="537">
        <v>-2.25</v>
      </c>
    </row>
    <row r="528" spans="3:8" ht="15.75" thickBot="1">
      <c r="C528" s="536" t="s">
        <v>1722</v>
      </c>
      <c r="D528" s="537" t="s">
        <v>1723</v>
      </c>
      <c r="E528" s="778"/>
      <c r="F528" s="537" t="s">
        <v>1828</v>
      </c>
      <c r="G528" s="537" t="s">
        <v>1680</v>
      </c>
      <c r="H528" s="537">
        <v>23.67</v>
      </c>
    </row>
    <row r="529" spans="3:8" ht="15.75" thickBot="1">
      <c r="C529" s="536" t="s">
        <v>1722</v>
      </c>
      <c r="D529" s="537" t="s">
        <v>1723</v>
      </c>
      <c r="E529" s="778"/>
      <c r="F529" s="537" t="s">
        <v>1829</v>
      </c>
      <c r="G529" s="537" t="s">
        <v>1680</v>
      </c>
      <c r="H529" s="537">
        <v>23.08</v>
      </c>
    </row>
    <row r="530" spans="3:8" ht="15.75" thickBot="1">
      <c r="C530" s="536" t="s">
        <v>1722</v>
      </c>
      <c r="D530" s="537" t="s">
        <v>1723</v>
      </c>
      <c r="E530" s="778"/>
      <c r="F530" s="537" t="s">
        <v>1703</v>
      </c>
      <c r="G530" s="537" t="s">
        <v>1680</v>
      </c>
      <c r="H530" s="537">
        <v>23.9</v>
      </c>
    </row>
    <row r="531" spans="3:8" ht="15.75" thickBot="1">
      <c r="C531" s="536" t="s">
        <v>1722</v>
      </c>
      <c r="D531" s="537" t="s">
        <v>1723</v>
      </c>
      <c r="E531" s="778"/>
      <c r="F531" s="537" t="s">
        <v>1704</v>
      </c>
      <c r="G531" s="537" t="s">
        <v>1680</v>
      </c>
      <c r="H531" s="537">
        <v>23.36</v>
      </c>
    </row>
    <row r="532" spans="3:8" ht="15.75" thickBot="1">
      <c r="C532" s="536" t="s">
        <v>1722</v>
      </c>
      <c r="D532" s="537" t="s">
        <v>1723</v>
      </c>
      <c r="E532" s="778"/>
      <c r="F532" s="537" t="s">
        <v>1704</v>
      </c>
      <c r="G532" s="537" t="s">
        <v>1680</v>
      </c>
      <c r="H532" s="537">
        <v>23.37</v>
      </c>
    </row>
    <row r="533" spans="3:8" ht="15.75" thickBot="1">
      <c r="C533" s="536" t="s">
        <v>1722</v>
      </c>
      <c r="D533" s="537" t="s">
        <v>1723</v>
      </c>
      <c r="E533" s="778"/>
      <c r="F533" s="537" t="s">
        <v>837</v>
      </c>
      <c r="G533" s="537" t="s">
        <v>814</v>
      </c>
      <c r="H533" s="537">
        <v>-585.59</v>
      </c>
    </row>
    <row r="534" spans="3:8" ht="15.75" thickBot="1">
      <c r="C534" s="536" t="s">
        <v>1722</v>
      </c>
      <c r="D534" s="537" t="s">
        <v>1723</v>
      </c>
      <c r="E534" s="778"/>
      <c r="F534" s="537" t="s">
        <v>837</v>
      </c>
      <c r="G534" s="537" t="s">
        <v>1680</v>
      </c>
      <c r="H534" s="537">
        <v>22.94</v>
      </c>
    </row>
    <row r="535" spans="3:8" ht="15.75" thickBot="1">
      <c r="C535" s="536" t="s">
        <v>1722</v>
      </c>
      <c r="D535" s="537" t="s">
        <v>1723</v>
      </c>
      <c r="E535" s="778"/>
      <c r="F535" s="537" t="s">
        <v>837</v>
      </c>
      <c r="G535" s="537" t="s">
        <v>1680</v>
      </c>
      <c r="H535" s="537">
        <v>22.93</v>
      </c>
    </row>
    <row r="536" spans="3:8" ht="15.75" thickBot="1">
      <c r="C536" s="536" t="s">
        <v>1722</v>
      </c>
      <c r="D536" s="537" t="s">
        <v>1723</v>
      </c>
      <c r="E536" s="778"/>
      <c r="F536" s="538">
        <v>45295</v>
      </c>
      <c r="G536" s="537" t="s">
        <v>1680</v>
      </c>
      <c r="H536" s="537">
        <v>-0.4</v>
      </c>
    </row>
    <row r="537" spans="3:8" ht="15.75" thickBot="1">
      <c r="C537" s="536" t="s">
        <v>1722</v>
      </c>
      <c r="D537" s="537" t="s">
        <v>1723</v>
      </c>
      <c r="E537" s="778"/>
      <c r="F537" s="538">
        <v>45326</v>
      </c>
      <c r="G537" s="537" t="s">
        <v>1680</v>
      </c>
      <c r="H537" s="537">
        <v>23.26</v>
      </c>
    </row>
    <row r="538" spans="3:8" ht="15.75" thickBot="1">
      <c r="C538" s="536" t="s">
        <v>1722</v>
      </c>
      <c r="D538" s="537" t="s">
        <v>1723</v>
      </c>
      <c r="E538" s="778"/>
      <c r="F538" s="538">
        <v>45355</v>
      </c>
      <c r="G538" s="537" t="s">
        <v>1680</v>
      </c>
      <c r="H538" s="537">
        <v>22.4</v>
      </c>
    </row>
    <row r="539" spans="3:8" ht="15.75" thickBot="1">
      <c r="C539" s="536" t="s">
        <v>1722</v>
      </c>
      <c r="D539" s="537" t="s">
        <v>1723</v>
      </c>
      <c r="E539" s="778"/>
      <c r="F539" s="538">
        <v>45355</v>
      </c>
      <c r="G539" s="537" t="s">
        <v>1680</v>
      </c>
      <c r="H539" s="537">
        <v>23.3</v>
      </c>
    </row>
    <row r="540" spans="3:8" ht="15.75" thickBot="1">
      <c r="C540" s="536" t="s">
        <v>1722</v>
      </c>
      <c r="D540" s="537" t="s">
        <v>1723</v>
      </c>
      <c r="E540" s="778"/>
      <c r="F540" s="538">
        <v>45416</v>
      </c>
      <c r="G540" s="537" t="s">
        <v>1680</v>
      </c>
      <c r="H540" s="537">
        <v>22.62</v>
      </c>
    </row>
    <row r="541" spans="3:8" ht="15.75" thickBot="1">
      <c r="C541" s="536" t="s">
        <v>1722</v>
      </c>
      <c r="D541" s="537" t="s">
        <v>1723</v>
      </c>
      <c r="E541" s="778"/>
      <c r="F541" s="538">
        <v>45416</v>
      </c>
      <c r="G541" s="537" t="s">
        <v>1680</v>
      </c>
      <c r="H541" s="537">
        <v>23.34</v>
      </c>
    </row>
    <row r="542" spans="3:8" ht="15.75" thickBot="1">
      <c r="C542" s="536" t="s">
        <v>1722</v>
      </c>
      <c r="D542" s="537" t="s">
        <v>1723</v>
      </c>
      <c r="E542" s="778"/>
      <c r="F542" s="538">
        <v>45447</v>
      </c>
      <c r="G542" s="537" t="s">
        <v>1680</v>
      </c>
      <c r="H542" s="537">
        <v>22.9</v>
      </c>
    </row>
    <row r="543" spans="3:8" ht="15.75" thickBot="1">
      <c r="C543" s="536" t="s">
        <v>1722</v>
      </c>
      <c r="D543" s="537" t="s">
        <v>1723</v>
      </c>
      <c r="E543" s="778"/>
      <c r="F543" s="538">
        <v>45508</v>
      </c>
      <c r="G543" s="537" t="s">
        <v>1680</v>
      </c>
      <c r="H543" s="537">
        <v>22.66</v>
      </c>
    </row>
    <row r="544" spans="3:8" ht="15.75" thickBot="1">
      <c r="C544" s="536" t="s">
        <v>1722</v>
      </c>
      <c r="D544" s="537" t="s">
        <v>1723</v>
      </c>
      <c r="E544" s="778"/>
      <c r="F544" s="538">
        <v>45508</v>
      </c>
      <c r="G544" s="537" t="s">
        <v>1680</v>
      </c>
      <c r="H544" s="537">
        <v>22.78</v>
      </c>
    </row>
    <row r="545" spans="3:8" ht="15.75" thickBot="1">
      <c r="C545" s="536" t="s">
        <v>1722</v>
      </c>
      <c r="D545" s="537" t="s">
        <v>1723</v>
      </c>
      <c r="E545" s="778"/>
      <c r="F545" s="538">
        <v>45539</v>
      </c>
      <c r="G545" s="537" t="s">
        <v>1680</v>
      </c>
      <c r="H545" s="537">
        <v>23.9</v>
      </c>
    </row>
    <row r="546" spans="3:8" ht="15.75" thickBot="1">
      <c r="C546" s="536" t="s">
        <v>1722</v>
      </c>
      <c r="D546" s="537" t="s">
        <v>1723</v>
      </c>
      <c r="E546" s="778"/>
      <c r="F546" s="538">
        <v>45539</v>
      </c>
      <c r="G546" s="537" t="s">
        <v>1680</v>
      </c>
      <c r="H546" s="537">
        <v>22.78</v>
      </c>
    </row>
    <row r="547" spans="3:8" ht="15.75" thickBot="1">
      <c r="C547" s="536" t="s">
        <v>1722</v>
      </c>
      <c r="D547" s="537" t="s">
        <v>1723</v>
      </c>
      <c r="E547" s="778"/>
      <c r="F547" s="538">
        <v>45569</v>
      </c>
      <c r="G547" s="537" t="s">
        <v>1680</v>
      </c>
      <c r="H547" s="537">
        <v>19.059999999999999</v>
      </c>
    </row>
    <row r="548" spans="3:8" ht="15.75" thickBot="1">
      <c r="C548" s="536" t="s">
        <v>1722</v>
      </c>
      <c r="D548" s="537" t="s">
        <v>1723</v>
      </c>
      <c r="E548" s="778"/>
      <c r="F548" s="538">
        <v>45600</v>
      </c>
      <c r="G548" s="537" t="s">
        <v>1680</v>
      </c>
      <c r="H548" s="537">
        <v>22.48</v>
      </c>
    </row>
    <row r="549" spans="3:8" ht="15.75" thickBot="1">
      <c r="C549" s="536" t="s">
        <v>1722</v>
      </c>
      <c r="D549" s="537" t="s">
        <v>1723</v>
      </c>
      <c r="E549" s="778"/>
      <c r="F549" s="538">
        <v>45630</v>
      </c>
      <c r="G549" s="537" t="s">
        <v>1680</v>
      </c>
      <c r="H549" s="537">
        <v>23.88</v>
      </c>
    </row>
    <row r="550" spans="3:8" ht="15.75" thickBot="1">
      <c r="C550" s="536" t="s">
        <v>1722</v>
      </c>
      <c r="D550" s="537" t="s">
        <v>1723</v>
      </c>
      <c r="E550" s="778"/>
      <c r="F550" s="538">
        <v>45630</v>
      </c>
      <c r="G550" s="537" t="s">
        <v>1680</v>
      </c>
      <c r="H550" s="537">
        <v>23</v>
      </c>
    </row>
    <row r="551" spans="3:8" ht="15.75" thickBot="1">
      <c r="C551" s="536" t="s">
        <v>1722</v>
      </c>
      <c r="D551" s="537" t="s">
        <v>1723</v>
      </c>
      <c r="E551" s="778"/>
      <c r="F551" s="537" t="s">
        <v>1830</v>
      </c>
      <c r="G551" s="537" t="s">
        <v>1680</v>
      </c>
      <c r="H551" s="537">
        <v>23.92</v>
      </c>
    </row>
    <row r="552" spans="3:8" ht="15.75" thickBot="1">
      <c r="C552" s="536" t="s">
        <v>1722</v>
      </c>
      <c r="D552" s="537" t="s">
        <v>1723</v>
      </c>
      <c r="E552" s="778"/>
      <c r="F552" s="537" t="s">
        <v>1706</v>
      </c>
      <c r="G552" s="537" t="s">
        <v>1680</v>
      </c>
      <c r="H552" s="537">
        <v>22.26</v>
      </c>
    </row>
    <row r="553" spans="3:8" ht="15.75" thickBot="1">
      <c r="C553" s="536" t="s">
        <v>1722</v>
      </c>
      <c r="D553" s="537" t="s">
        <v>1723</v>
      </c>
      <c r="E553" s="778"/>
      <c r="F553" s="537" t="s">
        <v>1706</v>
      </c>
      <c r="G553" s="537" t="s">
        <v>1680</v>
      </c>
      <c r="H553" s="537">
        <v>22.56</v>
      </c>
    </row>
    <row r="554" spans="3:8" ht="15.75" thickBot="1">
      <c r="C554" s="536" t="s">
        <v>1722</v>
      </c>
      <c r="D554" s="537" t="s">
        <v>1723</v>
      </c>
      <c r="E554" s="778"/>
      <c r="F554" s="537" t="s">
        <v>1831</v>
      </c>
      <c r="G554" s="537" t="s">
        <v>1680</v>
      </c>
      <c r="H554" s="537">
        <v>-0.34</v>
      </c>
    </row>
    <row r="555" spans="3:8" ht="15.75" thickBot="1">
      <c r="C555" s="536" t="s">
        <v>1722</v>
      </c>
      <c r="D555" s="537" t="s">
        <v>1723</v>
      </c>
      <c r="E555" s="778"/>
      <c r="F555" s="537" t="s">
        <v>1831</v>
      </c>
      <c r="G555" s="537" t="s">
        <v>1680</v>
      </c>
      <c r="H555" s="537">
        <v>22.82</v>
      </c>
    </row>
    <row r="556" spans="3:8" ht="15.75" thickBot="1">
      <c r="C556" s="536" t="s">
        <v>1722</v>
      </c>
      <c r="D556" s="537" t="s">
        <v>1723</v>
      </c>
      <c r="E556" s="778"/>
      <c r="F556" s="537" t="s">
        <v>1831</v>
      </c>
      <c r="G556" s="537" t="s">
        <v>1680</v>
      </c>
      <c r="H556" s="537">
        <v>-0.2</v>
      </c>
    </row>
    <row r="557" spans="3:8" ht="15.75" thickBot="1">
      <c r="C557" s="536" t="s">
        <v>1722</v>
      </c>
      <c r="D557" s="537" t="s">
        <v>1723</v>
      </c>
      <c r="E557" s="778"/>
      <c r="F557" s="537" t="s">
        <v>1831</v>
      </c>
      <c r="G557" s="537" t="s">
        <v>1680</v>
      </c>
      <c r="H557" s="537">
        <v>-2.1</v>
      </c>
    </row>
    <row r="558" spans="3:8" ht="15.75" thickBot="1">
      <c r="C558" s="536" t="s">
        <v>1722</v>
      </c>
      <c r="D558" s="537" t="s">
        <v>1723</v>
      </c>
      <c r="E558" s="778"/>
      <c r="F558" s="537" t="s">
        <v>1831</v>
      </c>
      <c r="G558" s="537" t="s">
        <v>1680</v>
      </c>
      <c r="H558" s="537">
        <v>-7.0000000000000007E-2</v>
      </c>
    </row>
    <row r="559" spans="3:8" ht="15.75" thickBot="1">
      <c r="C559" s="536" t="s">
        <v>1722</v>
      </c>
      <c r="D559" s="537" t="s">
        <v>1723</v>
      </c>
      <c r="E559" s="778"/>
      <c r="F559" s="537" t="s">
        <v>1831</v>
      </c>
      <c r="G559" s="537" t="s">
        <v>1680</v>
      </c>
      <c r="H559" s="537">
        <v>-0.26</v>
      </c>
    </row>
    <row r="560" spans="3:8" ht="15.75" thickBot="1">
      <c r="C560" s="536" t="s">
        <v>1722</v>
      </c>
      <c r="D560" s="537" t="s">
        <v>1723</v>
      </c>
      <c r="E560" s="778"/>
      <c r="F560" s="537" t="s">
        <v>1831</v>
      </c>
      <c r="G560" s="537" t="s">
        <v>1680</v>
      </c>
      <c r="H560" s="537">
        <v>21.94</v>
      </c>
    </row>
    <row r="561" spans="3:8" ht="15.75" thickBot="1">
      <c r="C561" s="536" t="s">
        <v>1722</v>
      </c>
      <c r="D561" s="537" t="s">
        <v>1723</v>
      </c>
      <c r="E561" s="778"/>
      <c r="F561" s="537" t="s">
        <v>1831</v>
      </c>
      <c r="G561" s="537" t="s">
        <v>1680</v>
      </c>
      <c r="H561" s="537">
        <v>-0.77</v>
      </c>
    </row>
    <row r="562" spans="3:8" ht="15.75" thickBot="1">
      <c r="C562" s="536" t="s">
        <v>1722</v>
      </c>
      <c r="D562" s="537" t="s">
        <v>1723</v>
      </c>
      <c r="E562" s="778"/>
      <c r="F562" s="537" t="s">
        <v>1831</v>
      </c>
      <c r="G562" s="537" t="s">
        <v>1680</v>
      </c>
      <c r="H562" s="537">
        <v>-0.38</v>
      </c>
    </row>
    <row r="563" spans="3:8" ht="15.75" thickBot="1">
      <c r="C563" s="536" t="s">
        <v>1722</v>
      </c>
      <c r="D563" s="537" t="s">
        <v>1723</v>
      </c>
      <c r="E563" s="778"/>
      <c r="F563" s="537" t="s">
        <v>1831</v>
      </c>
      <c r="G563" s="537" t="s">
        <v>1680</v>
      </c>
      <c r="H563" s="537">
        <v>-0.42</v>
      </c>
    </row>
    <row r="564" spans="3:8" ht="15.75" thickBot="1">
      <c r="C564" s="536" t="s">
        <v>1722</v>
      </c>
      <c r="D564" s="537" t="s">
        <v>1723</v>
      </c>
      <c r="E564" s="778"/>
      <c r="F564" s="537" t="s">
        <v>1832</v>
      </c>
      <c r="G564" s="537" t="s">
        <v>1680</v>
      </c>
      <c r="H564" s="537">
        <v>23.32</v>
      </c>
    </row>
    <row r="565" spans="3:8" ht="15.75" thickBot="1">
      <c r="C565" s="536" t="s">
        <v>1722</v>
      </c>
      <c r="D565" s="537" t="s">
        <v>1723</v>
      </c>
      <c r="E565" s="778"/>
      <c r="F565" s="537" t="s">
        <v>1833</v>
      </c>
      <c r="G565" s="537" t="s">
        <v>1680</v>
      </c>
      <c r="H565" s="537">
        <v>23.63</v>
      </c>
    </row>
    <row r="566" spans="3:8" ht="15.75" thickBot="1">
      <c r="C566" s="536" t="s">
        <v>1722</v>
      </c>
      <c r="D566" s="537" t="s">
        <v>1723</v>
      </c>
      <c r="E566" s="778"/>
      <c r="F566" s="537" t="s">
        <v>1833</v>
      </c>
      <c r="G566" s="537" t="s">
        <v>1680</v>
      </c>
      <c r="H566" s="537">
        <v>22.44</v>
      </c>
    </row>
    <row r="567" spans="3:8" ht="15.75" thickBot="1">
      <c r="C567" s="536" t="s">
        <v>1722</v>
      </c>
      <c r="D567" s="537" t="s">
        <v>1723</v>
      </c>
      <c r="E567" s="778"/>
      <c r="F567" s="537" t="s">
        <v>1834</v>
      </c>
      <c r="G567" s="537" t="s">
        <v>1680</v>
      </c>
      <c r="H567" s="537">
        <v>23.62</v>
      </c>
    </row>
    <row r="568" spans="3:8" ht="15.75" thickBot="1">
      <c r="C568" s="536" t="s">
        <v>1722</v>
      </c>
      <c r="D568" s="537" t="s">
        <v>1723</v>
      </c>
      <c r="E568" s="778"/>
      <c r="F568" s="537" t="s">
        <v>1834</v>
      </c>
      <c r="G568" s="537" t="s">
        <v>1680</v>
      </c>
      <c r="H568" s="537">
        <v>21.32</v>
      </c>
    </row>
    <row r="569" spans="3:8" ht="15.75" thickBot="1">
      <c r="C569" s="536" t="s">
        <v>1722</v>
      </c>
      <c r="D569" s="537" t="s">
        <v>1723</v>
      </c>
      <c r="E569" s="778"/>
      <c r="F569" s="537" t="s">
        <v>1835</v>
      </c>
      <c r="G569" s="537" t="s">
        <v>1680</v>
      </c>
      <c r="H569" s="537">
        <v>21.07</v>
      </c>
    </row>
    <row r="570" spans="3:8" ht="15.75" thickBot="1">
      <c r="C570" s="536" t="s">
        <v>1722</v>
      </c>
      <c r="D570" s="537" t="s">
        <v>1723</v>
      </c>
      <c r="E570" s="778"/>
      <c r="F570" s="537" t="s">
        <v>1835</v>
      </c>
      <c r="G570" s="537" t="s">
        <v>1680</v>
      </c>
      <c r="H570" s="537">
        <v>22.66</v>
      </c>
    </row>
    <row r="571" spans="3:8" ht="15.75" thickBot="1">
      <c r="C571" s="536" t="s">
        <v>1722</v>
      </c>
      <c r="D571" s="537" t="s">
        <v>1723</v>
      </c>
      <c r="E571" s="778"/>
      <c r="F571" s="537" t="s">
        <v>1836</v>
      </c>
      <c r="G571" s="537" t="s">
        <v>1680</v>
      </c>
      <c r="H571" s="537">
        <v>19.12</v>
      </c>
    </row>
    <row r="572" spans="3:8" ht="15.75" thickBot="1">
      <c r="C572" s="536" t="s">
        <v>1722</v>
      </c>
      <c r="D572" s="537" t="s">
        <v>1723</v>
      </c>
      <c r="E572" s="778"/>
      <c r="F572" s="537" t="s">
        <v>1720</v>
      </c>
      <c r="G572" s="537" t="s">
        <v>1680</v>
      </c>
      <c r="H572" s="537">
        <v>22.7</v>
      </c>
    </row>
    <row r="573" spans="3:8" ht="15.75" thickBot="1">
      <c r="C573" s="536" t="s">
        <v>1722</v>
      </c>
      <c r="D573" s="537" t="s">
        <v>1723</v>
      </c>
      <c r="E573" s="778"/>
      <c r="F573" s="537" t="s">
        <v>1720</v>
      </c>
      <c r="G573" s="537" t="s">
        <v>1680</v>
      </c>
      <c r="H573" s="537">
        <v>23.2</v>
      </c>
    </row>
    <row r="574" spans="3:8" ht="15.75" thickBot="1">
      <c r="C574" s="536" t="s">
        <v>1722</v>
      </c>
      <c r="D574" s="537" t="s">
        <v>1723</v>
      </c>
      <c r="E574" s="778"/>
      <c r="F574" s="537" t="s">
        <v>1837</v>
      </c>
      <c r="G574" s="537" t="s">
        <v>1680</v>
      </c>
      <c r="H574" s="537">
        <v>22.88</v>
      </c>
    </row>
    <row r="575" spans="3:8" ht="15.75" thickBot="1">
      <c r="C575" s="536" t="s">
        <v>1722</v>
      </c>
      <c r="D575" s="537" t="s">
        <v>1723</v>
      </c>
      <c r="E575" s="778"/>
      <c r="F575" s="537" t="s">
        <v>1837</v>
      </c>
      <c r="G575" s="537" t="s">
        <v>1680</v>
      </c>
      <c r="H575" s="537">
        <v>23.78</v>
      </c>
    </row>
    <row r="576" spans="3:8" ht="15.75" thickBot="1">
      <c r="C576" s="536" t="s">
        <v>1722</v>
      </c>
      <c r="D576" s="537" t="s">
        <v>1723</v>
      </c>
      <c r="E576" s="778"/>
      <c r="F576" s="537" t="s">
        <v>1838</v>
      </c>
      <c r="G576" s="537" t="s">
        <v>1680</v>
      </c>
      <c r="H576" s="537">
        <v>23.52</v>
      </c>
    </row>
    <row r="577" spans="3:8" ht="15.75" thickBot="1">
      <c r="C577" s="536" t="s">
        <v>1722</v>
      </c>
      <c r="D577" s="537" t="s">
        <v>1723</v>
      </c>
      <c r="E577" s="778"/>
      <c r="F577" s="537" t="s">
        <v>1839</v>
      </c>
      <c r="G577" s="537" t="s">
        <v>1680</v>
      </c>
      <c r="H577" s="537">
        <v>23.34</v>
      </c>
    </row>
    <row r="578" spans="3:8" ht="15.75" thickBot="1">
      <c r="C578" s="536" t="s">
        <v>1722</v>
      </c>
      <c r="D578" s="537" t="s">
        <v>1723</v>
      </c>
      <c r="E578" s="778"/>
      <c r="F578" s="537" t="s">
        <v>1839</v>
      </c>
      <c r="G578" s="537" t="s">
        <v>1680</v>
      </c>
      <c r="H578" s="537">
        <v>23.78</v>
      </c>
    </row>
    <row r="579" spans="3:8" ht="15.75" thickBot="1">
      <c r="C579" s="536" t="s">
        <v>1722</v>
      </c>
      <c r="D579" s="537" t="s">
        <v>1723</v>
      </c>
      <c r="E579" s="778"/>
      <c r="F579" s="537" t="s">
        <v>839</v>
      </c>
      <c r="G579" s="537" t="s">
        <v>814</v>
      </c>
      <c r="H579" s="537">
        <v>-800.63</v>
      </c>
    </row>
    <row r="580" spans="3:8" ht="15.75" thickBot="1">
      <c r="C580" s="536" t="s">
        <v>1722</v>
      </c>
      <c r="D580" s="537" t="s">
        <v>1723</v>
      </c>
      <c r="E580" s="778"/>
      <c r="F580" s="537" t="s">
        <v>839</v>
      </c>
      <c r="G580" s="537" t="s">
        <v>1680</v>
      </c>
      <c r="H580" s="537">
        <v>-0.74</v>
      </c>
    </row>
    <row r="581" spans="3:8" ht="15.75" thickBot="1">
      <c r="C581" s="536" t="s">
        <v>1722</v>
      </c>
      <c r="D581" s="537" t="s">
        <v>1723</v>
      </c>
      <c r="E581" s="778"/>
      <c r="F581" s="537" t="s">
        <v>839</v>
      </c>
      <c r="G581" s="537" t="s">
        <v>1680</v>
      </c>
      <c r="H581" s="537">
        <v>-0.39</v>
      </c>
    </row>
    <row r="582" spans="3:8" ht="15.75" thickBot="1">
      <c r="C582" s="536" t="s">
        <v>1722</v>
      </c>
      <c r="D582" s="537" t="s">
        <v>1723</v>
      </c>
      <c r="E582" s="778"/>
      <c r="F582" s="537" t="s">
        <v>839</v>
      </c>
      <c r="G582" s="537" t="s">
        <v>1680</v>
      </c>
      <c r="H582" s="537">
        <v>-0.26</v>
      </c>
    </row>
    <row r="583" spans="3:8" ht="15.75" thickBot="1">
      <c r="C583" s="536" t="s">
        <v>1722</v>
      </c>
      <c r="D583" s="537" t="s">
        <v>1723</v>
      </c>
      <c r="E583" s="778"/>
      <c r="F583" s="537" t="s">
        <v>839</v>
      </c>
      <c r="G583" s="537" t="s">
        <v>1680</v>
      </c>
      <c r="H583" s="537">
        <v>-0.5</v>
      </c>
    </row>
    <row r="584" spans="3:8" ht="15.75" thickBot="1">
      <c r="C584" s="536" t="s">
        <v>1722</v>
      </c>
      <c r="D584" s="537" t="s">
        <v>1723</v>
      </c>
      <c r="E584" s="778"/>
      <c r="F584" s="537" t="s">
        <v>839</v>
      </c>
      <c r="G584" s="537" t="s">
        <v>1680</v>
      </c>
      <c r="H584" s="537">
        <v>-0.34</v>
      </c>
    </row>
    <row r="585" spans="3:8" ht="15.75" thickBot="1">
      <c r="C585" s="536" t="s">
        <v>1722</v>
      </c>
      <c r="D585" s="537" t="s">
        <v>1723</v>
      </c>
      <c r="E585" s="778"/>
      <c r="F585" s="537" t="s">
        <v>839</v>
      </c>
      <c r="G585" s="537" t="s">
        <v>1680</v>
      </c>
      <c r="H585" s="537">
        <v>-0.34</v>
      </c>
    </row>
    <row r="586" spans="3:8" ht="15.75" thickBot="1">
      <c r="C586" s="536" t="s">
        <v>1722</v>
      </c>
      <c r="D586" s="537" t="s">
        <v>1723</v>
      </c>
      <c r="E586" s="778"/>
      <c r="F586" s="537" t="s">
        <v>839</v>
      </c>
      <c r="G586" s="537" t="s">
        <v>1680</v>
      </c>
      <c r="H586" s="537">
        <v>-0.88</v>
      </c>
    </row>
    <row r="587" spans="3:8" ht="15.75" thickBot="1">
      <c r="C587" s="536" t="s">
        <v>1722</v>
      </c>
      <c r="D587" s="537" t="s">
        <v>1723</v>
      </c>
      <c r="E587" s="778"/>
      <c r="F587" s="537" t="s">
        <v>839</v>
      </c>
      <c r="G587" s="537" t="s">
        <v>1680</v>
      </c>
      <c r="H587" s="537">
        <v>19.43</v>
      </c>
    </row>
    <row r="588" spans="3:8" ht="15.75" thickBot="1">
      <c r="C588" s="536" t="s">
        <v>1722</v>
      </c>
      <c r="D588" s="537" t="s">
        <v>1723</v>
      </c>
      <c r="E588" s="778"/>
      <c r="F588" s="537" t="s">
        <v>839</v>
      </c>
      <c r="G588" s="537" t="s">
        <v>1680</v>
      </c>
      <c r="H588" s="537">
        <v>-0.18</v>
      </c>
    </row>
    <row r="589" spans="3:8" ht="15.75" thickBot="1">
      <c r="C589" s="536" t="s">
        <v>1722</v>
      </c>
      <c r="D589" s="537" t="s">
        <v>1723</v>
      </c>
      <c r="E589" s="778"/>
      <c r="F589" s="537" t="s">
        <v>839</v>
      </c>
      <c r="G589" s="537" t="s">
        <v>1680</v>
      </c>
      <c r="H589" s="537">
        <v>-0.47</v>
      </c>
    </row>
    <row r="590" spans="3:8" ht="15.75" thickBot="1">
      <c r="C590" s="536" t="s">
        <v>1722</v>
      </c>
      <c r="D590" s="537" t="s">
        <v>1723</v>
      </c>
      <c r="E590" s="778"/>
      <c r="F590" s="538">
        <v>45296</v>
      </c>
      <c r="G590" s="537" t="s">
        <v>1680</v>
      </c>
      <c r="H590" s="537">
        <v>23.19</v>
      </c>
    </row>
    <row r="591" spans="3:8" ht="15.75" thickBot="1">
      <c r="C591" s="536" t="s">
        <v>1722</v>
      </c>
      <c r="D591" s="537" t="s">
        <v>1723</v>
      </c>
      <c r="E591" s="778"/>
      <c r="F591" s="538">
        <v>45327</v>
      </c>
      <c r="G591" s="537" t="s">
        <v>1680</v>
      </c>
      <c r="H591" s="537">
        <v>21.76</v>
      </c>
    </row>
    <row r="592" spans="3:8" ht="15.75" thickBot="1">
      <c r="C592" s="536" t="s">
        <v>1722</v>
      </c>
      <c r="D592" s="537" t="s">
        <v>1723</v>
      </c>
      <c r="E592" s="778"/>
      <c r="F592" s="538">
        <v>45327</v>
      </c>
      <c r="G592" s="537" t="s">
        <v>1680</v>
      </c>
      <c r="H592" s="537">
        <v>18.21</v>
      </c>
    </row>
    <row r="593" spans="3:8" ht="15.75" thickBot="1">
      <c r="C593" s="536" t="s">
        <v>1722</v>
      </c>
      <c r="D593" s="537" t="s">
        <v>1723</v>
      </c>
      <c r="E593" s="778"/>
      <c r="F593" s="538">
        <v>45356</v>
      </c>
      <c r="G593" s="537" t="s">
        <v>1680</v>
      </c>
      <c r="H593" s="537">
        <v>21.72</v>
      </c>
    </row>
    <row r="594" spans="3:8" ht="15.75" thickBot="1">
      <c r="C594" s="536" t="s">
        <v>1722</v>
      </c>
      <c r="D594" s="537" t="s">
        <v>1723</v>
      </c>
      <c r="E594" s="778"/>
      <c r="F594" s="538">
        <v>45387</v>
      </c>
      <c r="G594" s="537" t="s">
        <v>1680</v>
      </c>
      <c r="H594" s="537">
        <v>23.3</v>
      </c>
    </row>
    <row r="595" spans="3:8" ht="15.75" thickBot="1">
      <c r="C595" s="536" t="s">
        <v>1722</v>
      </c>
      <c r="D595" s="537" t="s">
        <v>1723</v>
      </c>
      <c r="E595" s="778"/>
      <c r="F595" s="538">
        <v>45448</v>
      </c>
      <c r="G595" s="537" t="s">
        <v>1680</v>
      </c>
      <c r="H595" s="537">
        <v>23.8</v>
      </c>
    </row>
    <row r="596" spans="3:8" ht="15.75" thickBot="1">
      <c r="C596" s="536" t="s">
        <v>1722</v>
      </c>
      <c r="D596" s="537" t="s">
        <v>1723</v>
      </c>
      <c r="E596" s="778"/>
      <c r="F596" s="538">
        <v>45478</v>
      </c>
      <c r="G596" s="537" t="s">
        <v>1680</v>
      </c>
      <c r="H596" s="537">
        <v>21.92</v>
      </c>
    </row>
    <row r="597" spans="3:8" ht="15.75" thickBot="1">
      <c r="C597" s="536" t="s">
        <v>1722</v>
      </c>
      <c r="D597" s="537" t="s">
        <v>1723</v>
      </c>
      <c r="E597" s="778"/>
      <c r="F597" s="538">
        <v>45478</v>
      </c>
      <c r="G597" s="537" t="s">
        <v>1680</v>
      </c>
      <c r="H597" s="537">
        <v>24.1</v>
      </c>
    </row>
    <row r="598" spans="3:8" ht="15.75" thickBot="1">
      <c r="C598" s="536" t="s">
        <v>1722</v>
      </c>
      <c r="D598" s="537" t="s">
        <v>1723</v>
      </c>
      <c r="E598" s="778"/>
      <c r="F598" s="538">
        <v>45509</v>
      </c>
      <c r="G598" s="537" t="s">
        <v>1680</v>
      </c>
      <c r="H598" s="537">
        <v>19.18</v>
      </c>
    </row>
    <row r="599" spans="3:8" ht="15.75" thickBot="1">
      <c r="C599" s="536" t="s">
        <v>1722</v>
      </c>
      <c r="D599" s="537" t="s">
        <v>1723</v>
      </c>
      <c r="E599" s="778"/>
      <c r="F599" s="538">
        <v>45540</v>
      </c>
      <c r="G599" s="537" t="s">
        <v>1680</v>
      </c>
      <c r="H599" s="537">
        <v>22.96</v>
      </c>
    </row>
    <row r="600" spans="3:8" ht="15.75" thickBot="1">
      <c r="C600" s="536" t="s">
        <v>1722</v>
      </c>
      <c r="D600" s="537" t="s">
        <v>1723</v>
      </c>
      <c r="E600" s="778"/>
      <c r="F600" s="538">
        <v>45540</v>
      </c>
      <c r="G600" s="537" t="s">
        <v>1680</v>
      </c>
      <c r="H600" s="537">
        <v>21.02</v>
      </c>
    </row>
    <row r="601" spans="3:8" ht="15.75" thickBot="1">
      <c r="C601" s="536" t="s">
        <v>1722</v>
      </c>
      <c r="D601" s="537" t="s">
        <v>1723</v>
      </c>
      <c r="E601" s="778"/>
      <c r="F601" s="538">
        <v>45570</v>
      </c>
      <c r="G601" s="537" t="s">
        <v>1680</v>
      </c>
      <c r="H601" s="537">
        <v>23.8</v>
      </c>
    </row>
    <row r="602" spans="3:8" ht="15.75" thickBot="1">
      <c r="C602" s="536" t="s">
        <v>1722</v>
      </c>
      <c r="D602" s="537" t="s">
        <v>1723</v>
      </c>
      <c r="E602" s="778"/>
      <c r="F602" s="538">
        <v>45601</v>
      </c>
      <c r="G602" s="537" t="s">
        <v>1680</v>
      </c>
      <c r="H602" s="537">
        <v>22.76</v>
      </c>
    </row>
    <row r="603" spans="3:8" ht="15.75" thickBot="1">
      <c r="C603" s="536" t="s">
        <v>1722</v>
      </c>
      <c r="D603" s="537" t="s">
        <v>1723</v>
      </c>
      <c r="E603" s="778"/>
      <c r="F603" s="538">
        <v>45601</v>
      </c>
      <c r="G603" s="537" t="s">
        <v>1680</v>
      </c>
      <c r="H603" s="537">
        <v>22.18</v>
      </c>
    </row>
    <row r="604" spans="3:8" ht="15.75" thickBot="1">
      <c r="C604" s="536" t="s">
        <v>1722</v>
      </c>
      <c r="D604" s="537" t="s">
        <v>1723</v>
      </c>
      <c r="E604" s="778"/>
      <c r="F604" s="537" t="s">
        <v>1840</v>
      </c>
      <c r="G604" s="537" t="s">
        <v>1680</v>
      </c>
      <c r="H604" s="537">
        <v>22.88</v>
      </c>
    </row>
    <row r="605" spans="3:8" ht="15.75" thickBot="1">
      <c r="C605" s="536" t="s">
        <v>1722</v>
      </c>
      <c r="D605" s="537" t="s">
        <v>1723</v>
      </c>
      <c r="E605" s="778"/>
      <c r="F605" s="537" t="s">
        <v>1841</v>
      </c>
      <c r="G605" s="537" t="s">
        <v>1680</v>
      </c>
      <c r="H605" s="537">
        <v>23.29</v>
      </c>
    </row>
    <row r="606" spans="3:8" ht="15.75" thickBot="1">
      <c r="C606" s="536" t="s">
        <v>1722</v>
      </c>
      <c r="D606" s="537" t="s">
        <v>1723</v>
      </c>
      <c r="E606" s="778"/>
      <c r="F606" s="537" t="s">
        <v>1841</v>
      </c>
      <c r="G606" s="537" t="s">
        <v>1680</v>
      </c>
      <c r="H606" s="537">
        <v>22.92</v>
      </c>
    </row>
    <row r="607" spans="3:8" ht="15.75" thickBot="1">
      <c r="C607" s="536" t="s">
        <v>1722</v>
      </c>
      <c r="D607" s="537" t="s">
        <v>1723</v>
      </c>
      <c r="E607" s="778"/>
      <c r="F607" s="537" t="s">
        <v>1841</v>
      </c>
      <c r="G607" s="537" t="s">
        <v>1680</v>
      </c>
      <c r="H607" s="537">
        <v>23.5</v>
      </c>
    </row>
    <row r="608" spans="3:8" ht="15.75" thickBot="1">
      <c r="C608" s="536" t="s">
        <v>1722</v>
      </c>
      <c r="D608" s="537" t="s">
        <v>1723</v>
      </c>
      <c r="E608" s="778"/>
      <c r="F608" s="537" t="s">
        <v>1708</v>
      </c>
      <c r="G608" s="537" t="s">
        <v>1680</v>
      </c>
      <c r="H608" s="537">
        <v>22.14</v>
      </c>
    </row>
    <row r="609" spans="3:8" ht="15.75" thickBot="1">
      <c r="C609" s="536" t="s">
        <v>1722</v>
      </c>
      <c r="D609" s="537" t="s">
        <v>1723</v>
      </c>
      <c r="E609" s="778"/>
      <c r="F609" s="537" t="s">
        <v>1842</v>
      </c>
      <c r="G609" s="537" t="s">
        <v>1680</v>
      </c>
      <c r="H609" s="537">
        <v>24.12</v>
      </c>
    </row>
    <row r="610" spans="3:8" ht="15.75" thickBot="1">
      <c r="C610" s="536" t="s">
        <v>1722</v>
      </c>
      <c r="D610" s="537" t="s">
        <v>1723</v>
      </c>
      <c r="E610" s="778"/>
      <c r="F610" s="537" t="s">
        <v>1842</v>
      </c>
      <c r="G610" s="537" t="s">
        <v>1680</v>
      </c>
      <c r="H610" s="537">
        <v>22.8</v>
      </c>
    </row>
    <row r="611" spans="3:8" ht="15.75" thickBot="1">
      <c r="C611" s="536" t="s">
        <v>1722</v>
      </c>
      <c r="D611" s="537" t="s">
        <v>1723</v>
      </c>
      <c r="E611" s="778"/>
      <c r="F611" s="537" t="s">
        <v>1843</v>
      </c>
      <c r="G611" s="537" t="s">
        <v>1680</v>
      </c>
      <c r="H611" s="537">
        <v>23.02</v>
      </c>
    </row>
    <row r="612" spans="3:8" ht="15.75" thickBot="1">
      <c r="C612" s="536" t="s">
        <v>1722</v>
      </c>
      <c r="D612" s="537" t="s">
        <v>1723</v>
      </c>
      <c r="E612" s="778"/>
      <c r="F612" s="537" t="s">
        <v>1844</v>
      </c>
      <c r="G612" s="537" t="s">
        <v>1680</v>
      </c>
      <c r="H612" s="537">
        <v>21.16</v>
      </c>
    </row>
    <row r="613" spans="3:8" ht="15.75" thickBot="1">
      <c r="C613" s="536" t="s">
        <v>1722</v>
      </c>
      <c r="D613" s="537" t="s">
        <v>1723</v>
      </c>
      <c r="E613" s="778"/>
      <c r="F613" s="537" t="s">
        <v>1845</v>
      </c>
      <c r="G613" s="537" t="s">
        <v>1680</v>
      </c>
      <c r="H613" s="537">
        <v>21.46</v>
      </c>
    </row>
    <row r="614" spans="3:8" ht="15.75" thickBot="1">
      <c r="C614" s="536" t="s">
        <v>1722</v>
      </c>
      <c r="D614" s="537" t="s">
        <v>1723</v>
      </c>
      <c r="E614" s="778"/>
      <c r="F614" s="537" t="s">
        <v>1846</v>
      </c>
      <c r="G614" s="537" t="s">
        <v>1680</v>
      </c>
      <c r="H614" s="537">
        <v>21.4</v>
      </c>
    </row>
    <row r="615" spans="3:8" ht="15.75" thickBot="1">
      <c r="C615" s="536" t="s">
        <v>1722</v>
      </c>
      <c r="D615" s="537" t="s">
        <v>1723</v>
      </c>
      <c r="E615" s="778"/>
      <c r="F615" s="537" t="s">
        <v>1847</v>
      </c>
      <c r="G615" s="537" t="s">
        <v>1680</v>
      </c>
      <c r="H615" s="537">
        <v>-1.92</v>
      </c>
    </row>
    <row r="616" spans="3:8" ht="15.75" thickBot="1">
      <c r="C616" s="536" t="s">
        <v>1722</v>
      </c>
      <c r="D616" s="537" t="s">
        <v>1723</v>
      </c>
      <c r="E616" s="778"/>
      <c r="F616" s="537" t="s">
        <v>1847</v>
      </c>
      <c r="G616" s="537" t="s">
        <v>1680</v>
      </c>
      <c r="H616" s="537">
        <v>-0.23</v>
      </c>
    </row>
    <row r="617" spans="3:8" ht="15.75" thickBot="1">
      <c r="C617" s="536" t="s">
        <v>1722</v>
      </c>
      <c r="D617" s="537" t="s">
        <v>1723</v>
      </c>
      <c r="E617" s="778"/>
      <c r="F617" s="537" t="s">
        <v>1847</v>
      </c>
      <c r="G617" s="537" t="s">
        <v>1680</v>
      </c>
      <c r="H617" s="537">
        <v>-0.12</v>
      </c>
    </row>
    <row r="618" spans="3:8" ht="15.75" thickBot="1">
      <c r="C618" s="536" t="s">
        <v>1722</v>
      </c>
      <c r="D618" s="537" t="s">
        <v>1723</v>
      </c>
      <c r="E618" s="778"/>
      <c r="F618" s="537" t="s">
        <v>1847</v>
      </c>
      <c r="G618" s="537" t="s">
        <v>1680</v>
      </c>
      <c r="H618" s="537">
        <v>-0.53</v>
      </c>
    </row>
    <row r="619" spans="3:8" ht="15.75" thickBot="1">
      <c r="C619" s="536" t="s">
        <v>1722</v>
      </c>
      <c r="D619" s="537" t="s">
        <v>1723</v>
      </c>
      <c r="E619" s="778"/>
      <c r="F619" s="537" t="s">
        <v>1847</v>
      </c>
      <c r="G619" s="537" t="s">
        <v>1680</v>
      </c>
      <c r="H619" s="537">
        <v>23.54</v>
      </c>
    </row>
    <row r="620" spans="3:8" ht="15.75" thickBot="1">
      <c r="C620" s="536" t="s">
        <v>1722</v>
      </c>
      <c r="D620" s="537" t="s">
        <v>1723</v>
      </c>
      <c r="E620" s="778"/>
      <c r="F620" s="537" t="s">
        <v>1847</v>
      </c>
      <c r="G620" s="537" t="s">
        <v>1680</v>
      </c>
      <c r="H620" s="537">
        <v>-2.2599999999999998</v>
      </c>
    </row>
    <row r="621" spans="3:8" ht="15.75" thickBot="1">
      <c r="C621" s="536" t="s">
        <v>1722</v>
      </c>
      <c r="D621" s="537" t="s">
        <v>1723</v>
      </c>
      <c r="E621" s="778"/>
      <c r="F621" s="537" t="s">
        <v>1848</v>
      </c>
      <c r="G621" s="537" t="s">
        <v>1680</v>
      </c>
      <c r="H621" s="537">
        <v>22.84</v>
      </c>
    </row>
    <row r="622" spans="3:8" ht="15.75" thickBot="1">
      <c r="C622" s="536" t="s">
        <v>1722</v>
      </c>
      <c r="D622" s="537" t="s">
        <v>1723</v>
      </c>
      <c r="E622" s="778"/>
      <c r="F622" s="537" t="s">
        <v>1849</v>
      </c>
      <c r="G622" s="537" t="s">
        <v>1680</v>
      </c>
      <c r="H622" s="537">
        <v>22.91</v>
      </c>
    </row>
    <row r="623" spans="3:8" ht="15.75" thickBot="1">
      <c r="C623" s="536" t="s">
        <v>1722</v>
      </c>
      <c r="D623" s="537" t="s">
        <v>1723</v>
      </c>
      <c r="E623" s="778"/>
      <c r="F623" s="537" t="s">
        <v>1850</v>
      </c>
      <c r="G623" s="537" t="s">
        <v>1680</v>
      </c>
      <c r="H623" s="537">
        <v>22.88</v>
      </c>
    </row>
    <row r="624" spans="3:8" ht="15.75" thickBot="1">
      <c r="C624" s="536" t="s">
        <v>1722</v>
      </c>
      <c r="D624" s="537" t="s">
        <v>1723</v>
      </c>
      <c r="E624" s="778"/>
      <c r="F624" s="537" t="s">
        <v>1851</v>
      </c>
      <c r="G624" s="537" t="s">
        <v>1680</v>
      </c>
      <c r="H624" s="537">
        <v>23.56</v>
      </c>
    </row>
    <row r="625" spans="3:8" ht="15.75" thickBot="1">
      <c r="C625" s="536" t="s">
        <v>1722</v>
      </c>
      <c r="D625" s="537" t="s">
        <v>1723</v>
      </c>
      <c r="E625" s="778"/>
      <c r="F625" s="537" t="s">
        <v>1851</v>
      </c>
      <c r="G625" s="537" t="s">
        <v>1680</v>
      </c>
      <c r="H625" s="537">
        <v>22.86</v>
      </c>
    </row>
    <row r="626" spans="3:8" ht="15.75" thickBot="1">
      <c r="C626" s="536" t="s">
        <v>1722</v>
      </c>
      <c r="D626" s="537" t="s">
        <v>1723</v>
      </c>
      <c r="E626" s="778"/>
      <c r="F626" s="537" t="s">
        <v>841</v>
      </c>
      <c r="G626" s="537" t="s">
        <v>814</v>
      </c>
      <c r="H626" s="537">
        <v>-688.72</v>
      </c>
    </row>
    <row r="627" spans="3:8" ht="15.75" thickBot="1">
      <c r="C627" s="536" t="s">
        <v>1722</v>
      </c>
      <c r="D627" s="537" t="s">
        <v>1723</v>
      </c>
      <c r="E627" s="778"/>
      <c r="F627" s="537" t="s">
        <v>841</v>
      </c>
      <c r="G627" s="537" t="s">
        <v>1680</v>
      </c>
      <c r="H627" s="537">
        <v>-0.54</v>
      </c>
    </row>
    <row r="628" spans="3:8" ht="15.75" thickBot="1">
      <c r="C628" s="536" t="s">
        <v>1722</v>
      </c>
      <c r="D628" s="537" t="s">
        <v>1723</v>
      </c>
      <c r="E628" s="778"/>
      <c r="F628" s="537" t="s">
        <v>841</v>
      </c>
      <c r="G628" s="537" t="s">
        <v>1680</v>
      </c>
      <c r="H628" s="537">
        <v>-0.48</v>
      </c>
    </row>
    <row r="629" spans="3:8" ht="15.75" thickBot="1">
      <c r="C629" s="536" t="s">
        <v>1722</v>
      </c>
      <c r="D629" s="537" t="s">
        <v>1723</v>
      </c>
      <c r="E629" s="778"/>
      <c r="F629" s="537" t="s">
        <v>841</v>
      </c>
      <c r="G629" s="537" t="s">
        <v>1680</v>
      </c>
      <c r="H629" s="537">
        <v>-1.24</v>
      </c>
    </row>
    <row r="630" spans="3:8" ht="15.75" thickBot="1">
      <c r="C630" s="536" t="s">
        <v>1722</v>
      </c>
      <c r="D630" s="537" t="s">
        <v>1723</v>
      </c>
      <c r="E630" s="778"/>
      <c r="F630" s="537" t="s">
        <v>841</v>
      </c>
      <c r="G630" s="537" t="s">
        <v>1680</v>
      </c>
      <c r="H630" s="537">
        <v>-1.32</v>
      </c>
    </row>
    <row r="631" spans="3:8" ht="15.75" thickBot="1">
      <c r="C631" s="536" t="s">
        <v>1722</v>
      </c>
      <c r="D631" s="537" t="s">
        <v>1723</v>
      </c>
      <c r="E631" s="778"/>
      <c r="F631" s="537" t="s">
        <v>841</v>
      </c>
      <c r="G631" s="537" t="s">
        <v>1680</v>
      </c>
      <c r="H631" s="537">
        <v>23.58</v>
      </c>
    </row>
    <row r="632" spans="3:8" ht="15.75" thickBot="1">
      <c r="C632" s="536" t="s">
        <v>1722</v>
      </c>
      <c r="D632" s="537" t="s">
        <v>1723</v>
      </c>
      <c r="E632" s="778"/>
      <c r="F632" s="538">
        <v>45297</v>
      </c>
      <c r="G632" s="537" t="s">
        <v>1680</v>
      </c>
      <c r="H632" s="537">
        <v>23.66</v>
      </c>
    </row>
    <row r="633" spans="3:8" ht="15.75" thickBot="1">
      <c r="C633" s="536" t="s">
        <v>1722</v>
      </c>
      <c r="D633" s="537" t="s">
        <v>1723</v>
      </c>
      <c r="E633" s="778"/>
      <c r="F633" s="538">
        <v>45357</v>
      </c>
      <c r="G633" s="537" t="s">
        <v>1680</v>
      </c>
      <c r="H633" s="537">
        <v>22.46</v>
      </c>
    </row>
    <row r="634" spans="3:8" ht="15.75" thickBot="1">
      <c r="C634" s="536" t="s">
        <v>1722</v>
      </c>
      <c r="D634" s="537" t="s">
        <v>1723</v>
      </c>
      <c r="E634" s="778"/>
      <c r="F634" s="538">
        <v>45388</v>
      </c>
      <c r="G634" s="537" t="s">
        <v>1680</v>
      </c>
      <c r="H634" s="537">
        <v>23</v>
      </c>
    </row>
    <row r="635" spans="3:8" ht="15.75" thickBot="1">
      <c r="C635" s="536" t="s">
        <v>1722</v>
      </c>
      <c r="D635" s="537" t="s">
        <v>1723</v>
      </c>
      <c r="E635" s="778"/>
      <c r="F635" s="538">
        <v>45418</v>
      </c>
      <c r="G635" s="537" t="s">
        <v>1680</v>
      </c>
      <c r="H635" s="537">
        <v>23.53</v>
      </c>
    </row>
    <row r="636" spans="3:8" ht="15.75" thickBot="1">
      <c r="C636" s="536" t="s">
        <v>1722</v>
      </c>
      <c r="D636" s="537" t="s">
        <v>1723</v>
      </c>
      <c r="E636" s="778"/>
      <c r="F636" s="538">
        <v>45479</v>
      </c>
      <c r="G636" s="537" t="s">
        <v>1680</v>
      </c>
      <c r="H636" s="537">
        <v>23.38</v>
      </c>
    </row>
    <row r="637" spans="3:8" ht="15.75" thickBot="1">
      <c r="C637" s="536" t="s">
        <v>1722</v>
      </c>
      <c r="D637" s="537" t="s">
        <v>1723</v>
      </c>
      <c r="E637" s="778"/>
      <c r="F637" s="538">
        <v>45479</v>
      </c>
      <c r="G637" s="537" t="s">
        <v>1680</v>
      </c>
      <c r="H637" s="537">
        <v>22.45</v>
      </c>
    </row>
    <row r="638" spans="3:8" ht="15.75" thickBot="1">
      <c r="C638" s="536" t="s">
        <v>1722</v>
      </c>
      <c r="D638" s="537" t="s">
        <v>1723</v>
      </c>
      <c r="E638" s="778"/>
      <c r="F638" s="538">
        <v>45510</v>
      </c>
      <c r="G638" s="537" t="s">
        <v>1680</v>
      </c>
      <c r="H638" s="537">
        <v>24.86</v>
      </c>
    </row>
    <row r="639" spans="3:8" ht="15.75" thickBot="1">
      <c r="C639" s="536" t="s">
        <v>1722</v>
      </c>
      <c r="D639" s="537" t="s">
        <v>1723</v>
      </c>
      <c r="E639" s="778"/>
      <c r="F639" s="538">
        <v>45571</v>
      </c>
      <c r="G639" s="537" t="s">
        <v>1680</v>
      </c>
      <c r="H639" s="537">
        <v>23.92</v>
      </c>
    </row>
    <row r="640" spans="3:8" ht="15.75" thickBot="1">
      <c r="C640" s="536" t="s">
        <v>1722</v>
      </c>
      <c r="D640" s="537" t="s">
        <v>1723</v>
      </c>
      <c r="E640" s="778"/>
      <c r="F640" s="538">
        <v>45571</v>
      </c>
      <c r="G640" s="537" t="s">
        <v>1680</v>
      </c>
      <c r="H640" s="537">
        <v>23.3</v>
      </c>
    </row>
    <row r="641" spans="3:8" ht="15.75" thickBot="1">
      <c r="C641" s="536" t="s">
        <v>1722</v>
      </c>
      <c r="D641" s="537" t="s">
        <v>1723</v>
      </c>
      <c r="E641" s="778"/>
      <c r="F641" s="538">
        <v>45602</v>
      </c>
      <c r="G641" s="537" t="s">
        <v>1680</v>
      </c>
      <c r="H641" s="537">
        <v>23.51</v>
      </c>
    </row>
    <row r="642" spans="3:8" ht="15.75" thickBot="1">
      <c r="C642" s="536" t="s">
        <v>1722</v>
      </c>
      <c r="D642" s="537" t="s">
        <v>1723</v>
      </c>
      <c r="E642" s="778"/>
      <c r="F642" s="538">
        <v>45632</v>
      </c>
      <c r="G642" s="537" t="s">
        <v>1680</v>
      </c>
      <c r="H642" s="537">
        <v>23.1</v>
      </c>
    </row>
    <row r="643" spans="3:8" ht="15.75" thickBot="1">
      <c r="C643" s="536" t="s">
        <v>1722</v>
      </c>
      <c r="D643" s="537" t="s">
        <v>1723</v>
      </c>
      <c r="E643" s="778"/>
      <c r="F643" s="537" t="s">
        <v>1852</v>
      </c>
      <c r="G643" s="537" t="s">
        <v>1680</v>
      </c>
      <c r="H643" s="537">
        <v>23.6</v>
      </c>
    </row>
    <row r="644" spans="3:8" ht="15.75" thickBot="1">
      <c r="C644" s="536" t="s">
        <v>1722</v>
      </c>
      <c r="D644" s="537" t="s">
        <v>1723</v>
      </c>
      <c r="E644" s="778"/>
      <c r="F644" s="537" t="s">
        <v>1853</v>
      </c>
      <c r="G644" s="537" t="s">
        <v>1680</v>
      </c>
      <c r="H644" s="537">
        <v>22.18</v>
      </c>
    </row>
    <row r="645" spans="3:8" ht="15.75" thickBot="1">
      <c r="C645" s="536" t="s">
        <v>1722</v>
      </c>
      <c r="D645" s="537" t="s">
        <v>1723</v>
      </c>
      <c r="E645" s="778"/>
      <c r="F645" s="537" t="s">
        <v>1854</v>
      </c>
      <c r="G645" s="537" t="s">
        <v>1680</v>
      </c>
      <c r="H645" s="537">
        <v>-1.98</v>
      </c>
    </row>
    <row r="646" spans="3:8" ht="15.75" thickBot="1">
      <c r="C646" s="536" t="s">
        <v>1722</v>
      </c>
      <c r="D646" s="537" t="s">
        <v>1723</v>
      </c>
      <c r="E646" s="778"/>
      <c r="F646" s="537" t="s">
        <v>1854</v>
      </c>
      <c r="G646" s="537" t="s">
        <v>1680</v>
      </c>
      <c r="H646" s="537">
        <v>22.34</v>
      </c>
    </row>
    <row r="647" spans="3:8" ht="15.75" thickBot="1">
      <c r="C647" s="536" t="s">
        <v>1722</v>
      </c>
      <c r="D647" s="537" t="s">
        <v>1723</v>
      </c>
      <c r="E647" s="778"/>
      <c r="F647" s="537" t="s">
        <v>1854</v>
      </c>
      <c r="G647" s="537" t="s">
        <v>1680</v>
      </c>
      <c r="H647" s="537">
        <v>-1.03</v>
      </c>
    </row>
    <row r="648" spans="3:8" ht="15.75" thickBot="1">
      <c r="C648" s="536" t="s">
        <v>1722</v>
      </c>
      <c r="D648" s="537" t="s">
        <v>1723</v>
      </c>
      <c r="E648" s="778"/>
      <c r="F648" s="537" t="s">
        <v>1854</v>
      </c>
      <c r="G648" s="537" t="s">
        <v>1680</v>
      </c>
      <c r="H648" s="537">
        <v>-0.67</v>
      </c>
    </row>
    <row r="649" spans="3:8" ht="15.75" thickBot="1">
      <c r="C649" s="536" t="s">
        <v>1722</v>
      </c>
      <c r="D649" s="537" t="s">
        <v>1723</v>
      </c>
      <c r="E649" s="778"/>
      <c r="F649" s="537" t="s">
        <v>1855</v>
      </c>
      <c r="G649" s="537" t="s">
        <v>1680</v>
      </c>
      <c r="H649" s="537">
        <v>-0.24</v>
      </c>
    </row>
    <row r="650" spans="3:8" ht="15.75" thickBot="1">
      <c r="C650" s="536" t="s">
        <v>1722</v>
      </c>
      <c r="D650" s="537" t="s">
        <v>1723</v>
      </c>
      <c r="E650" s="778"/>
      <c r="F650" s="537" t="s">
        <v>1855</v>
      </c>
      <c r="G650" s="537" t="s">
        <v>1680</v>
      </c>
      <c r="H650" s="537">
        <v>22.48</v>
      </c>
    </row>
    <row r="651" spans="3:8" ht="15.75" thickBot="1">
      <c r="C651" s="536" t="s">
        <v>1722</v>
      </c>
      <c r="D651" s="537" t="s">
        <v>1723</v>
      </c>
      <c r="E651" s="778"/>
      <c r="F651" s="537" t="s">
        <v>1855</v>
      </c>
      <c r="G651" s="537" t="s">
        <v>1680</v>
      </c>
      <c r="H651" s="537">
        <v>-0.51</v>
      </c>
    </row>
    <row r="652" spans="3:8" ht="15.75" thickBot="1">
      <c r="C652" s="536" t="s">
        <v>1722</v>
      </c>
      <c r="D652" s="537" t="s">
        <v>1723</v>
      </c>
      <c r="E652" s="778"/>
      <c r="F652" s="537" t="s">
        <v>1855</v>
      </c>
      <c r="G652" s="537" t="s">
        <v>1680</v>
      </c>
      <c r="H652" s="537">
        <v>-2.11</v>
      </c>
    </row>
    <row r="653" spans="3:8" ht="15.75" thickBot="1">
      <c r="C653" s="536" t="s">
        <v>1722</v>
      </c>
      <c r="D653" s="537" t="s">
        <v>1723</v>
      </c>
      <c r="E653" s="778"/>
      <c r="F653" s="537" t="s">
        <v>1855</v>
      </c>
      <c r="G653" s="537" t="s">
        <v>1680</v>
      </c>
      <c r="H653" s="537">
        <v>22.42</v>
      </c>
    </row>
    <row r="654" spans="3:8" ht="15.75" thickBot="1">
      <c r="C654" s="536" t="s">
        <v>1722</v>
      </c>
      <c r="D654" s="537" t="s">
        <v>1723</v>
      </c>
      <c r="E654" s="778"/>
      <c r="F654" s="537" t="s">
        <v>1855</v>
      </c>
      <c r="G654" s="537" t="s">
        <v>1680</v>
      </c>
      <c r="H654" s="537">
        <v>-0.24</v>
      </c>
    </row>
    <row r="655" spans="3:8" ht="15.75" thickBot="1">
      <c r="C655" s="536" t="s">
        <v>1722</v>
      </c>
      <c r="D655" s="537" t="s">
        <v>1723</v>
      </c>
      <c r="E655" s="778"/>
      <c r="F655" s="537" t="s">
        <v>1855</v>
      </c>
      <c r="G655" s="537" t="s">
        <v>1680</v>
      </c>
      <c r="H655" s="537">
        <v>23.7</v>
      </c>
    </row>
    <row r="656" spans="3:8" ht="15.75" thickBot="1">
      <c r="C656" s="536" t="s">
        <v>1722</v>
      </c>
      <c r="D656" s="537" t="s">
        <v>1723</v>
      </c>
      <c r="E656" s="778"/>
      <c r="F656" s="537" t="s">
        <v>1856</v>
      </c>
      <c r="G656" s="537" t="s">
        <v>1680</v>
      </c>
      <c r="H656" s="537">
        <v>23.6</v>
      </c>
    </row>
    <row r="657" spans="3:8" ht="15.75" thickBot="1">
      <c r="C657" s="536" t="s">
        <v>1722</v>
      </c>
      <c r="D657" s="537" t="s">
        <v>1723</v>
      </c>
      <c r="E657" s="778"/>
      <c r="F657" s="537" t="s">
        <v>1857</v>
      </c>
      <c r="G657" s="537" t="s">
        <v>1680</v>
      </c>
      <c r="H657" s="537">
        <v>22.95</v>
      </c>
    </row>
    <row r="658" spans="3:8" ht="15.75" thickBot="1">
      <c r="C658" s="536" t="s">
        <v>1722</v>
      </c>
      <c r="D658" s="537" t="s">
        <v>1723</v>
      </c>
      <c r="E658" s="778"/>
      <c r="F658" s="537" t="s">
        <v>1857</v>
      </c>
      <c r="G658" s="537" t="s">
        <v>1680</v>
      </c>
      <c r="H658" s="537">
        <v>23.45</v>
      </c>
    </row>
    <row r="659" spans="3:8" ht="15.75" thickBot="1">
      <c r="C659" s="536" t="s">
        <v>1722</v>
      </c>
      <c r="D659" s="537" t="s">
        <v>1723</v>
      </c>
      <c r="E659" s="778"/>
      <c r="F659" s="537" t="s">
        <v>1858</v>
      </c>
      <c r="G659" s="537" t="s">
        <v>1680</v>
      </c>
      <c r="H659" s="537">
        <v>23.5</v>
      </c>
    </row>
    <row r="660" spans="3:8" ht="15.75" thickBot="1">
      <c r="C660" s="536" t="s">
        <v>1722</v>
      </c>
      <c r="D660" s="537" t="s">
        <v>1723</v>
      </c>
      <c r="E660" s="778"/>
      <c r="F660" s="537" t="s">
        <v>1859</v>
      </c>
      <c r="G660" s="537" t="s">
        <v>1680</v>
      </c>
      <c r="H660" s="537">
        <v>23.66</v>
      </c>
    </row>
    <row r="661" spans="3:8" ht="15.75" thickBot="1">
      <c r="C661" s="536" t="s">
        <v>1722</v>
      </c>
      <c r="D661" s="537" t="s">
        <v>1723</v>
      </c>
      <c r="E661" s="778"/>
      <c r="F661" s="537" t="s">
        <v>1860</v>
      </c>
      <c r="G661" s="537" t="s">
        <v>1680</v>
      </c>
      <c r="H661" s="537">
        <v>23.24</v>
      </c>
    </row>
    <row r="662" spans="3:8" ht="15.75" thickBot="1">
      <c r="C662" s="536" t="s">
        <v>1722</v>
      </c>
      <c r="D662" s="537" t="s">
        <v>1723</v>
      </c>
      <c r="E662" s="778"/>
      <c r="F662" s="537" t="s">
        <v>1860</v>
      </c>
      <c r="G662" s="537" t="s">
        <v>1680</v>
      </c>
      <c r="H662" s="537">
        <v>23.74</v>
      </c>
    </row>
    <row r="663" spans="3:8" ht="15.75" thickBot="1">
      <c r="C663" s="536" t="s">
        <v>1722</v>
      </c>
      <c r="D663" s="537" t="s">
        <v>1723</v>
      </c>
      <c r="E663" s="778"/>
      <c r="F663" s="537" t="s">
        <v>1861</v>
      </c>
      <c r="G663" s="537" t="s">
        <v>1680</v>
      </c>
      <c r="H663" s="537">
        <v>23.42</v>
      </c>
    </row>
    <row r="664" spans="3:8" ht="15.75" thickBot="1">
      <c r="C664" s="536" t="s">
        <v>1722</v>
      </c>
      <c r="D664" s="537" t="s">
        <v>1723</v>
      </c>
      <c r="E664" s="778"/>
      <c r="F664" s="537" t="s">
        <v>1862</v>
      </c>
      <c r="G664" s="537" t="s">
        <v>1680</v>
      </c>
      <c r="H664" s="537">
        <v>-0.7</v>
      </c>
    </row>
    <row r="665" spans="3:8" ht="15.75" thickBot="1">
      <c r="C665" s="536" t="s">
        <v>1722</v>
      </c>
      <c r="D665" s="537" t="s">
        <v>1723</v>
      </c>
      <c r="E665" s="778"/>
      <c r="F665" s="537" t="s">
        <v>1862</v>
      </c>
      <c r="G665" s="537" t="s">
        <v>1680</v>
      </c>
      <c r="H665" s="537">
        <v>-0.28999999999999998</v>
      </c>
    </row>
    <row r="666" spans="3:8" ht="15.75" thickBot="1">
      <c r="C666" s="536" t="s">
        <v>1722</v>
      </c>
      <c r="D666" s="537" t="s">
        <v>1723</v>
      </c>
      <c r="E666" s="778"/>
      <c r="F666" s="537" t="s">
        <v>1862</v>
      </c>
      <c r="G666" s="537" t="s">
        <v>1680</v>
      </c>
      <c r="H666" s="537">
        <v>-0.14000000000000001</v>
      </c>
    </row>
    <row r="667" spans="3:8" ht="15.75" thickBot="1">
      <c r="C667" s="536" t="s">
        <v>1722</v>
      </c>
      <c r="D667" s="537" t="s">
        <v>1723</v>
      </c>
      <c r="E667" s="778"/>
      <c r="F667" s="537" t="s">
        <v>1862</v>
      </c>
      <c r="G667" s="537" t="s">
        <v>1680</v>
      </c>
      <c r="H667" s="537">
        <v>-0.88</v>
      </c>
    </row>
    <row r="668" spans="3:8" ht="15.75" thickBot="1">
      <c r="C668" s="536" t="s">
        <v>1722</v>
      </c>
      <c r="D668" s="537" t="s">
        <v>1723</v>
      </c>
      <c r="E668" s="778"/>
      <c r="F668" s="537" t="s">
        <v>1862</v>
      </c>
      <c r="G668" s="537" t="s">
        <v>1680</v>
      </c>
      <c r="H668" s="537">
        <v>-1.1100000000000001</v>
      </c>
    </row>
    <row r="669" spans="3:8" ht="15.75" thickBot="1">
      <c r="C669" s="536" t="s">
        <v>1722</v>
      </c>
      <c r="D669" s="537" t="s">
        <v>1723</v>
      </c>
      <c r="E669" s="778"/>
      <c r="F669" s="537" t="s">
        <v>1862</v>
      </c>
      <c r="G669" s="537" t="s">
        <v>1680</v>
      </c>
      <c r="H669" s="537">
        <v>-0.26</v>
      </c>
    </row>
    <row r="670" spans="3:8" ht="15.75" thickBot="1">
      <c r="C670" s="536" t="s">
        <v>1722</v>
      </c>
      <c r="D670" s="537" t="s">
        <v>1723</v>
      </c>
      <c r="E670" s="778"/>
      <c r="F670" s="537" t="s">
        <v>1863</v>
      </c>
      <c r="G670" s="537" t="s">
        <v>1680</v>
      </c>
      <c r="H670" s="537">
        <v>18.079999999999998</v>
      </c>
    </row>
    <row r="671" spans="3:8" ht="15.75" thickBot="1">
      <c r="C671" s="536" t="s">
        <v>1722</v>
      </c>
      <c r="D671" s="537" t="s">
        <v>1723</v>
      </c>
      <c r="E671" s="778"/>
      <c r="F671" s="537" t="s">
        <v>1863</v>
      </c>
      <c r="G671" s="537" t="s">
        <v>1680</v>
      </c>
      <c r="H671" s="537">
        <v>23.16</v>
      </c>
    </row>
    <row r="672" spans="3:8" ht="15.75" thickBot="1">
      <c r="C672" s="536" t="s">
        <v>1722</v>
      </c>
      <c r="D672" s="537" t="s">
        <v>1723</v>
      </c>
      <c r="E672" s="778"/>
      <c r="F672" s="537" t="s">
        <v>843</v>
      </c>
      <c r="G672" s="537" t="s">
        <v>814</v>
      </c>
      <c r="H672" s="537">
        <v>-638.15</v>
      </c>
    </row>
    <row r="673" spans="3:8" ht="15.75" thickBot="1">
      <c r="C673" s="536" t="s">
        <v>1722</v>
      </c>
      <c r="D673" s="537" t="s">
        <v>1723</v>
      </c>
      <c r="E673" s="779"/>
      <c r="F673" s="537" t="s">
        <v>843</v>
      </c>
      <c r="G673" s="537" t="s">
        <v>1680</v>
      </c>
      <c r="H673" s="537">
        <v>-0.48</v>
      </c>
    </row>
    <row r="674" spans="3:8" ht="15.75" thickBot="1">
      <c r="C674" s="775" t="s">
        <v>1864</v>
      </c>
      <c r="D674" s="776"/>
      <c r="E674" s="776"/>
      <c r="F674" s="776"/>
      <c r="G674" s="776"/>
      <c r="H674" s="535">
        <v>43.2</v>
      </c>
    </row>
    <row r="675" spans="3:8" ht="15.75" thickBot="1">
      <c r="C675" s="532" t="s">
        <v>1865</v>
      </c>
      <c r="D675" s="533" t="s">
        <v>1671</v>
      </c>
      <c r="E675" s="777" t="s">
        <v>1679</v>
      </c>
      <c r="F675" s="534">
        <v>45089</v>
      </c>
      <c r="G675" s="533" t="s">
        <v>1673</v>
      </c>
      <c r="H675" s="533">
        <v>-1</v>
      </c>
    </row>
    <row r="676" spans="3:8" ht="15.75" thickBot="1">
      <c r="C676" s="536" t="s">
        <v>1865</v>
      </c>
      <c r="D676" s="537" t="s">
        <v>1671</v>
      </c>
      <c r="E676" s="779"/>
      <c r="F676" s="537" t="s">
        <v>1799</v>
      </c>
      <c r="G676" s="537" t="s">
        <v>1680</v>
      </c>
      <c r="H676" s="537">
        <v>1</v>
      </c>
    </row>
    <row r="677" spans="3:8" ht="15.75" thickBot="1">
      <c r="C677" s="775" t="s">
        <v>1866</v>
      </c>
      <c r="D677" s="776"/>
      <c r="E677" s="776"/>
      <c r="F677" s="776"/>
      <c r="G677" s="776"/>
      <c r="H677" s="535">
        <v>0</v>
      </c>
    </row>
    <row r="678" spans="3:8" ht="15.75" thickBot="1">
      <c r="C678" s="532" t="s">
        <v>1867</v>
      </c>
      <c r="D678" s="533" t="s">
        <v>1671</v>
      </c>
      <c r="E678" s="777" t="s">
        <v>1672</v>
      </c>
      <c r="F678" s="533" t="s">
        <v>1743</v>
      </c>
      <c r="G678" s="533" t="s">
        <v>814</v>
      </c>
      <c r="H678" s="533">
        <v>-1</v>
      </c>
    </row>
    <row r="679" spans="3:8" ht="15.75" thickBot="1">
      <c r="C679" s="536" t="s">
        <v>1867</v>
      </c>
      <c r="D679" s="537" t="s">
        <v>1671</v>
      </c>
      <c r="E679" s="778"/>
      <c r="F679" s="537" t="s">
        <v>1748</v>
      </c>
      <c r="G679" s="537" t="s">
        <v>1680</v>
      </c>
      <c r="H679" s="537">
        <v>2</v>
      </c>
    </row>
    <row r="680" spans="3:8" ht="15.75" thickBot="1">
      <c r="C680" s="536" t="s">
        <v>1867</v>
      </c>
      <c r="D680" s="537" t="s">
        <v>1671</v>
      </c>
      <c r="E680" s="778"/>
      <c r="F680" s="537" t="s">
        <v>1753</v>
      </c>
      <c r="G680" s="537" t="s">
        <v>814</v>
      </c>
      <c r="H680" s="537">
        <v>-1</v>
      </c>
    </row>
    <row r="681" spans="3:8" ht="15.75" thickBot="1">
      <c r="C681" s="536" t="s">
        <v>1867</v>
      </c>
      <c r="D681" s="537" t="s">
        <v>1671</v>
      </c>
      <c r="E681" s="778"/>
      <c r="F681" s="538">
        <v>45087</v>
      </c>
      <c r="G681" s="537" t="s">
        <v>814</v>
      </c>
      <c r="H681" s="537">
        <v>-1</v>
      </c>
    </row>
    <row r="682" spans="3:8" ht="15.75" thickBot="1">
      <c r="C682" s="536" t="s">
        <v>1867</v>
      </c>
      <c r="D682" s="537" t="s">
        <v>1671</v>
      </c>
      <c r="E682" s="778"/>
      <c r="F682" s="538">
        <v>45270</v>
      </c>
      <c r="G682" s="537" t="s">
        <v>1680</v>
      </c>
      <c r="H682" s="537">
        <v>1</v>
      </c>
    </row>
    <row r="683" spans="3:8" ht="15.75" thickBot="1">
      <c r="C683" s="536" t="s">
        <v>1867</v>
      </c>
      <c r="D683" s="537" t="s">
        <v>1671</v>
      </c>
      <c r="E683" s="778"/>
      <c r="F683" s="538">
        <v>44968</v>
      </c>
      <c r="G683" s="537" t="s">
        <v>814</v>
      </c>
      <c r="H683" s="537">
        <v>-1</v>
      </c>
    </row>
    <row r="684" spans="3:8" ht="15.75" thickBot="1">
      <c r="C684" s="536" t="s">
        <v>1867</v>
      </c>
      <c r="D684" s="537" t="s">
        <v>1671</v>
      </c>
      <c r="E684" s="778"/>
      <c r="F684" s="537" t="s">
        <v>1776</v>
      </c>
      <c r="G684" s="537" t="s">
        <v>1680</v>
      </c>
      <c r="H684" s="537">
        <v>2</v>
      </c>
    </row>
    <row r="685" spans="3:8" ht="15.75" thickBot="1">
      <c r="C685" s="536" t="s">
        <v>1867</v>
      </c>
      <c r="D685" s="537" t="s">
        <v>1671</v>
      </c>
      <c r="E685" s="778"/>
      <c r="F685" s="537" t="s">
        <v>1777</v>
      </c>
      <c r="G685" s="537" t="s">
        <v>814</v>
      </c>
      <c r="H685" s="537">
        <v>-1</v>
      </c>
    </row>
    <row r="686" spans="3:8" ht="15.75" thickBot="1">
      <c r="C686" s="536" t="s">
        <v>1867</v>
      </c>
      <c r="D686" s="537" t="s">
        <v>1671</v>
      </c>
      <c r="E686" s="778"/>
      <c r="F686" s="538">
        <v>45089</v>
      </c>
      <c r="G686" s="537" t="s">
        <v>1673</v>
      </c>
      <c r="H686" s="537">
        <v>0</v>
      </c>
    </row>
    <row r="687" spans="3:8" ht="15.75" thickBot="1">
      <c r="C687" s="536" t="s">
        <v>1867</v>
      </c>
      <c r="D687" s="537" t="s">
        <v>1671</v>
      </c>
      <c r="E687" s="778"/>
      <c r="F687" s="538">
        <v>45272</v>
      </c>
      <c r="G687" s="537" t="s">
        <v>814</v>
      </c>
      <c r="H687" s="537">
        <v>-1</v>
      </c>
    </row>
    <row r="688" spans="3:8" ht="15.75" thickBot="1">
      <c r="C688" s="536" t="s">
        <v>1867</v>
      </c>
      <c r="D688" s="537" t="s">
        <v>1671</v>
      </c>
      <c r="E688" s="778"/>
      <c r="F688" s="537" t="s">
        <v>1868</v>
      </c>
      <c r="G688" s="537" t="s">
        <v>1680</v>
      </c>
      <c r="H688" s="537">
        <v>2</v>
      </c>
    </row>
    <row r="689" spans="3:8" ht="15.75" thickBot="1">
      <c r="C689" s="536" t="s">
        <v>1867</v>
      </c>
      <c r="D689" s="537" t="s">
        <v>1671</v>
      </c>
      <c r="E689" s="778"/>
      <c r="F689" s="537" t="s">
        <v>1869</v>
      </c>
      <c r="G689" s="537" t="s">
        <v>814</v>
      </c>
      <c r="H689" s="537">
        <v>-1</v>
      </c>
    </row>
    <row r="690" spans="3:8" ht="15.75" thickBot="1">
      <c r="C690" s="536" t="s">
        <v>1867</v>
      </c>
      <c r="D690" s="537" t="s">
        <v>1671</v>
      </c>
      <c r="E690" s="778"/>
      <c r="F690" s="538">
        <v>45567</v>
      </c>
      <c r="G690" s="537" t="s">
        <v>814</v>
      </c>
      <c r="H690" s="537">
        <v>-1</v>
      </c>
    </row>
    <row r="691" spans="3:8" ht="15.75" thickBot="1">
      <c r="C691" s="536" t="s">
        <v>1867</v>
      </c>
      <c r="D691" s="537" t="s">
        <v>1671</v>
      </c>
      <c r="E691" s="778"/>
      <c r="F691" s="537" t="s">
        <v>1719</v>
      </c>
      <c r="G691" s="537" t="s">
        <v>1680</v>
      </c>
      <c r="H691" s="537">
        <v>2</v>
      </c>
    </row>
    <row r="692" spans="3:8" ht="15.75" thickBot="1">
      <c r="C692" s="536" t="s">
        <v>1867</v>
      </c>
      <c r="D692" s="537" t="s">
        <v>1671</v>
      </c>
      <c r="E692" s="778"/>
      <c r="F692" s="538">
        <v>45538</v>
      </c>
      <c r="G692" s="537" t="s">
        <v>814</v>
      </c>
      <c r="H692" s="537">
        <v>-1</v>
      </c>
    </row>
    <row r="693" spans="3:8" ht="15.75" thickBot="1">
      <c r="C693" s="536" t="s">
        <v>1867</v>
      </c>
      <c r="D693" s="537" t="s">
        <v>1671</v>
      </c>
      <c r="E693" s="778"/>
      <c r="F693" s="537" t="s">
        <v>1870</v>
      </c>
      <c r="G693" s="537" t="s">
        <v>814</v>
      </c>
      <c r="H693" s="537">
        <v>-1</v>
      </c>
    </row>
    <row r="694" spans="3:8" ht="15.75" thickBot="1">
      <c r="C694" s="536" t="s">
        <v>1867</v>
      </c>
      <c r="D694" s="537" t="s">
        <v>1671</v>
      </c>
      <c r="E694" s="778"/>
      <c r="F694" s="538">
        <v>45327</v>
      </c>
      <c r="G694" s="537" t="s">
        <v>1680</v>
      </c>
      <c r="H694" s="537">
        <v>2</v>
      </c>
    </row>
    <row r="695" spans="3:8" ht="15.75" thickBot="1">
      <c r="C695" s="536" t="s">
        <v>1867</v>
      </c>
      <c r="D695" s="537" t="s">
        <v>1671</v>
      </c>
      <c r="E695" s="778"/>
      <c r="F695" s="538">
        <v>45417</v>
      </c>
      <c r="G695" s="537" t="s">
        <v>814</v>
      </c>
      <c r="H695" s="537">
        <v>-1</v>
      </c>
    </row>
    <row r="696" spans="3:8" ht="15.75" thickBot="1">
      <c r="C696" s="536" t="s">
        <v>1867</v>
      </c>
      <c r="D696" s="537" t="s">
        <v>1671</v>
      </c>
      <c r="E696" s="779"/>
      <c r="F696" s="537" t="s">
        <v>1852</v>
      </c>
      <c r="G696" s="537" t="s">
        <v>814</v>
      </c>
      <c r="H696" s="537">
        <v>-1</v>
      </c>
    </row>
    <row r="697" spans="3:8" ht="15.75" thickBot="1">
      <c r="C697" s="775" t="s">
        <v>1871</v>
      </c>
      <c r="D697" s="776"/>
      <c r="E697" s="776"/>
      <c r="F697" s="776"/>
      <c r="G697" s="776"/>
      <c r="H697" s="535">
        <v>-1</v>
      </c>
    </row>
    <row r="698" spans="3:8" ht="15.75" thickBot="1">
      <c r="C698" s="532" t="s">
        <v>1872</v>
      </c>
      <c r="D698" s="533" t="s">
        <v>1873</v>
      </c>
      <c r="E698" s="777" t="s">
        <v>1874</v>
      </c>
      <c r="F698" s="533" t="s">
        <v>1727</v>
      </c>
      <c r="G698" s="533" t="s">
        <v>814</v>
      </c>
      <c r="H698" s="533">
        <v>-1</v>
      </c>
    </row>
    <row r="699" spans="3:8" ht="15.75" thickBot="1">
      <c r="C699" s="536" t="s">
        <v>1872</v>
      </c>
      <c r="D699" s="537" t="s">
        <v>1873</v>
      </c>
      <c r="E699" s="778"/>
      <c r="F699" s="537" t="s">
        <v>1875</v>
      </c>
      <c r="G699" s="537" t="s">
        <v>814</v>
      </c>
      <c r="H699" s="537">
        <v>-1</v>
      </c>
    </row>
    <row r="700" spans="3:8" ht="15.75" thickBot="1">
      <c r="C700" s="536" t="s">
        <v>1872</v>
      </c>
      <c r="D700" s="537" t="s">
        <v>1873</v>
      </c>
      <c r="E700" s="778"/>
      <c r="F700" s="537" t="s">
        <v>1733</v>
      </c>
      <c r="G700" s="537" t="s">
        <v>814</v>
      </c>
      <c r="H700" s="537">
        <v>-1</v>
      </c>
    </row>
    <row r="701" spans="3:8" ht="15.75" thickBot="1">
      <c r="C701" s="536" t="s">
        <v>1872</v>
      </c>
      <c r="D701" s="537" t="s">
        <v>1873</v>
      </c>
      <c r="E701" s="778"/>
      <c r="F701" s="538">
        <v>44965</v>
      </c>
      <c r="G701" s="537" t="s">
        <v>1680</v>
      </c>
      <c r="H701" s="537">
        <v>4</v>
      </c>
    </row>
    <row r="702" spans="3:8" ht="15.75" thickBot="1">
      <c r="C702" s="536" t="s">
        <v>1872</v>
      </c>
      <c r="D702" s="537" t="s">
        <v>1873</v>
      </c>
      <c r="E702" s="778"/>
      <c r="F702" s="538">
        <v>45268</v>
      </c>
      <c r="G702" s="537" t="s">
        <v>814</v>
      </c>
      <c r="H702" s="537">
        <v>-1</v>
      </c>
    </row>
    <row r="703" spans="3:8" ht="15.75" thickBot="1">
      <c r="C703" s="536" t="s">
        <v>1872</v>
      </c>
      <c r="D703" s="537" t="s">
        <v>1873</v>
      </c>
      <c r="E703" s="778"/>
      <c r="F703" s="537" t="s">
        <v>1742</v>
      </c>
      <c r="G703" s="537" t="s">
        <v>814</v>
      </c>
      <c r="H703" s="537">
        <v>-1</v>
      </c>
    </row>
    <row r="704" spans="3:8" ht="15.75" thickBot="1">
      <c r="C704" s="536" t="s">
        <v>1872</v>
      </c>
      <c r="D704" s="537" t="s">
        <v>1873</v>
      </c>
      <c r="E704" s="778"/>
      <c r="F704" s="537" t="s">
        <v>1743</v>
      </c>
      <c r="G704" s="537" t="s">
        <v>814</v>
      </c>
      <c r="H704" s="537">
        <v>-1</v>
      </c>
    </row>
    <row r="705" spans="3:8" ht="15.75" thickBot="1">
      <c r="C705" s="536" t="s">
        <v>1872</v>
      </c>
      <c r="D705" s="537" t="s">
        <v>1873</v>
      </c>
      <c r="E705" s="778"/>
      <c r="F705" s="538">
        <v>45086</v>
      </c>
      <c r="G705" s="537" t="s">
        <v>1680</v>
      </c>
      <c r="H705" s="537">
        <v>4</v>
      </c>
    </row>
    <row r="706" spans="3:8" ht="15.75" thickBot="1">
      <c r="C706" s="536" t="s">
        <v>1872</v>
      </c>
      <c r="D706" s="537" t="s">
        <v>1873</v>
      </c>
      <c r="E706" s="778"/>
      <c r="F706" s="538">
        <v>45116</v>
      </c>
      <c r="G706" s="537" t="s">
        <v>814</v>
      </c>
      <c r="H706" s="537">
        <v>-1</v>
      </c>
    </row>
    <row r="707" spans="3:8" ht="15.75" thickBot="1">
      <c r="C707" s="536" t="s">
        <v>1872</v>
      </c>
      <c r="D707" s="537" t="s">
        <v>1873</v>
      </c>
      <c r="E707" s="778"/>
      <c r="F707" s="537" t="s">
        <v>1752</v>
      </c>
      <c r="G707" s="537" t="s">
        <v>814</v>
      </c>
      <c r="H707" s="537">
        <v>-2</v>
      </c>
    </row>
    <row r="708" spans="3:8" ht="15.75" thickBot="1">
      <c r="C708" s="536" t="s">
        <v>1872</v>
      </c>
      <c r="D708" s="537" t="s">
        <v>1873</v>
      </c>
      <c r="E708" s="778"/>
      <c r="F708" s="538">
        <v>44936</v>
      </c>
      <c r="G708" s="537" t="s">
        <v>814</v>
      </c>
      <c r="H708" s="537">
        <v>-1</v>
      </c>
    </row>
    <row r="709" spans="3:8" ht="15.75" thickBot="1">
      <c r="C709" s="536" t="s">
        <v>1872</v>
      </c>
      <c r="D709" s="537" t="s">
        <v>1873</v>
      </c>
      <c r="E709" s="778"/>
      <c r="F709" s="538">
        <v>45056</v>
      </c>
      <c r="G709" s="537" t="s">
        <v>814</v>
      </c>
      <c r="H709" s="537">
        <v>-1</v>
      </c>
    </row>
    <row r="710" spans="3:8" ht="15.75" thickBot="1">
      <c r="C710" s="536" t="s">
        <v>1872</v>
      </c>
      <c r="D710" s="537" t="s">
        <v>1873</v>
      </c>
      <c r="E710" s="778"/>
      <c r="F710" s="538">
        <v>45270</v>
      </c>
      <c r="G710" s="537" t="s">
        <v>1680</v>
      </c>
      <c r="H710" s="537">
        <v>4</v>
      </c>
    </row>
    <row r="711" spans="3:8" ht="15.75" thickBot="1">
      <c r="C711" s="536" t="s">
        <v>1872</v>
      </c>
      <c r="D711" s="537" t="s">
        <v>1873</v>
      </c>
      <c r="E711" s="778"/>
      <c r="F711" s="537" t="s">
        <v>1876</v>
      </c>
      <c r="G711" s="537" t="s">
        <v>814</v>
      </c>
      <c r="H711" s="537">
        <v>-1</v>
      </c>
    </row>
    <row r="712" spans="3:8" ht="15.75" thickBot="1">
      <c r="C712" s="536" t="s">
        <v>1872</v>
      </c>
      <c r="D712" s="537" t="s">
        <v>1873</v>
      </c>
      <c r="E712" s="778"/>
      <c r="F712" s="537" t="s">
        <v>1764</v>
      </c>
      <c r="G712" s="537" t="s">
        <v>814</v>
      </c>
      <c r="H712" s="537">
        <v>-1</v>
      </c>
    </row>
    <row r="713" spans="3:8" ht="15.75" thickBot="1">
      <c r="C713" s="536" t="s">
        <v>1872</v>
      </c>
      <c r="D713" s="537" t="s">
        <v>1873</v>
      </c>
      <c r="E713" s="778"/>
      <c r="F713" s="537" t="s">
        <v>1771</v>
      </c>
      <c r="G713" s="537" t="s">
        <v>814</v>
      </c>
      <c r="H713" s="537">
        <v>-1</v>
      </c>
    </row>
    <row r="714" spans="3:8" ht="15.75" thickBot="1">
      <c r="C714" s="536" t="s">
        <v>1872</v>
      </c>
      <c r="D714" s="537" t="s">
        <v>1873</v>
      </c>
      <c r="E714" s="778"/>
      <c r="F714" s="538">
        <v>45089</v>
      </c>
      <c r="G714" s="537" t="s">
        <v>1680</v>
      </c>
      <c r="H714" s="537">
        <v>4</v>
      </c>
    </row>
    <row r="715" spans="3:8" ht="15.75" thickBot="1">
      <c r="C715" s="536" t="s">
        <v>1872</v>
      </c>
      <c r="D715" s="537" t="s">
        <v>1873</v>
      </c>
      <c r="E715" s="778"/>
      <c r="F715" s="538">
        <v>45089</v>
      </c>
      <c r="G715" s="537" t="s">
        <v>1673</v>
      </c>
      <c r="H715" s="537">
        <v>0</v>
      </c>
    </row>
    <row r="716" spans="3:8" ht="15.75" thickBot="1">
      <c r="C716" s="536" t="s">
        <v>1872</v>
      </c>
      <c r="D716" s="537" t="s">
        <v>1873</v>
      </c>
      <c r="E716" s="778"/>
      <c r="F716" s="538">
        <v>45323</v>
      </c>
      <c r="G716" s="537" t="s">
        <v>814</v>
      </c>
      <c r="H716" s="537">
        <v>-1</v>
      </c>
    </row>
    <row r="717" spans="3:8" ht="15.75" thickBot="1">
      <c r="C717" s="536" t="s">
        <v>1872</v>
      </c>
      <c r="D717" s="537" t="s">
        <v>1873</v>
      </c>
      <c r="E717" s="778"/>
      <c r="F717" s="538">
        <v>45536</v>
      </c>
      <c r="G717" s="537" t="s">
        <v>814</v>
      </c>
      <c r="H717" s="537">
        <v>-1</v>
      </c>
    </row>
    <row r="718" spans="3:8" ht="15.75" thickBot="1">
      <c r="C718" s="536" t="s">
        <v>1872</v>
      </c>
      <c r="D718" s="537" t="s">
        <v>1873</v>
      </c>
      <c r="E718" s="778"/>
      <c r="F718" s="537" t="s">
        <v>1877</v>
      </c>
      <c r="G718" s="537" t="s">
        <v>814</v>
      </c>
      <c r="H718" s="537">
        <v>-2</v>
      </c>
    </row>
    <row r="719" spans="3:8" ht="15.75" thickBot="1">
      <c r="C719" s="536" t="s">
        <v>1872</v>
      </c>
      <c r="D719" s="537" t="s">
        <v>1873</v>
      </c>
      <c r="E719" s="778"/>
      <c r="F719" s="538">
        <v>45384</v>
      </c>
      <c r="G719" s="537" t="s">
        <v>814</v>
      </c>
      <c r="H719" s="537">
        <v>-1</v>
      </c>
    </row>
    <row r="720" spans="3:8" ht="15.75" thickBot="1">
      <c r="C720" s="536" t="s">
        <v>1872</v>
      </c>
      <c r="D720" s="537" t="s">
        <v>1873</v>
      </c>
      <c r="E720" s="778"/>
      <c r="F720" s="538">
        <v>45628</v>
      </c>
      <c r="G720" s="537" t="s">
        <v>814</v>
      </c>
      <c r="H720" s="537">
        <v>-4</v>
      </c>
    </row>
    <row r="721" spans="3:8" ht="15.75" thickBot="1">
      <c r="C721" s="536" t="s">
        <v>1872</v>
      </c>
      <c r="D721" s="537" t="s">
        <v>1873</v>
      </c>
      <c r="E721" s="778"/>
      <c r="F721" s="538">
        <v>45628</v>
      </c>
      <c r="G721" s="537" t="s">
        <v>1680</v>
      </c>
      <c r="H721" s="537">
        <v>4</v>
      </c>
    </row>
    <row r="722" spans="3:8" ht="15.75" thickBot="1">
      <c r="C722" s="536" t="s">
        <v>1872</v>
      </c>
      <c r="D722" s="537" t="s">
        <v>1873</v>
      </c>
      <c r="E722" s="778"/>
      <c r="F722" s="537" t="s">
        <v>1817</v>
      </c>
      <c r="G722" s="537" t="s">
        <v>1680</v>
      </c>
      <c r="H722" s="537">
        <v>4</v>
      </c>
    </row>
    <row r="723" spans="3:8" ht="15.75" thickBot="1">
      <c r="C723" s="536" t="s">
        <v>1872</v>
      </c>
      <c r="D723" s="537" t="s">
        <v>1873</v>
      </c>
      <c r="E723" s="778"/>
      <c r="F723" s="537" t="s">
        <v>835</v>
      </c>
      <c r="G723" s="537" t="s">
        <v>814</v>
      </c>
      <c r="H723" s="537">
        <v>-2</v>
      </c>
    </row>
    <row r="724" spans="3:8" ht="15.75" thickBot="1">
      <c r="C724" s="536" t="s">
        <v>1872</v>
      </c>
      <c r="D724" s="537" t="s">
        <v>1873</v>
      </c>
      <c r="E724" s="778"/>
      <c r="F724" s="538">
        <v>45415</v>
      </c>
      <c r="G724" s="537" t="s">
        <v>814</v>
      </c>
      <c r="H724" s="537">
        <v>-1</v>
      </c>
    </row>
    <row r="725" spans="3:8" ht="15.75" thickBot="1">
      <c r="C725" s="536" t="s">
        <v>1872</v>
      </c>
      <c r="D725" s="537" t="s">
        <v>1873</v>
      </c>
      <c r="E725" s="778"/>
      <c r="F725" s="537" t="s">
        <v>1819</v>
      </c>
      <c r="G725" s="537" t="s">
        <v>1680</v>
      </c>
      <c r="H725" s="537">
        <v>4</v>
      </c>
    </row>
    <row r="726" spans="3:8" ht="15.75" thickBot="1">
      <c r="C726" s="536" t="s">
        <v>1872</v>
      </c>
      <c r="D726" s="537" t="s">
        <v>1873</v>
      </c>
      <c r="E726" s="778"/>
      <c r="F726" s="537" t="s">
        <v>1825</v>
      </c>
      <c r="G726" s="537" t="s">
        <v>814</v>
      </c>
      <c r="H726" s="537">
        <v>-1</v>
      </c>
    </row>
    <row r="727" spans="3:8" ht="15.75" thickBot="1">
      <c r="C727" s="536" t="s">
        <v>1872</v>
      </c>
      <c r="D727" s="537" t="s">
        <v>1873</v>
      </c>
      <c r="E727" s="778"/>
      <c r="F727" s="537" t="s">
        <v>1878</v>
      </c>
      <c r="G727" s="537" t="s">
        <v>814</v>
      </c>
      <c r="H727" s="537">
        <v>-1</v>
      </c>
    </row>
    <row r="728" spans="3:8" ht="15.75" thickBot="1">
      <c r="C728" s="536" t="s">
        <v>1872</v>
      </c>
      <c r="D728" s="537" t="s">
        <v>1873</v>
      </c>
      <c r="E728" s="779"/>
      <c r="F728" s="537" t="s">
        <v>1843</v>
      </c>
      <c r="G728" s="537" t="s">
        <v>814</v>
      </c>
      <c r="H728" s="537">
        <v>-1</v>
      </c>
    </row>
    <row r="729" spans="3:8" ht="15.75" thickBot="1">
      <c r="C729" s="775" t="s">
        <v>1879</v>
      </c>
      <c r="D729" s="776"/>
      <c r="E729" s="776"/>
      <c r="F729" s="776"/>
      <c r="G729" s="776"/>
      <c r="H729" s="535">
        <v>-1</v>
      </c>
    </row>
    <row r="730" spans="3:8" ht="15.75" thickBot="1">
      <c r="C730" s="532" t="s">
        <v>1880</v>
      </c>
      <c r="D730" s="533" t="s">
        <v>1881</v>
      </c>
      <c r="E730" s="777" t="s">
        <v>1672</v>
      </c>
      <c r="F730" s="533" t="s">
        <v>1728</v>
      </c>
      <c r="G730" s="533" t="s">
        <v>814</v>
      </c>
      <c r="H730" s="533">
        <v>-10</v>
      </c>
    </row>
    <row r="731" spans="3:8" ht="15.75" thickBot="1">
      <c r="C731" s="536" t="s">
        <v>1880</v>
      </c>
      <c r="D731" s="537" t="s">
        <v>1881</v>
      </c>
      <c r="E731" s="778"/>
      <c r="F731" s="537" t="s">
        <v>1740</v>
      </c>
      <c r="G731" s="537" t="s">
        <v>814</v>
      </c>
      <c r="H731" s="537">
        <v>-9</v>
      </c>
    </row>
    <row r="732" spans="3:8" ht="15.75" thickBot="1">
      <c r="C732" s="536" t="s">
        <v>1880</v>
      </c>
      <c r="D732" s="537" t="s">
        <v>1881</v>
      </c>
      <c r="E732" s="778"/>
      <c r="F732" s="537" t="s">
        <v>1740</v>
      </c>
      <c r="G732" s="537" t="s">
        <v>814</v>
      </c>
      <c r="H732" s="537">
        <v>-9</v>
      </c>
    </row>
    <row r="733" spans="3:8" ht="15.75" thickBot="1">
      <c r="C733" s="536" t="s">
        <v>1880</v>
      </c>
      <c r="D733" s="537" t="s">
        <v>1881</v>
      </c>
      <c r="E733" s="778"/>
      <c r="F733" s="537" t="s">
        <v>1740</v>
      </c>
      <c r="G733" s="537" t="s">
        <v>814</v>
      </c>
      <c r="H733" s="537">
        <v>-9</v>
      </c>
    </row>
    <row r="734" spans="3:8" ht="15.75" thickBot="1">
      <c r="C734" s="536" t="s">
        <v>1880</v>
      </c>
      <c r="D734" s="537" t="s">
        <v>1881</v>
      </c>
      <c r="E734" s="778"/>
      <c r="F734" s="537" t="s">
        <v>819</v>
      </c>
      <c r="G734" s="537" t="s">
        <v>1680</v>
      </c>
      <c r="H734" s="537">
        <v>84</v>
      </c>
    </row>
    <row r="735" spans="3:8" ht="15.75" thickBot="1">
      <c r="C735" s="536" t="s">
        <v>1880</v>
      </c>
      <c r="D735" s="537" t="s">
        <v>1881</v>
      </c>
      <c r="E735" s="778"/>
      <c r="F735" s="537" t="s">
        <v>1749</v>
      </c>
      <c r="G735" s="537" t="s">
        <v>814</v>
      </c>
      <c r="H735" s="537">
        <v>-10</v>
      </c>
    </row>
    <row r="736" spans="3:8" ht="15.75" thickBot="1">
      <c r="C736" s="536" t="s">
        <v>1880</v>
      </c>
      <c r="D736" s="537" t="s">
        <v>1881</v>
      </c>
      <c r="E736" s="778"/>
      <c r="F736" s="537" t="s">
        <v>1765</v>
      </c>
      <c r="G736" s="537" t="s">
        <v>814</v>
      </c>
      <c r="H736" s="537">
        <v>-30</v>
      </c>
    </row>
    <row r="737" spans="3:8" ht="15.75" thickBot="1">
      <c r="C737" s="536" t="s">
        <v>1880</v>
      </c>
      <c r="D737" s="537" t="s">
        <v>1881</v>
      </c>
      <c r="E737" s="778"/>
      <c r="F737" s="538">
        <v>45089</v>
      </c>
      <c r="G737" s="537" t="s">
        <v>1673</v>
      </c>
      <c r="H737" s="537">
        <v>-10</v>
      </c>
    </row>
    <row r="738" spans="3:8" ht="15.75" thickBot="1">
      <c r="C738" s="536" t="s">
        <v>1880</v>
      </c>
      <c r="D738" s="537" t="s">
        <v>1881</v>
      </c>
      <c r="E738" s="778"/>
      <c r="F738" s="538">
        <v>45445</v>
      </c>
      <c r="G738" s="537" t="s">
        <v>814</v>
      </c>
      <c r="H738" s="537">
        <v>-10</v>
      </c>
    </row>
    <row r="739" spans="3:8" ht="15.75" thickBot="1">
      <c r="C739" s="536" t="s">
        <v>1880</v>
      </c>
      <c r="D739" s="537" t="s">
        <v>1881</v>
      </c>
      <c r="E739" s="778"/>
      <c r="F739" s="537" t="s">
        <v>1809</v>
      </c>
      <c r="G739" s="537" t="s">
        <v>814</v>
      </c>
      <c r="H739" s="537">
        <v>-24</v>
      </c>
    </row>
    <row r="740" spans="3:8" ht="15.75" thickBot="1">
      <c r="C740" s="536" t="s">
        <v>1880</v>
      </c>
      <c r="D740" s="537" t="s">
        <v>1881</v>
      </c>
      <c r="E740" s="778"/>
      <c r="F740" s="537" t="s">
        <v>1817</v>
      </c>
      <c r="G740" s="537" t="s">
        <v>1680</v>
      </c>
      <c r="H740" s="537">
        <v>168</v>
      </c>
    </row>
    <row r="741" spans="3:8" ht="15.75" thickBot="1">
      <c r="C741" s="536" t="s">
        <v>1880</v>
      </c>
      <c r="D741" s="537" t="s">
        <v>1881</v>
      </c>
      <c r="E741" s="778"/>
      <c r="F741" s="538">
        <v>45356</v>
      </c>
      <c r="G741" s="537" t="s">
        <v>814</v>
      </c>
      <c r="H741" s="537">
        <v>-20</v>
      </c>
    </row>
    <row r="742" spans="3:8" ht="15.75" thickBot="1">
      <c r="C742" s="536" t="s">
        <v>1880</v>
      </c>
      <c r="D742" s="537" t="s">
        <v>1881</v>
      </c>
      <c r="E742" s="778"/>
      <c r="F742" s="538">
        <v>45356</v>
      </c>
      <c r="G742" s="537" t="s">
        <v>814</v>
      </c>
      <c r="H742" s="537">
        <v>-20</v>
      </c>
    </row>
    <row r="743" spans="3:8" ht="15.75" thickBot="1">
      <c r="C743" s="536" t="s">
        <v>1880</v>
      </c>
      <c r="D743" s="537" t="s">
        <v>1881</v>
      </c>
      <c r="E743" s="778"/>
      <c r="F743" s="538">
        <v>45478</v>
      </c>
      <c r="G743" s="537" t="s">
        <v>814</v>
      </c>
      <c r="H743" s="537">
        <v>-20</v>
      </c>
    </row>
    <row r="744" spans="3:8" ht="15.75" thickBot="1">
      <c r="C744" s="536" t="s">
        <v>1880</v>
      </c>
      <c r="D744" s="537" t="s">
        <v>1881</v>
      </c>
      <c r="E744" s="779"/>
      <c r="F744" s="537" t="s">
        <v>1842</v>
      </c>
      <c r="G744" s="537" t="s">
        <v>814</v>
      </c>
      <c r="H744" s="537">
        <v>-20</v>
      </c>
    </row>
    <row r="745" spans="3:8" ht="15.75" thickBot="1">
      <c r="C745" s="775" t="s">
        <v>1882</v>
      </c>
      <c r="D745" s="776"/>
      <c r="E745" s="776"/>
      <c r="F745" s="776"/>
      <c r="G745" s="776"/>
      <c r="H745" s="535">
        <v>51</v>
      </c>
    </row>
    <row r="746" spans="3:8" ht="15.75" thickBot="1">
      <c r="C746" s="532" t="s">
        <v>1883</v>
      </c>
      <c r="D746" s="533" t="s">
        <v>1884</v>
      </c>
      <c r="E746" s="777" t="s">
        <v>1885</v>
      </c>
      <c r="F746" s="534">
        <v>45267</v>
      </c>
      <c r="G746" s="533" t="s">
        <v>1680</v>
      </c>
      <c r="H746" s="539">
        <v>11500</v>
      </c>
    </row>
    <row r="747" spans="3:8" ht="15.75" thickBot="1">
      <c r="C747" s="536" t="s">
        <v>1883</v>
      </c>
      <c r="D747" s="537" t="s">
        <v>1884</v>
      </c>
      <c r="E747" s="778"/>
      <c r="F747" s="537" t="s">
        <v>812</v>
      </c>
      <c r="G747" s="537" t="s">
        <v>814</v>
      </c>
      <c r="H747" s="540">
        <v>-15349.9</v>
      </c>
    </row>
    <row r="748" spans="3:8" ht="15.75" thickBot="1">
      <c r="C748" s="536" t="s">
        <v>1883</v>
      </c>
      <c r="D748" s="537" t="s">
        <v>1884</v>
      </c>
      <c r="E748" s="778"/>
      <c r="F748" s="538">
        <v>44993</v>
      </c>
      <c r="G748" s="537" t="s">
        <v>1680</v>
      </c>
      <c r="H748" s="540">
        <v>11500</v>
      </c>
    </row>
    <row r="749" spans="3:8" ht="15.75" thickBot="1">
      <c r="C749" s="536" t="s">
        <v>1883</v>
      </c>
      <c r="D749" s="537" t="s">
        <v>1884</v>
      </c>
      <c r="E749" s="778"/>
      <c r="F749" s="537" t="s">
        <v>1735</v>
      </c>
      <c r="G749" s="537" t="s">
        <v>1680</v>
      </c>
      <c r="H749" s="540">
        <v>11500</v>
      </c>
    </row>
    <row r="750" spans="3:8" ht="15.75" thickBot="1">
      <c r="C750" s="536" t="s">
        <v>1883</v>
      </c>
      <c r="D750" s="537" t="s">
        <v>1884</v>
      </c>
      <c r="E750" s="778"/>
      <c r="F750" s="537" t="s">
        <v>819</v>
      </c>
      <c r="G750" s="537" t="s">
        <v>814</v>
      </c>
      <c r="H750" s="540">
        <v>-23000</v>
      </c>
    </row>
    <row r="751" spans="3:8" ht="15.75" thickBot="1">
      <c r="C751" s="536" t="s">
        <v>1883</v>
      </c>
      <c r="D751" s="537" t="s">
        <v>1884</v>
      </c>
      <c r="E751" s="778"/>
      <c r="F751" s="538">
        <v>44935</v>
      </c>
      <c r="G751" s="537" t="s">
        <v>1680</v>
      </c>
      <c r="H751" s="540">
        <v>23690</v>
      </c>
    </row>
    <row r="752" spans="3:8" ht="15.75" thickBot="1">
      <c r="C752" s="536" t="s">
        <v>1883</v>
      </c>
      <c r="D752" s="537" t="s">
        <v>1884</v>
      </c>
      <c r="E752" s="778"/>
      <c r="F752" s="538">
        <v>44935</v>
      </c>
      <c r="G752" s="537" t="s">
        <v>1680</v>
      </c>
      <c r="H752" s="540">
        <v>23690</v>
      </c>
    </row>
    <row r="753" spans="3:8" ht="15.75" thickBot="1">
      <c r="C753" s="536" t="s">
        <v>1883</v>
      </c>
      <c r="D753" s="537" t="s">
        <v>1884</v>
      </c>
      <c r="E753" s="778"/>
      <c r="F753" s="537" t="s">
        <v>1750</v>
      </c>
      <c r="G753" s="537" t="s">
        <v>1680</v>
      </c>
      <c r="H753" s="540">
        <v>-23690</v>
      </c>
    </row>
    <row r="754" spans="3:8" ht="15.75" thickBot="1">
      <c r="C754" s="536" t="s">
        <v>1883</v>
      </c>
      <c r="D754" s="537" t="s">
        <v>1884</v>
      </c>
      <c r="E754" s="778"/>
      <c r="F754" s="537" t="s">
        <v>1751</v>
      </c>
      <c r="G754" s="537" t="s">
        <v>1680</v>
      </c>
      <c r="H754" s="540">
        <v>11500</v>
      </c>
    </row>
    <row r="755" spans="3:8" ht="15.75" thickBot="1">
      <c r="C755" s="536" t="s">
        <v>1883</v>
      </c>
      <c r="D755" s="537" t="s">
        <v>1884</v>
      </c>
      <c r="E755" s="778"/>
      <c r="F755" s="537" t="s">
        <v>1756</v>
      </c>
      <c r="G755" s="537" t="s">
        <v>1680</v>
      </c>
      <c r="H755" s="540">
        <v>11700</v>
      </c>
    </row>
    <row r="756" spans="3:8" ht="15.75" thickBot="1">
      <c r="C756" s="536" t="s">
        <v>1883</v>
      </c>
      <c r="D756" s="537" t="s">
        <v>1884</v>
      </c>
      <c r="E756" s="778"/>
      <c r="F756" s="537" t="s">
        <v>822</v>
      </c>
      <c r="G756" s="537" t="s">
        <v>814</v>
      </c>
      <c r="H756" s="540">
        <v>-41187</v>
      </c>
    </row>
    <row r="757" spans="3:8" ht="15.75" thickBot="1">
      <c r="C757" s="536" t="s">
        <v>1883</v>
      </c>
      <c r="D757" s="537" t="s">
        <v>1884</v>
      </c>
      <c r="E757" s="778"/>
      <c r="F757" s="537" t="s">
        <v>1761</v>
      </c>
      <c r="G757" s="537" t="s">
        <v>1680</v>
      </c>
      <c r="H757" s="540">
        <v>23000</v>
      </c>
    </row>
    <row r="758" spans="3:8" ht="15.75" thickBot="1">
      <c r="C758" s="536" t="s">
        <v>1883</v>
      </c>
      <c r="D758" s="537" t="s">
        <v>1884</v>
      </c>
      <c r="E758" s="778"/>
      <c r="F758" s="537" t="s">
        <v>1765</v>
      </c>
      <c r="G758" s="537" t="s">
        <v>1680</v>
      </c>
      <c r="H758" s="540">
        <v>11500</v>
      </c>
    </row>
    <row r="759" spans="3:8" ht="15.75" thickBot="1">
      <c r="C759" s="536" t="s">
        <v>1883</v>
      </c>
      <c r="D759" s="537" t="s">
        <v>1884</v>
      </c>
      <c r="E759" s="778"/>
      <c r="F759" s="537" t="s">
        <v>825</v>
      </c>
      <c r="G759" s="537" t="s">
        <v>814</v>
      </c>
      <c r="H759" s="540">
        <v>-29564.45</v>
      </c>
    </row>
    <row r="760" spans="3:8" ht="15.75" thickBot="1">
      <c r="C760" s="536" t="s">
        <v>1883</v>
      </c>
      <c r="D760" s="537" t="s">
        <v>1884</v>
      </c>
      <c r="E760" s="778"/>
      <c r="F760" s="537" t="s">
        <v>1775</v>
      </c>
      <c r="G760" s="537" t="s">
        <v>1680</v>
      </c>
      <c r="H760" s="540">
        <v>13800</v>
      </c>
    </row>
    <row r="761" spans="3:8" ht="15.75" thickBot="1">
      <c r="C761" s="536" t="s">
        <v>1883</v>
      </c>
      <c r="D761" s="537" t="s">
        <v>1884</v>
      </c>
      <c r="E761" s="778"/>
      <c r="F761" s="537" t="s">
        <v>1778</v>
      </c>
      <c r="G761" s="537" t="s">
        <v>1680</v>
      </c>
      <c r="H761" s="540">
        <v>11500</v>
      </c>
    </row>
    <row r="762" spans="3:8" ht="15.75" thickBot="1">
      <c r="C762" s="536" t="s">
        <v>1883</v>
      </c>
      <c r="D762" s="537" t="s">
        <v>1884</v>
      </c>
      <c r="E762" s="778"/>
      <c r="F762" s="537" t="s">
        <v>827</v>
      </c>
      <c r="G762" s="537" t="s">
        <v>814</v>
      </c>
      <c r="H762" s="540">
        <v>-26853.5</v>
      </c>
    </row>
    <row r="763" spans="3:8" ht="15.75" thickBot="1">
      <c r="C763" s="536" t="s">
        <v>1883</v>
      </c>
      <c r="D763" s="537" t="s">
        <v>1884</v>
      </c>
      <c r="E763" s="778"/>
      <c r="F763" s="537" t="s">
        <v>1787</v>
      </c>
      <c r="G763" s="537" t="s">
        <v>1680</v>
      </c>
      <c r="H763" s="540">
        <v>23000</v>
      </c>
    </row>
    <row r="764" spans="3:8" ht="15.75" thickBot="1">
      <c r="C764" s="536" t="s">
        <v>1883</v>
      </c>
      <c r="D764" s="537" t="s">
        <v>1884</v>
      </c>
      <c r="E764" s="778"/>
      <c r="F764" s="537" t="s">
        <v>829</v>
      </c>
      <c r="G764" s="537" t="s">
        <v>814</v>
      </c>
      <c r="H764" s="540">
        <v>-27385.21</v>
      </c>
    </row>
    <row r="765" spans="3:8" ht="15.75" thickBot="1">
      <c r="C765" s="536" t="s">
        <v>1883</v>
      </c>
      <c r="D765" s="537" t="s">
        <v>1884</v>
      </c>
      <c r="E765" s="778"/>
      <c r="F765" s="538">
        <v>45352</v>
      </c>
      <c r="G765" s="537" t="s">
        <v>1680</v>
      </c>
      <c r="H765" s="540">
        <v>23000</v>
      </c>
    </row>
    <row r="766" spans="3:8" ht="15.75" thickBot="1">
      <c r="C766" s="536" t="s">
        <v>1883</v>
      </c>
      <c r="D766" s="537" t="s">
        <v>1884</v>
      </c>
      <c r="E766" s="778"/>
      <c r="F766" s="537" t="s">
        <v>1801</v>
      </c>
      <c r="G766" s="537" t="s">
        <v>1680</v>
      </c>
      <c r="H766" s="540">
        <v>23000</v>
      </c>
    </row>
    <row r="767" spans="3:8" ht="15.75" thickBot="1">
      <c r="C767" s="536" t="s">
        <v>1883</v>
      </c>
      <c r="D767" s="537" t="s">
        <v>1884</v>
      </c>
      <c r="E767" s="778"/>
      <c r="F767" s="537" t="s">
        <v>831</v>
      </c>
      <c r="G767" s="537" t="s">
        <v>814</v>
      </c>
      <c r="H767" s="540">
        <v>-40769.22</v>
      </c>
    </row>
    <row r="768" spans="3:8" ht="15.75" thickBot="1">
      <c r="C768" s="536" t="s">
        <v>1883</v>
      </c>
      <c r="D768" s="537" t="s">
        <v>1884</v>
      </c>
      <c r="E768" s="778"/>
      <c r="F768" s="538">
        <v>45414</v>
      </c>
      <c r="G768" s="537" t="s">
        <v>814</v>
      </c>
      <c r="H768" s="540">
        <v>-40769.22</v>
      </c>
    </row>
    <row r="769" spans="3:8" ht="15.75" thickBot="1">
      <c r="C769" s="536" t="s">
        <v>1883</v>
      </c>
      <c r="D769" s="537" t="s">
        <v>1884</v>
      </c>
      <c r="E769" s="778"/>
      <c r="F769" s="538">
        <v>45414</v>
      </c>
      <c r="G769" s="537" t="s">
        <v>814</v>
      </c>
      <c r="H769" s="540">
        <v>40769.22</v>
      </c>
    </row>
    <row r="770" spans="3:8" ht="15.75" thickBot="1">
      <c r="C770" s="536" t="s">
        <v>1883</v>
      </c>
      <c r="D770" s="537" t="s">
        <v>1884</v>
      </c>
      <c r="E770" s="778"/>
      <c r="F770" s="537" t="s">
        <v>1807</v>
      </c>
      <c r="G770" s="537" t="s">
        <v>1680</v>
      </c>
      <c r="H770" s="540">
        <v>23000</v>
      </c>
    </row>
    <row r="771" spans="3:8" ht="15.75" thickBot="1">
      <c r="C771" s="536" t="s">
        <v>1883</v>
      </c>
      <c r="D771" s="537" t="s">
        <v>1884</v>
      </c>
      <c r="E771" s="778"/>
      <c r="F771" s="537" t="s">
        <v>835</v>
      </c>
      <c r="G771" s="537" t="s">
        <v>814</v>
      </c>
      <c r="H771" s="540">
        <v>-24828.799999999999</v>
      </c>
    </row>
    <row r="772" spans="3:8" ht="15.75" thickBot="1">
      <c r="C772" s="536" t="s">
        <v>1883</v>
      </c>
      <c r="D772" s="537" t="s">
        <v>1884</v>
      </c>
      <c r="E772" s="778"/>
      <c r="F772" s="538">
        <v>45476</v>
      </c>
      <c r="G772" s="537" t="s">
        <v>1680</v>
      </c>
      <c r="H772" s="540">
        <v>23180</v>
      </c>
    </row>
    <row r="773" spans="3:8" ht="15.75" thickBot="1">
      <c r="C773" s="536" t="s">
        <v>1883</v>
      </c>
      <c r="D773" s="537" t="s">
        <v>1884</v>
      </c>
      <c r="E773" s="778"/>
      <c r="F773" s="537" t="s">
        <v>1824</v>
      </c>
      <c r="G773" s="537" t="s">
        <v>1680</v>
      </c>
      <c r="H773" s="540">
        <v>12650</v>
      </c>
    </row>
    <row r="774" spans="3:8" ht="15.75" thickBot="1">
      <c r="C774" s="536" t="s">
        <v>1883</v>
      </c>
      <c r="D774" s="537" t="s">
        <v>1884</v>
      </c>
      <c r="E774" s="778"/>
      <c r="F774" s="537" t="s">
        <v>837</v>
      </c>
      <c r="G774" s="537" t="s">
        <v>814</v>
      </c>
      <c r="H774" s="540">
        <v>-35751.35</v>
      </c>
    </row>
    <row r="775" spans="3:8" ht="15.75" thickBot="1">
      <c r="C775" s="536" t="s">
        <v>1883</v>
      </c>
      <c r="D775" s="537" t="s">
        <v>1884</v>
      </c>
      <c r="E775" s="778"/>
      <c r="F775" s="538">
        <v>45539</v>
      </c>
      <c r="G775" s="537" t="s">
        <v>1680</v>
      </c>
      <c r="H775" s="540">
        <v>23000</v>
      </c>
    </row>
    <row r="776" spans="3:8" ht="15.75" thickBot="1">
      <c r="C776" s="536" t="s">
        <v>1883</v>
      </c>
      <c r="D776" s="537" t="s">
        <v>1884</v>
      </c>
      <c r="E776" s="778"/>
      <c r="F776" s="537" t="s">
        <v>1886</v>
      </c>
      <c r="G776" s="537" t="s">
        <v>1680</v>
      </c>
      <c r="H776" s="540">
        <v>23000</v>
      </c>
    </row>
    <row r="777" spans="3:8" ht="15.75" thickBot="1">
      <c r="C777" s="536" t="s">
        <v>1883</v>
      </c>
      <c r="D777" s="537" t="s">
        <v>1884</v>
      </c>
      <c r="E777" s="778"/>
      <c r="F777" s="537" t="s">
        <v>839</v>
      </c>
      <c r="G777" s="537" t="s">
        <v>814</v>
      </c>
      <c r="H777" s="540">
        <v>-40198.94</v>
      </c>
    </row>
    <row r="778" spans="3:8" ht="15.75" thickBot="1">
      <c r="C778" s="536" t="s">
        <v>1883</v>
      </c>
      <c r="D778" s="537" t="s">
        <v>1884</v>
      </c>
      <c r="E778" s="778"/>
      <c r="F778" s="537" t="s">
        <v>1709</v>
      </c>
      <c r="G778" s="537" t="s">
        <v>1680</v>
      </c>
      <c r="H778" s="540">
        <v>25990</v>
      </c>
    </row>
    <row r="779" spans="3:8" ht="15.75" thickBot="1">
      <c r="C779" s="536" t="s">
        <v>1883</v>
      </c>
      <c r="D779" s="537" t="s">
        <v>1884</v>
      </c>
      <c r="E779" s="778"/>
      <c r="F779" s="537" t="s">
        <v>841</v>
      </c>
      <c r="G779" s="537" t="s">
        <v>814</v>
      </c>
      <c r="H779" s="540">
        <v>-28998.68</v>
      </c>
    </row>
    <row r="780" spans="3:8" ht="15.75" thickBot="1">
      <c r="C780" s="536" t="s">
        <v>1883</v>
      </c>
      <c r="D780" s="537" t="s">
        <v>1884</v>
      </c>
      <c r="E780" s="778"/>
      <c r="F780" s="537" t="s">
        <v>1852</v>
      </c>
      <c r="G780" s="537" t="s">
        <v>1680</v>
      </c>
      <c r="H780" s="540">
        <v>23200</v>
      </c>
    </row>
    <row r="781" spans="3:8" ht="15.75" thickBot="1">
      <c r="C781" s="536" t="s">
        <v>1883</v>
      </c>
      <c r="D781" s="537" t="s">
        <v>1884</v>
      </c>
      <c r="E781" s="778"/>
      <c r="F781" s="537" t="s">
        <v>1860</v>
      </c>
      <c r="G781" s="537" t="s">
        <v>1680</v>
      </c>
      <c r="H781" s="540">
        <v>23000</v>
      </c>
    </row>
    <row r="782" spans="3:8" ht="15.75" thickBot="1">
      <c r="C782" s="536" t="s">
        <v>1883</v>
      </c>
      <c r="D782" s="537" t="s">
        <v>1884</v>
      </c>
      <c r="E782" s="779"/>
      <c r="F782" s="537" t="s">
        <v>843</v>
      </c>
      <c r="G782" s="537" t="s">
        <v>814</v>
      </c>
      <c r="H782" s="540">
        <v>-43014.34</v>
      </c>
    </row>
    <row r="783" spans="3:8" ht="15.75" thickBot="1">
      <c r="C783" s="775" t="s">
        <v>1887</v>
      </c>
      <c r="D783" s="776"/>
      <c r="E783" s="776"/>
      <c r="F783" s="776"/>
      <c r="G783" s="776"/>
      <c r="H783" s="541">
        <v>10308.61</v>
      </c>
    </row>
    <row r="784" spans="3:8" ht="15.75" thickBot="1">
      <c r="C784" s="532" t="s">
        <v>1888</v>
      </c>
      <c r="D784" s="533" t="s">
        <v>1889</v>
      </c>
      <c r="E784" s="777" t="s">
        <v>1885</v>
      </c>
      <c r="F784" s="534">
        <v>45053</v>
      </c>
      <c r="G784" s="533" t="s">
        <v>1680</v>
      </c>
      <c r="H784" s="539">
        <v>23340</v>
      </c>
    </row>
    <row r="785" spans="3:8" ht="15.75" thickBot="1">
      <c r="C785" s="536" t="s">
        <v>1888</v>
      </c>
      <c r="D785" s="537" t="s">
        <v>1889</v>
      </c>
      <c r="E785" s="778"/>
      <c r="F785" s="537" t="s">
        <v>1716</v>
      </c>
      <c r="G785" s="537" t="s">
        <v>1680</v>
      </c>
      <c r="H785" s="540">
        <v>24024</v>
      </c>
    </row>
    <row r="786" spans="3:8" ht="15.75" thickBot="1">
      <c r="C786" s="536" t="s">
        <v>1888</v>
      </c>
      <c r="D786" s="537" t="s">
        <v>1889</v>
      </c>
      <c r="E786" s="778"/>
      <c r="F786" s="537" t="s">
        <v>812</v>
      </c>
      <c r="G786" s="537" t="s">
        <v>814</v>
      </c>
      <c r="H786" s="540">
        <v>-41364</v>
      </c>
    </row>
    <row r="787" spans="3:8" ht="15.75" thickBot="1">
      <c r="C787" s="536" t="s">
        <v>1888</v>
      </c>
      <c r="D787" s="537" t="s">
        <v>1889</v>
      </c>
      <c r="E787" s="778"/>
      <c r="F787" s="537" t="s">
        <v>1735</v>
      </c>
      <c r="G787" s="537" t="s">
        <v>1680</v>
      </c>
      <c r="H787" s="540">
        <v>23390</v>
      </c>
    </row>
    <row r="788" spans="3:8" ht="15.75" thickBot="1">
      <c r="C788" s="536" t="s">
        <v>1888</v>
      </c>
      <c r="D788" s="537" t="s">
        <v>1889</v>
      </c>
      <c r="E788" s="778"/>
      <c r="F788" s="537" t="s">
        <v>819</v>
      </c>
      <c r="G788" s="537" t="s">
        <v>814</v>
      </c>
      <c r="H788" s="540">
        <v>-33290</v>
      </c>
    </row>
    <row r="789" spans="3:8" ht="15.75" thickBot="1">
      <c r="C789" s="536" t="s">
        <v>1888</v>
      </c>
      <c r="D789" s="537" t="s">
        <v>1889</v>
      </c>
      <c r="E789" s="778"/>
      <c r="F789" s="538">
        <v>45086</v>
      </c>
      <c r="G789" s="537" t="s">
        <v>1680</v>
      </c>
      <c r="H789" s="540">
        <v>23300</v>
      </c>
    </row>
    <row r="790" spans="3:8" ht="15.75" thickBot="1">
      <c r="C790" s="536" t="s">
        <v>1888</v>
      </c>
      <c r="D790" s="537" t="s">
        <v>1889</v>
      </c>
      <c r="E790" s="778"/>
      <c r="F790" s="537" t="s">
        <v>1890</v>
      </c>
      <c r="G790" s="537" t="s">
        <v>1680</v>
      </c>
      <c r="H790" s="540">
        <v>23180</v>
      </c>
    </row>
    <row r="791" spans="3:8" ht="15.75" thickBot="1">
      <c r="C791" s="536" t="s">
        <v>1888</v>
      </c>
      <c r="D791" s="537" t="s">
        <v>1889</v>
      </c>
      <c r="E791" s="778"/>
      <c r="F791" s="537" t="s">
        <v>822</v>
      </c>
      <c r="G791" s="537" t="s">
        <v>814</v>
      </c>
      <c r="H791" s="540">
        <v>-35980</v>
      </c>
    </row>
    <row r="792" spans="3:8" ht="15.75" thickBot="1">
      <c r="C792" s="536" t="s">
        <v>1888</v>
      </c>
      <c r="D792" s="537" t="s">
        <v>1889</v>
      </c>
      <c r="E792" s="778"/>
      <c r="F792" s="537" t="s">
        <v>1759</v>
      </c>
      <c r="G792" s="537" t="s">
        <v>1680</v>
      </c>
      <c r="H792" s="540">
        <v>23510</v>
      </c>
    </row>
    <row r="793" spans="3:8" ht="15.75" thickBot="1">
      <c r="C793" s="536" t="s">
        <v>1888</v>
      </c>
      <c r="D793" s="537" t="s">
        <v>1889</v>
      </c>
      <c r="E793" s="778"/>
      <c r="F793" s="537" t="s">
        <v>825</v>
      </c>
      <c r="G793" s="537" t="s">
        <v>814</v>
      </c>
      <c r="H793" s="540">
        <v>-37310</v>
      </c>
    </row>
    <row r="794" spans="3:8" ht="15.75" thickBot="1">
      <c r="C794" s="536" t="s">
        <v>1888</v>
      </c>
      <c r="D794" s="537" t="s">
        <v>1889</v>
      </c>
      <c r="E794" s="778"/>
      <c r="F794" s="538">
        <v>44968</v>
      </c>
      <c r="G794" s="537" t="s">
        <v>1680</v>
      </c>
      <c r="H794" s="540">
        <v>23370</v>
      </c>
    </row>
    <row r="795" spans="3:8" ht="15.75" thickBot="1">
      <c r="C795" s="536" t="s">
        <v>1888</v>
      </c>
      <c r="D795" s="537" t="s">
        <v>1889</v>
      </c>
      <c r="E795" s="778"/>
      <c r="F795" s="537" t="s">
        <v>1775</v>
      </c>
      <c r="G795" s="537" t="s">
        <v>1680</v>
      </c>
      <c r="H795" s="540">
        <v>22950</v>
      </c>
    </row>
    <row r="796" spans="3:8" ht="15.75" thickBot="1">
      <c r="C796" s="536" t="s">
        <v>1888</v>
      </c>
      <c r="D796" s="537" t="s">
        <v>1889</v>
      </c>
      <c r="E796" s="778"/>
      <c r="F796" s="537" t="s">
        <v>827</v>
      </c>
      <c r="G796" s="537" t="s">
        <v>814</v>
      </c>
      <c r="H796" s="540">
        <v>-49700</v>
      </c>
    </row>
    <row r="797" spans="3:8" ht="15.75" thickBot="1">
      <c r="C797" s="536" t="s">
        <v>1888</v>
      </c>
      <c r="D797" s="537" t="s">
        <v>1889</v>
      </c>
      <c r="E797" s="778"/>
      <c r="F797" s="537" t="s">
        <v>827</v>
      </c>
      <c r="G797" s="537" t="s">
        <v>1680</v>
      </c>
      <c r="H797" s="540">
        <v>23180</v>
      </c>
    </row>
    <row r="798" spans="3:8" ht="15.75" thickBot="1">
      <c r="C798" s="536" t="s">
        <v>1888</v>
      </c>
      <c r="D798" s="537" t="s">
        <v>1889</v>
      </c>
      <c r="E798" s="778"/>
      <c r="F798" s="537" t="s">
        <v>1787</v>
      </c>
      <c r="G798" s="537" t="s">
        <v>1680</v>
      </c>
      <c r="H798" s="540">
        <v>11860</v>
      </c>
    </row>
    <row r="799" spans="3:8" ht="15.75" thickBot="1">
      <c r="C799" s="536" t="s">
        <v>1888</v>
      </c>
      <c r="D799" s="537" t="s">
        <v>1889</v>
      </c>
      <c r="E799" s="778"/>
      <c r="F799" s="537" t="s">
        <v>1796</v>
      </c>
      <c r="G799" s="537" t="s">
        <v>1680</v>
      </c>
      <c r="H799" s="540">
        <v>23409</v>
      </c>
    </row>
    <row r="800" spans="3:8" ht="15.75" thickBot="1">
      <c r="C800" s="536" t="s">
        <v>1888</v>
      </c>
      <c r="D800" s="537" t="s">
        <v>1889</v>
      </c>
      <c r="E800" s="778"/>
      <c r="F800" s="537" t="s">
        <v>829</v>
      </c>
      <c r="G800" s="537" t="s">
        <v>814</v>
      </c>
      <c r="H800" s="540">
        <v>-44869</v>
      </c>
    </row>
    <row r="801" spans="3:8" ht="15.75" thickBot="1">
      <c r="C801" s="536" t="s">
        <v>1888</v>
      </c>
      <c r="D801" s="537" t="s">
        <v>1889</v>
      </c>
      <c r="E801" s="778"/>
      <c r="F801" s="538">
        <v>45383</v>
      </c>
      <c r="G801" s="537" t="s">
        <v>1680</v>
      </c>
      <c r="H801" s="540">
        <v>22080</v>
      </c>
    </row>
    <row r="802" spans="3:8" ht="15.75" thickBot="1">
      <c r="C802" s="536" t="s">
        <v>1888</v>
      </c>
      <c r="D802" s="537" t="s">
        <v>1889</v>
      </c>
      <c r="E802" s="778"/>
      <c r="F802" s="537" t="s">
        <v>1801</v>
      </c>
      <c r="G802" s="537" t="s">
        <v>1680</v>
      </c>
      <c r="H802" s="540">
        <v>22950</v>
      </c>
    </row>
    <row r="803" spans="3:8" ht="15.75" thickBot="1">
      <c r="C803" s="536" t="s">
        <v>1888</v>
      </c>
      <c r="D803" s="537" t="s">
        <v>1889</v>
      </c>
      <c r="E803" s="778"/>
      <c r="F803" s="537" t="s">
        <v>831</v>
      </c>
      <c r="G803" s="537" t="s">
        <v>814</v>
      </c>
      <c r="H803" s="540">
        <v>-51030</v>
      </c>
    </row>
    <row r="804" spans="3:8" ht="15.75" thickBot="1">
      <c r="C804" s="536" t="s">
        <v>1888</v>
      </c>
      <c r="D804" s="537" t="s">
        <v>1889</v>
      </c>
      <c r="E804" s="778"/>
      <c r="F804" s="538">
        <v>45414</v>
      </c>
      <c r="G804" s="537" t="s">
        <v>814</v>
      </c>
      <c r="H804" s="540">
        <v>-51030</v>
      </c>
    </row>
    <row r="805" spans="3:8" ht="15.75" thickBot="1">
      <c r="C805" s="536" t="s">
        <v>1888</v>
      </c>
      <c r="D805" s="537" t="s">
        <v>1889</v>
      </c>
      <c r="E805" s="778"/>
      <c r="F805" s="538">
        <v>45414</v>
      </c>
      <c r="G805" s="537" t="s">
        <v>814</v>
      </c>
      <c r="H805" s="540">
        <v>51030</v>
      </c>
    </row>
    <row r="806" spans="3:8" ht="15.75" thickBot="1">
      <c r="C806" s="536" t="s">
        <v>1888</v>
      </c>
      <c r="D806" s="537" t="s">
        <v>1889</v>
      </c>
      <c r="E806" s="778"/>
      <c r="F806" s="538">
        <v>45414</v>
      </c>
      <c r="G806" s="537" t="s">
        <v>1680</v>
      </c>
      <c r="H806" s="540">
        <v>23210</v>
      </c>
    </row>
    <row r="807" spans="3:8" ht="15.75" thickBot="1">
      <c r="C807" s="536" t="s">
        <v>1888</v>
      </c>
      <c r="D807" s="537" t="s">
        <v>1889</v>
      </c>
      <c r="E807" s="778"/>
      <c r="F807" s="537" t="s">
        <v>1813</v>
      </c>
      <c r="G807" s="537" t="s">
        <v>1680</v>
      </c>
      <c r="H807" s="540">
        <v>22460</v>
      </c>
    </row>
    <row r="808" spans="3:8" ht="15.75" thickBot="1">
      <c r="C808" s="536" t="s">
        <v>1888</v>
      </c>
      <c r="D808" s="537" t="s">
        <v>1889</v>
      </c>
      <c r="E808" s="778"/>
      <c r="F808" s="537" t="s">
        <v>835</v>
      </c>
      <c r="G808" s="537" t="s">
        <v>814</v>
      </c>
      <c r="H808" s="540">
        <v>-38770</v>
      </c>
    </row>
    <row r="809" spans="3:8" ht="15.75" thickBot="1">
      <c r="C809" s="536" t="s">
        <v>1888</v>
      </c>
      <c r="D809" s="537" t="s">
        <v>1889</v>
      </c>
      <c r="E809" s="778"/>
      <c r="F809" s="538">
        <v>45599</v>
      </c>
      <c r="G809" s="537" t="s">
        <v>1680</v>
      </c>
      <c r="H809" s="540">
        <v>23180</v>
      </c>
    </row>
    <row r="810" spans="3:8" ht="15.75" thickBot="1">
      <c r="C810" s="536" t="s">
        <v>1888</v>
      </c>
      <c r="D810" s="537" t="s">
        <v>1889</v>
      </c>
      <c r="E810" s="778"/>
      <c r="F810" s="537" t="s">
        <v>837</v>
      </c>
      <c r="G810" s="537" t="s">
        <v>814</v>
      </c>
      <c r="H810" s="540">
        <v>-33080</v>
      </c>
    </row>
    <row r="811" spans="3:8" ht="15.75" thickBot="1">
      <c r="C811" s="536" t="s">
        <v>1888</v>
      </c>
      <c r="D811" s="537" t="s">
        <v>1889</v>
      </c>
      <c r="E811" s="778"/>
      <c r="F811" s="538">
        <v>45355</v>
      </c>
      <c r="G811" s="537" t="s">
        <v>1680</v>
      </c>
      <c r="H811" s="540">
        <v>23200</v>
      </c>
    </row>
    <row r="812" spans="3:8" ht="15.75" thickBot="1">
      <c r="C812" s="536" t="s">
        <v>1888</v>
      </c>
      <c r="D812" s="537" t="s">
        <v>1889</v>
      </c>
      <c r="E812" s="778"/>
      <c r="F812" s="537" t="s">
        <v>1707</v>
      </c>
      <c r="G812" s="537" t="s">
        <v>1680</v>
      </c>
      <c r="H812" s="540">
        <v>23240</v>
      </c>
    </row>
    <row r="813" spans="3:8" ht="15.75" thickBot="1">
      <c r="C813" s="536" t="s">
        <v>1888</v>
      </c>
      <c r="D813" s="537" t="s">
        <v>1889</v>
      </c>
      <c r="E813" s="778"/>
      <c r="F813" s="537" t="s">
        <v>839</v>
      </c>
      <c r="G813" s="537" t="s">
        <v>814</v>
      </c>
      <c r="H813" s="540">
        <v>-44940</v>
      </c>
    </row>
    <row r="814" spans="3:8" ht="15.75" thickBot="1">
      <c r="C814" s="536" t="s">
        <v>1888</v>
      </c>
      <c r="D814" s="537" t="s">
        <v>1889</v>
      </c>
      <c r="E814" s="778"/>
      <c r="F814" s="538">
        <v>45327</v>
      </c>
      <c r="G814" s="537" t="s">
        <v>1680</v>
      </c>
      <c r="H814" s="540">
        <v>4653</v>
      </c>
    </row>
    <row r="815" spans="3:8" ht="15.75" thickBot="1">
      <c r="C815" s="536" t="s">
        <v>1888</v>
      </c>
      <c r="D815" s="537" t="s">
        <v>1889</v>
      </c>
      <c r="E815" s="778"/>
      <c r="F815" s="538">
        <v>45327</v>
      </c>
      <c r="G815" s="537" t="s">
        <v>1680</v>
      </c>
      <c r="H815" s="540">
        <v>17140</v>
      </c>
    </row>
    <row r="816" spans="3:8" ht="15.75" thickBot="1">
      <c r="C816" s="536" t="s">
        <v>1888</v>
      </c>
      <c r="D816" s="537" t="s">
        <v>1889</v>
      </c>
      <c r="E816" s="778"/>
      <c r="F816" s="537" t="s">
        <v>1709</v>
      </c>
      <c r="G816" s="537" t="s">
        <v>1680</v>
      </c>
      <c r="H816" s="540">
        <v>23230</v>
      </c>
    </row>
    <row r="817" spans="3:8" ht="15.75" thickBot="1">
      <c r="C817" s="536" t="s">
        <v>1888</v>
      </c>
      <c r="D817" s="537" t="s">
        <v>1889</v>
      </c>
      <c r="E817" s="778"/>
      <c r="F817" s="537" t="s">
        <v>841</v>
      </c>
      <c r="G817" s="537" t="s">
        <v>814</v>
      </c>
      <c r="H817" s="540">
        <v>-45923</v>
      </c>
    </row>
    <row r="818" spans="3:8" ht="15.75" thickBot="1">
      <c r="C818" s="536" t="s">
        <v>1888</v>
      </c>
      <c r="D818" s="537" t="s">
        <v>1889</v>
      </c>
      <c r="E818" s="778"/>
      <c r="F818" s="538">
        <v>45388</v>
      </c>
      <c r="G818" s="537" t="s">
        <v>1680</v>
      </c>
      <c r="H818" s="540">
        <v>23400</v>
      </c>
    </row>
    <row r="819" spans="3:8" ht="15.75" thickBot="1">
      <c r="C819" s="536" t="s">
        <v>1888</v>
      </c>
      <c r="D819" s="537" t="s">
        <v>1889</v>
      </c>
      <c r="E819" s="778"/>
      <c r="F819" s="537" t="s">
        <v>1852</v>
      </c>
      <c r="G819" s="537" t="s">
        <v>1680</v>
      </c>
      <c r="H819" s="540">
        <v>21420</v>
      </c>
    </row>
    <row r="820" spans="3:8" ht="15.75" thickBot="1">
      <c r="C820" s="536" t="s">
        <v>1888</v>
      </c>
      <c r="D820" s="537" t="s">
        <v>1889</v>
      </c>
      <c r="E820" s="778"/>
      <c r="F820" s="537" t="s">
        <v>1861</v>
      </c>
      <c r="G820" s="537" t="s">
        <v>1680</v>
      </c>
      <c r="H820" s="540">
        <v>21560</v>
      </c>
    </row>
    <row r="821" spans="3:8" ht="15.75" thickBot="1">
      <c r="C821" s="536" t="s">
        <v>1888</v>
      </c>
      <c r="D821" s="537" t="s">
        <v>1889</v>
      </c>
      <c r="E821" s="779"/>
      <c r="F821" s="537" t="s">
        <v>843</v>
      </c>
      <c r="G821" s="537" t="s">
        <v>814</v>
      </c>
      <c r="H821" s="540">
        <v>-61580</v>
      </c>
    </row>
    <row r="822" spans="3:8" ht="15.75" thickBot="1">
      <c r="C822" s="775" t="s">
        <v>1891</v>
      </c>
      <c r="D822" s="776"/>
      <c r="E822" s="776"/>
      <c r="F822" s="776"/>
      <c r="G822" s="776"/>
      <c r="H822" s="535">
        <v>-600</v>
      </c>
    </row>
    <row r="823" spans="3:8" ht="15.75" thickBot="1">
      <c r="C823" s="532" t="s">
        <v>1892</v>
      </c>
      <c r="D823" s="533" t="s">
        <v>1893</v>
      </c>
      <c r="E823" s="777" t="s">
        <v>811</v>
      </c>
      <c r="F823" s="534">
        <v>44933</v>
      </c>
      <c r="G823" s="533" t="s">
        <v>1680</v>
      </c>
      <c r="H823" s="539">
        <v>34307</v>
      </c>
    </row>
    <row r="824" spans="3:8" ht="15.75" thickBot="1">
      <c r="C824" s="536" t="s">
        <v>1892</v>
      </c>
      <c r="D824" s="537" t="s">
        <v>1893</v>
      </c>
      <c r="E824" s="778"/>
      <c r="F824" s="538">
        <v>44933</v>
      </c>
      <c r="G824" s="537" t="s">
        <v>1680</v>
      </c>
      <c r="H824" s="540">
        <v>34747</v>
      </c>
    </row>
    <row r="825" spans="3:8" ht="15.75" thickBot="1">
      <c r="C825" s="536" t="s">
        <v>1892</v>
      </c>
      <c r="D825" s="537" t="s">
        <v>1893</v>
      </c>
      <c r="E825" s="778"/>
      <c r="F825" s="538">
        <v>44933</v>
      </c>
      <c r="G825" s="537" t="s">
        <v>1680</v>
      </c>
      <c r="H825" s="540">
        <v>34307</v>
      </c>
    </row>
    <row r="826" spans="3:8" ht="15.75" thickBot="1">
      <c r="C826" s="536" t="s">
        <v>1892</v>
      </c>
      <c r="D826" s="537" t="s">
        <v>1893</v>
      </c>
      <c r="E826" s="778"/>
      <c r="F826" s="538">
        <v>44933</v>
      </c>
      <c r="G826" s="537" t="s">
        <v>1680</v>
      </c>
      <c r="H826" s="540">
        <v>34747</v>
      </c>
    </row>
    <row r="827" spans="3:8" ht="15.75" thickBot="1">
      <c r="C827" s="536" t="s">
        <v>1892</v>
      </c>
      <c r="D827" s="537" t="s">
        <v>1893</v>
      </c>
      <c r="E827" s="778"/>
      <c r="F827" s="538">
        <v>44964</v>
      </c>
      <c r="G827" s="537" t="s">
        <v>1680</v>
      </c>
      <c r="H827" s="540">
        <v>34748</v>
      </c>
    </row>
    <row r="828" spans="3:8" ht="15.75" thickBot="1">
      <c r="C828" s="536" t="s">
        <v>1892</v>
      </c>
      <c r="D828" s="537" t="s">
        <v>1893</v>
      </c>
      <c r="E828" s="778"/>
      <c r="F828" s="538">
        <v>44964</v>
      </c>
      <c r="G828" s="537" t="s">
        <v>1680</v>
      </c>
      <c r="H828" s="540">
        <v>34325</v>
      </c>
    </row>
    <row r="829" spans="3:8" ht="15.75" thickBot="1">
      <c r="C829" s="536" t="s">
        <v>1892</v>
      </c>
      <c r="D829" s="537" t="s">
        <v>1893</v>
      </c>
      <c r="E829" s="778"/>
      <c r="F829" s="538">
        <v>44964</v>
      </c>
      <c r="G829" s="537" t="s">
        <v>1680</v>
      </c>
      <c r="H829" s="540">
        <v>34309</v>
      </c>
    </row>
    <row r="830" spans="3:8" ht="15.75" thickBot="1">
      <c r="C830" s="536" t="s">
        <v>1892</v>
      </c>
      <c r="D830" s="537" t="s">
        <v>1893</v>
      </c>
      <c r="E830" s="778"/>
      <c r="F830" s="538">
        <v>44964</v>
      </c>
      <c r="G830" s="537" t="s">
        <v>1680</v>
      </c>
      <c r="H830" s="540">
        <v>34748</v>
      </c>
    </row>
    <row r="831" spans="3:8" ht="15.75" thickBot="1">
      <c r="C831" s="536" t="s">
        <v>1892</v>
      </c>
      <c r="D831" s="537" t="s">
        <v>1893</v>
      </c>
      <c r="E831" s="778"/>
      <c r="F831" s="538">
        <v>44964</v>
      </c>
      <c r="G831" s="537" t="s">
        <v>1680</v>
      </c>
      <c r="H831" s="540">
        <v>34764</v>
      </c>
    </row>
    <row r="832" spans="3:8" ht="15.75" thickBot="1">
      <c r="C832" s="536" t="s">
        <v>1892</v>
      </c>
      <c r="D832" s="537" t="s">
        <v>1893</v>
      </c>
      <c r="E832" s="778"/>
      <c r="F832" s="538">
        <v>44964</v>
      </c>
      <c r="G832" s="537" t="s">
        <v>1680</v>
      </c>
      <c r="H832" s="540">
        <v>34307</v>
      </c>
    </row>
    <row r="833" spans="3:8" ht="15.75" thickBot="1">
      <c r="C833" s="536" t="s">
        <v>1892</v>
      </c>
      <c r="D833" s="537" t="s">
        <v>1893</v>
      </c>
      <c r="E833" s="778"/>
      <c r="F833" s="538">
        <v>44992</v>
      </c>
      <c r="G833" s="537" t="s">
        <v>1680</v>
      </c>
      <c r="H833" s="540">
        <v>34750</v>
      </c>
    </row>
    <row r="834" spans="3:8" ht="15.75" thickBot="1">
      <c r="C834" s="536" t="s">
        <v>1892</v>
      </c>
      <c r="D834" s="537" t="s">
        <v>1893</v>
      </c>
      <c r="E834" s="778"/>
      <c r="F834" s="538">
        <v>44992</v>
      </c>
      <c r="G834" s="537" t="s">
        <v>1680</v>
      </c>
      <c r="H834" s="540">
        <v>34310</v>
      </c>
    </row>
    <row r="835" spans="3:8" ht="15.75" thickBot="1">
      <c r="C835" s="536" t="s">
        <v>1892</v>
      </c>
      <c r="D835" s="537" t="s">
        <v>1893</v>
      </c>
      <c r="E835" s="778"/>
      <c r="F835" s="538">
        <v>44992</v>
      </c>
      <c r="G835" s="537" t="s">
        <v>1680</v>
      </c>
      <c r="H835" s="540">
        <v>34484</v>
      </c>
    </row>
    <row r="836" spans="3:8" ht="15.75" thickBot="1">
      <c r="C836" s="536" t="s">
        <v>1892</v>
      </c>
      <c r="D836" s="537" t="s">
        <v>1893</v>
      </c>
      <c r="E836" s="778"/>
      <c r="F836" s="538">
        <v>44992</v>
      </c>
      <c r="G836" s="537" t="s">
        <v>1680</v>
      </c>
      <c r="H836" s="540">
        <v>34950</v>
      </c>
    </row>
    <row r="837" spans="3:8" ht="15.75" thickBot="1">
      <c r="C837" s="536" t="s">
        <v>1892</v>
      </c>
      <c r="D837" s="537" t="s">
        <v>1893</v>
      </c>
      <c r="E837" s="778"/>
      <c r="F837" s="538">
        <v>44992</v>
      </c>
      <c r="G837" s="537" t="s">
        <v>1680</v>
      </c>
      <c r="H837" s="540">
        <v>35022</v>
      </c>
    </row>
    <row r="838" spans="3:8" ht="15.75" thickBot="1">
      <c r="C838" s="536" t="s">
        <v>1892</v>
      </c>
      <c r="D838" s="537" t="s">
        <v>1893</v>
      </c>
      <c r="E838" s="778"/>
      <c r="F838" s="538">
        <v>44992</v>
      </c>
      <c r="G838" s="537" t="s">
        <v>1680</v>
      </c>
      <c r="H838" s="540">
        <v>34393</v>
      </c>
    </row>
    <row r="839" spans="3:8" ht="15.75" thickBot="1">
      <c r="C839" s="536" t="s">
        <v>1892</v>
      </c>
      <c r="D839" s="537" t="s">
        <v>1893</v>
      </c>
      <c r="E839" s="778"/>
      <c r="F839" s="538">
        <v>45023</v>
      </c>
      <c r="G839" s="537" t="s">
        <v>1680</v>
      </c>
      <c r="H839" s="540">
        <v>35074</v>
      </c>
    </row>
    <row r="840" spans="3:8" ht="15.75" thickBot="1">
      <c r="C840" s="536" t="s">
        <v>1892</v>
      </c>
      <c r="D840" s="537" t="s">
        <v>1893</v>
      </c>
      <c r="E840" s="778"/>
      <c r="F840" s="538">
        <v>45023</v>
      </c>
      <c r="G840" s="537" t="s">
        <v>1680</v>
      </c>
      <c r="H840" s="540">
        <v>34207</v>
      </c>
    </row>
    <row r="841" spans="3:8" ht="15.75" thickBot="1">
      <c r="C841" s="536" t="s">
        <v>1892</v>
      </c>
      <c r="D841" s="537" t="s">
        <v>1893</v>
      </c>
      <c r="E841" s="778"/>
      <c r="F841" s="538">
        <v>45023</v>
      </c>
      <c r="G841" s="537" t="s">
        <v>1680</v>
      </c>
      <c r="H841" s="540">
        <v>35087</v>
      </c>
    </row>
    <row r="842" spans="3:8" ht="15.75" thickBot="1">
      <c r="C842" s="536" t="s">
        <v>1892</v>
      </c>
      <c r="D842" s="537" t="s">
        <v>1893</v>
      </c>
      <c r="E842" s="778"/>
      <c r="F842" s="538">
        <v>45023</v>
      </c>
      <c r="G842" s="537" t="s">
        <v>1680</v>
      </c>
      <c r="H842" s="540">
        <v>34220</v>
      </c>
    </row>
    <row r="843" spans="3:8" ht="15.75" thickBot="1">
      <c r="C843" s="536" t="s">
        <v>1892</v>
      </c>
      <c r="D843" s="537" t="s">
        <v>1893</v>
      </c>
      <c r="E843" s="778"/>
      <c r="F843" s="538">
        <v>45053</v>
      </c>
      <c r="G843" s="537" t="s">
        <v>1680</v>
      </c>
      <c r="H843" s="540">
        <v>34205</v>
      </c>
    </row>
    <row r="844" spans="3:8" ht="15.75" thickBot="1">
      <c r="C844" s="536" t="s">
        <v>1892</v>
      </c>
      <c r="D844" s="537" t="s">
        <v>1893</v>
      </c>
      <c r="E844" s="778"/>
      <c r="F844" s="538">
        <v>45053</v>
      </c>
      <c r="G844" s="537" t="s">
        <v>1680</v>
      </c>
      <c r="H844" s="540">
        <v>34203</v>
      </c>
    </row>
    <row r="845" spans="3:8" ht="15.75" thickBot="1">
      <c r="C845" s="536" t="s">
        <v>1892</v>
      </c>
      <c r="D845" s="537" t="s">
        <v>1893</v>
      </c>
      <c r="E845" s="778"/>
      <c r="F845" s="538">
        <v>45053</v>
      </c>
      <c r="G845" s="537" t="s">
        <v>1680</v>
      </c>
      <c r="H845" s="540">
        <v>35075</v>
      </c>
    </row>
    <row r="846" spans="3:8" ht="15.75" thickBot="1">
      <c r="C846" s="536" t="s">
        <v>1892</v>
      </c>
      <c r="D846" s="537" t="s">
        <v>1893</v>
      </c>
      <c r="E846" s="778"/>
      <c r="F846" s="538">
        <v>45053</v>
      </c>
      <c r="G846" s="537" t="s">
        <v>1680</v>
      </c>
      <c r="H846" s="540">
        <v>35074</v>
      </c>
    </row>
    <row r="847" spans="3:8" ht="15.75" thickBot="1">
      <c r="C847" s="536" t="s">
        <v>1892</v>
      </c>
      <c r="D847" s="537" t="s">
        <v>1893</v>
      </c>
      <c r="E847" s="778"/>
      <c r="F847" s="538">
        <v>45084</v>
      </c>
      <c r="G847" s="537" t="s">
        <v>1680</v>
      </c>
      <c r="H847" s="540">
        <v>35075</v>
      </c>
    </row>
    <row r="848" spans="3:8" ht="15.75" thickBot="1">
      <c r="C848" s="536" t="s">
        <v>1892</v>
      </c>
      <c r="D848" s="537" t="s">
        <v>1893</v>
      </c>
      <c r="E848" s="778"/>
      <c r="F848" s="538">
        <v>45084</v>
      </c>
      <c r="G848" s="537" t="s">
        <v>1680</v>
      </c>
      <c r="H848" s="540">
        <v>34479</v>
      </c>
    </row>
    <row r="849" spans="3:8" ht="15.75" thickBot="1">
      <c r="C849" s="536" t="s">
        <v>1892</v>
      </c>
      <c r="D849" s="537" t="s">
        <v>1893</v>
      </c>
      <c r="E849" s="778"/>
      <c r="F849" s="538">
        <v>45084</v>
      </c>
      <c r="G849" s="537" t="s">
        <v>1680</v>
      </c>
      <c r="H849" s="540">
        <v>34215</v>
      </c>
    </row>
    <row r="850" spans="3:8" ht="15.75" thickBot="1">
      <c r="C850" s="536" t="s">
        <v>1892</v>
      </c>
      <c r="D850" s="537" t="s">
        <v>1893</v>
      </c>
      <c r="E850" s="778"/>
      <c r="F850" s="538">
        <v>45084</v>
      </c>
      <c r="G850" s="537" t="s">
        <v>1680</v>
      </c>
      <c r="H850" s="540">
        <v>9829</v>
      </c>
    </row>
    <row r="851" spans="3:8" ht="15.75" thickBot="1">
      <c r="C851" s="536" t="s">
        <v>1892</v>
      </c>
      <c r="D851" s="537" t="s">
        <v>1893</v>
      </c>
      <c r="E851" s="778"/>
      <c r="F851" s="538">
        <v>45084</v>
      </c>
      <c r="G851" s="537" t="s">
        <v>1680</v>
      </c>
      <c r="H851" s="540">
        <v>35086</v>
      </c>
    </row>
    <row r="852" spans="3:8" ht="15.75" thickBot="1">
      <c r="C852" s="536" t="s">
        <v>1892</v>
      </c>
      <c r="D852" s="537" t="s">
        <v>1893</v>
      </c>
      <c r="E852" s="778"/>
      <c r="F852" s="538">
        <v>45084</v>
      </c>
      <c r="G852" s="537" t="s">
        <v>1680</v>
      </c>
      <c r="H852" s="540">
        <v>9831</v>
      </c>
    </row>
    <row r="853" spans="3:8" ht="15.75" thickBot="1">
      <c r="C853" s="536" t="s">
        <v>1892</v>
      </c>
      <c r="D853" s="537" t="s">
        <v>1893</v>
      </c>
      <c r="E853" s="778"/>
      <c r="F853" s="538">
        <v>45084</v>
      </c>
      <c r="G853" s="537" t="s">
        <v>1680</v>
      </c>
      <c r="H853" s="540">
        <v>24389</v>
      </c>
    </row>
    <row r="854" spans="3:8" ht="15.75" thickBot="1">
      <c r="C854" s="536" t="s">
        <v>1892</v>
      </c>
      <c r="D854" s="537" t="s">
        <v>1893</v>
      </c>
      <c r="E854" s="778"/>
      <c r="F854" s="538">
        <v>45084</v>
      </c>
      <c r="G854" s="537" t="s">
        <v>1680</v>
      </c>
      <c r="H854" s="540">
        <v>24388</v>
      </c>
    </row>
    <row r="855" spans="3:8" ht="15.75" thickBot="1">
      <c r="C855" s="536" t="s">
        <v>1892</v>
      </c>
      <c r="D855" s="537" t="s">
        <v>1893</v>
      </c>
      <c r="E855" s="778"/>
      <c r="F855" s="538">
        <v>45114</v>
      </c>
      <c r="G855" s="537" t="s">
        <v>1680</v>
      </c>
      <c r="H855" s="540">
        <v>34854</v>
      </c>
    </row>
    <row r="856" spans="3:8" ht="15.75" thickBot="1">
      <c r="C856" s="536" t="s">
        <v>1892</v>
      </c>
      <c r="D856" s="537" t="s">
        <v>1893</v>
      </c>
      <c r="E856" s="778"/>
      <c r="F856" s="538">
        <v>45114</v>
      </c>
      <c r="G856" s="537" t="s">
        <v>1680</v>
      </c>
      <c r="H856" s="540">
        <v>33983</v>
      </c>
    </row>
    <row r="857" spans="3:8" ht="15.75" thickBot="1">
      <c r="C857" s="536" t="s">
        <v>1892</v>
      </c>
      <c r="D857" s="537" t="s">
        <v>1893</v>
      </c>
      <c r="E857" s="778"/>
      <c r="F857" s="538">
        <v>45145</v>
      </c>
      <c r="G857" s="537" t="s">
        <v>1680</v>
      </c>
      <c r="H857" s="540">
        <v>34852</v>
      </c>
    </row>
    <row r="858" spans="3:8" ht="15.75" thickBot="1">
      <c r="C858" s="536" t="s">
        <v>1892</v>
      </c>
      <c r="D858" s="537" t="s">
        <v>1893</v>
      </c>
      <c r="E858" s="778"/>
      <c r="F858" s="538">
        <v>45145</v>
      </c>
      <c r="G858" s="537" t="s">
        <v>1680</v>
      </c>
      <c r="H858" s="540">
        <v>33981</v>
      </c>
    </row>
    <row r="859" spans="3:8" ht="15.75" thickBot="1">
      <c r="C859" s="536" t="s">
        <v>1892</v>
      </c>
      <c r="D859" s="537" t="s">
        <v>1893</v>
      </c>
      <c r="E859" s="778"/>
      <c r="F859" s="538">
        <v>45145</v>
      </c>
      <c r="G859" s="537" t="s">
        <v>1680</v>
      </c>
      <c r="H859" s="540">
        <v>34852</v>
      </c>
    </row>
    <row r="860" spans="3:8" ht="15.75" thickBot="1">
      <c r="C860" s="536" t="s">
        <v>1892</v>
      </c>
      <c r="D860" s="537" t="s">
        <v>1893</v>
      </c>
      <c r="E860" s="778"/>
      <c r="F860" s="538">
        <v>45145</v>
      </c>
      <c r="G860" s="537" t="s">
        <v>1680</v>
      </c>
      <c r="H860" s="540">
        <v>33977</v>
      </c>
    </row>
    <row r="861" spans="3:8" ht="15.75" thickBot="1">
      <c r="C861" s="536" t="s">
        <v>1892</v>
      </c>
      <c r="D861" s="537" t="s">
        <v>1893</v>
      </c>
      <c r="E861" s="778"/>
      <c r="F861" s="538">
        <v>45176</v>
      </c>
      <c r="G861" s="537" t="s">
        <v>1680</v>
      </c>
      <c r="H861" s="540">
        <v>33980</v>
      </c>
    </row>
    <row r="862" spans="3:8" ht="15.75" thickBot="1">
      <c r="C862" s="536" t="s">
        <v>1892</v>
      </c>
      <c r="D862" s="537" t="s">
        <v>1893</v>
      </c>
      <c r="E862" s="778"/>
      <c r="F862" s="538">
        <v>45176</v>
      </c>
      <c r="G862" s="537" t="s">
        <v>1680</v>
      </c>
      <c r="H862" s="540">
        <v>33969</v>
      </c>
    </row>
    <row r="863" spans="3:8" ht="15.75" thickBot="1">
      <c r="C863" s="536" t="s">
        <v>1892</v>
      </c>
      <c r="D863" s="537" t="s">
        <v>1893</v>
      </c>
      <c r="E863" s="778"/>
      <c r="F863" s="538">
        <v>45176</v>
      </c>
      <c r="G863" s="537" t="s">
        <v>1680</v>
      </c>
      <c r="H863" s="540">
        <v>33971</v>
      </c>
    </row>
    <row r="864" spans="3:8" ht="15.75" thickBot="1">
      <c r="C864" s="536" t="s">
        <v>1892</v>
      </c>
      <c r="D864" s="537" t="s">
        <v>1893</v>
      </c>
      <c r="E864" s="778"/>
      <c r="F864" s="538">
        <v>45176</v>
      </c>
      <c r="G864" s="537" t="s">
        <v>1680</v>
      </c>
      <c r="H864" s="540">
        <v>34853</v>
      </c>
    </row>
    <row r="865" spans="3:8" ht="15.75" thickBot="1">
      <c r="C865" s="536" t="s">
        <v>1892</v>
      </c>
      <c r="D865" s="537" t="s">
        <v>1893</v>
      </c>
      <c r="E865" s="778"/>
      <c r="F865" s="538">
        <v>45176</v>
      </c>
      <c r="G865" s="537" t="s">
        <v>1680</v>
      </c>
      <c r="H865" s="540">
        <v>34837</v>
      </c>
    </row>
    <row r="866" spans="3:8" ht="15.75" thickBot="1">
      <c r="C866" s="536" t="s">
        <v>1892</v>
      </c>
      <c r="D866" s="537" t="s">
        <v>1893</v>
      </c>
      <c r="E866" s="778"/>
      <c r="F866" s="538">
        <v>45176</v>
      </c>
      <c r="G866" s="537" t="s">
        <v>1680</v>
      </c>
      <c r="H866" s="540">
        <v>34840</v>
      </c>
    </row>
    <row r="867" spans="3:8" ht="15.75" thickBot="1">
      <c r="C867" s="536" t="s">
        <v>1892</v>
      </c>
      <c r="D867" s="537" t="s">
        <v>1893</v>
      </c>
      <c r="E867" s="778"/>
      <c r="F867" s="538">
        <v>45206</v>
      </c>
      <c r="G867" s="537" t="s">
        <v>1680</v>
      </c>
      <c r="H867" s="540">
        <v>34840</v>
      </c>
    </row>
    <row r="868" spans="3:8" ht="15.75" thickBot="1">
      <c r="C868" s="536" t="s">
        <v>1892</v>
      </c>
      <c r="D868" s="537" t="s">
        <v>1893</v>
      </c>
      <c r="E868" s="778"/>
      <c r="F868" s="538">
        <v>45206</v>
      </c>
      <c r="G868" s="537" t="s">
        <v>1680</v>
      </c>
      <c r="H868" s="540">
        <v>33969</v>
      </c>
    </row>
    <row r="869" spans="3:8" ht="15.75" thickBot="1">
      <c r="C869" s="536" t="s">
        <v>1892</v>
      </c>
      <c r="D869" s="537" t="s">
        <v>1893</v>
      </c>
      <c r="E869" s="778"/>
      <c r="F869" s="538">
        <v>45206</v>
      </c>
      <c r="G869" s="537" t="s">
        <v>1680</v>
      </c>
      <c r="H869" s="540">
        <v>33971</v>
      </c>
    </row>
    <row r="870" spans="3:8" ht="15.75" thickBot="1">
      <c r="C870" s="536" t="s">
        <v>1892</v>
      </c>
      <c r="D870" s="537" t="s">
        <v>1893</v>
      </c>
      <c r="E870" s="778"/>
      <c r="F870" s="538">
        <v>45206</v>
      </c>
      <c r="G870" s="537" t="s">
        <v>1680</v>
      </c>
      <c r="H870" s="540">
        <v>34841</v>
      </c>
    </row>
    <row r="871" spans="3:8" ht="15.75" thickBot="1">
      <c r="C871" s="536" t="s">
        <v>1892</v>
      </c>
      <c r="D871" s="537" t="s">
        <v>1893</v>
      </c>
      <c r="E871" s="778"/>
      <c r="F871" s="538">
        <v>45267</v>
      </c>
      <c r="G871" s="537" t="s">
        <v>1680</v>
      </c>
      <c r="H871" s="540">
        <v>33932</v>
      </c>
    </row>
    <row r="872" spans="3:8" ht="15.75" thickBot="1">
      <c r="C872" s="536" t="s">
        <v>1892</v>
      </c>
      <c r="D872" s="537" t="s">
        <v>1893</v>
      </c>
      <c r="E872" s="778"/>
      <c r="F872" s="538">
        <v>45267</v>
      </c>
      <c r="G872" s="537" t="s">
        <v>1680</v>
      </c>
      <c r="H872" s="540">
        <v>34787</v>
      </c>
    </row>
    <row r="873" spans="3:8" ht="15.75" thickBot="1">
      <c r="C873" s="536" t="s">
        <v>1892</v>
      </c>
      <c r="D873" s="537" t="s">
        <v>1893</v>
      </c>
      <c r="E873" s="778"/>
      <c r="F873" s="538">
        <v>45267</v>
      </c>
      <c r="G873" s="537" t="s">
        <v>1680</v>
      </c>
      <c r="H873" s="540">
        <v>34810</v>
      </c>
    </row>
    <row r="874" spans="3:8" ht="15.75" thickBot="1">
      <c r="C874" s="536" t="s">
        <v>1892</v>
      </c>
      <c r="D874" s="537" t="s">
        <v>1893</v>
      </c>
      <c r="E874" s="778"/>
      <c r="F874" s="538">
        <v>45267</v>
      </c>
      <c r="G874" s="537" t="s">
        <v>1680</v>
      </c>
      <c r="H874" s="540">
        <v>33920</v>
      </c>
    </row>
    <row r="875" spans="3:8" ht="15.75" thickBot="1">
      <c r="C875" s="536" t="s">
        <v>1892</v>
      </c>
      <c r="D875" s="537" t="s">
        <v>1893</v>
      </c>
      <c r="E875" s="778"/>
      <c r="F875" s="538">
        <v>45267</v>
      </c>
      <c r="G875" s="537" t="s">
        <v>1680</v>
      </c>
      <c r="H875" s="540">
        <v>33714</v>
      </c>
    </row>
    <row r="876" spans="3:8" ht="15.75" thickBot="1">
      <c r="C876" s="536" t="s">
        <v>1892</v>
      </c>
      <c r="D876" s="537" t="s">
        <v>1893</v>
      </c>
      <c r="E876" s="778"/>
      <c r="F876" s="537" t="s">
        <v>1724</v>
      </c>
      <c r="G876" s="537" t="s">
        <v>1680</v>
      </c>
      <c r="H876" s="540">
        <v>34575</v>
      </c>
    </row>
    <row r="877" spans="3:8" ht="15.75" thickBot="1">
      <c r="C877" s="536" t="s">
        <v>1892</v>
      </c>
      <c r="D877" s="537" t="s">
        <v>1893</v>
      </c>
      <c r="E877" s="778"/>
      <c r="F877" s="537" t="s">
        <v>1724</v>
      </c>
      <c r="G877" s="537" t="s">
        <v>1680</v>
      </c>
      <c r="H877" s="540">
        <v>33711</v>
      </c>
    </row>
    <row r="878" spans="3:8" ht="15.75" thickBot="1">
      <c r="C878" s="536" t="s">
        <v>1892</v>
      </c>
      <c r="D878" s="537" t="s">
        <v>1893</v>
      </c>
      <c r="E878" s="778"/>
      <c r="F878" s="537" t="s">
        <v>1724</v>
      </c>
      <c r="G878" s="537" t="s">
        <v>1680</v>
      </c>
      <c r="H878" s="540">
        <v>34574</v>
      </c>
    </row>
    <row r="879" spans="3:8" ht="15.75" thickBot="1">
      <c r="C879" s="536" t="s">
        <v>1892</v>
      </c>
      <c r="D879" s="537" t="s">
        <v>1893</v>
      </c>
      <c r="E879" s="778"/>
      <c r="F879" s="537" t="s">
        <v>1724</v>
      </c>
      <c r="G879" s="537" t="s">
        <v>1680</v>
      </c>
      <c r="H879" s="540">
        <v>33713</v>
      </c>
    </row>
    <row r="880" spans="3:8" ht="15.75" thickBot="1">
      <c r="C880" s="536" t="s">
        <v>1892</v>
      </c>
      <c r="D880" s="537" t="s">
        <v>1893</v>
      </c>
      <c r="E880" s="778"/>
      <c r="F880" s="537" t="s">
        <v>1725</v>
      </c>
      <c r="G880" s="537" t="s">
        <v>1680</v>
      </c>
      <c r="H880" s="540">
        <v>33713</v>
      </c>
    </row>
    <row r="881" spans="3:8" ht="15.75" thickBot="1">
      <c r="C881" s="536" t="s">
        <v>1892</v>
      </c>
      <c r="D881" s="537" t="s">
        <v>1893</v>
      </c>
      <c r="E881" s="778"/>
      <c r="F881" s="537" t="s">
        <v>1725</v>
      </c>
      <c r="G881" s="537" t="s">
        <v>1680</v>
      </c>
      <c r="H881" s="540">
        <v>33728</v>
      </c>
    </row>
    <row r="882" spans="3:8" ht="15.75" thickBot="1">
      <c r="C882" s="536" t="s">
        <v>1892</v>
      </c>
      <c r="D882" s="537" t="s">
        <v>1893</v>
      </c>
      <c r="E882" s="778"/>
      <c r="F882" s="537" t="s">
        <v>1725</v>
      </c>
      <c r="G882" s="537" t="s">
        <v>1680</v>
      </c>
      <c r="H882" s="540">
        <v>34576</v>
      </c>
    </row>
    <row r="883" spans="3:8" ht="15.75" thickBot="1">
      <c r="C883" s="536" t="s">
        <v>1892</v>
      </c>
      <c r="D883" s="537" t="s">
        <v>1893</v>
      </c>
      <c r="E883" s="778"/>
      <c r="F883" s="537" t="s">
        <v>1725</v>
      </c>
      <c r="G883" s="537" t="s">
        <v>1680</v>
      </c>
      <c r="H883" s="540">
        <v>34573</v>
      </c>
    </row>
    <row r="884" spans="3:8" ht="15.75" thickBot="1">
      <c r="C884" s="536" t="s">
        <v>1892</v>
      </c>
      <c r="D884" s="537" t="s">
        <v>1893</v>
      </c>
      <c r="E884" s="778"/>
      <c r="F884" s="537" t="s">
        <v>1725</v>
      </c>
      <c r="G884" s="537" t="s">
        <v>1680</v>
      </c>
      <c r="H884" s="540">
        <v>34585</v>
      </c>
    </row>
    <row r="885" spans="3:8" ht="15.75" thickBot="1">
      <c r="C885" s="536" t="s">
        <v>1892</v>
      </c>
      <c r="D885" s="537" t="s">
        <v>1893</v>
      </c>
      <c r="E885" s="778"/>
      <c r="F885" s="537" t="s">
        <v>1726</v>
      </c>
      <c r="G885" s="537" t="s">
        <v>1680</v>
      </c>
      <c r="H885" s="540">
        <v>34589</v>
      </c>
    </row>
    <row r="886" spans="3:8" ht="15.75" thickBot="1">
      <c r="C886" s="536" t="s">
        <v>1892</v>
      </c>
      <c r="D886" s="537" t="s">
        <v>1893</v>
      </c>
      <c r="E886" s="778"/>
      <c r="F886" s="537" t="s">
        <v>1726</v>
      </c>
      <c r="G886" s="537" t="s">
        <v>1680</v>
      </c>
      <c r="H886" s="540">
        <v>33727</v>
      </c>
    </row>
    <row r="887" spans="3:8" ht="15.75" thickBot="1">
      <c r="C887" s="536" t="s">
        <v>1892</v>
      </c>
      <c r="D887" s="537" t="s">
        <v>1893</v>
      </c>
      <c r="E887" s="778"/>
      <c r="F887" s="537" t="s">
        <v>1726</v>
      </c>
      <c r="G887" s="537" t="s">
        <v>1680</v>
      </c>
      <c r="H887" s="540">
        <v>33713</v>
      </c>
    </row>
    <row r="888" spans="3:8" ht="15.75" thickBot="1">
      <c r="C888" s="536" t="s">
        <v>1892</v>
      </c>
      <c r="D888" s="537" t="s">
        <v>1893</v>
      </c>
      <c r="E888" s="778"/>
      <c r="F888" s="537" t="s">
        <v>1726</v>
      </c>
      <c r="G888" s="537" t="s">
        <v>1680</v>
      </c>
      <c r="H888" s="540">
        <v>34575</v>
      </c>
    </row>
    <row r="889" spans="3:8" ht="15.75" thickBot="1">
      <c r="C889" s="536" t="s">
        <v>1892</v>
      </c>
      <c r="D889" s="537" t="s">
        <v>1893</v>
      </c>
      <c r="E889" s="778"/>
      <c r="F889" s="537" t="s">
        <v>1894</v>
      </c>
      <c r="G889" s="537" t="s">
        <v>1680</v>
      </c>
      <c r="H889" s="540">
        <v>33715</v>
      </c>
    </row>
    <row r="890" spans="3:8" ht="15.75" thickBot="1">
      <c r="C890" s="536" t="s">
        <v>1892</v>
      </c>
      <c r="D890" s="537" t="s">
        <v>1893</v>
      </c>
      <c r="E890" s="778"/>
      <c r="F890" s="537" t="s">
        <v>1894</v>
      </c>
      <c r="G890" s="537" t="s">
        <v>1680</v>
      </c>
      <c r="H890" s="540">
        <v>34575</v>
      </c>
    </row>
    <row r="891" spans="3:8" ht="15.75" thickBot="1">
      <c r="C891" s="536" t="s">
        <v>1892</v>
      </c>
      <c r="D891" s="537" t="s">
        <v>1893</v>
      </c>
      <c r="E891" s="778"/>
      <c r="F891" s="537" t="s">
        <v>1727</v>
      </c>
      <c r="G891" s="537" t="s">
        <v>1680</v>
      </c>
      <c r="H891" s="540">
        <v>34425</v>
      </c>
    </row>
    <row r="892" spans="3:8" ht="15.75" thickBot="1">
      <c r="C892" s="536" t="s">
        <v>1892</v>
      </c>
      <c r="D892" s="537" t="s">
        <v>1893</v>
      </c>
      <c r="E892" s="778"/>
      <c r="F892" s="537" t="s">
        <v>1727</v>
      </c>
      <c r="G892" s="537" t="s">
        <v>1680</v>
      </c>
      <c r="H892" s="540">
        <v>7724</v>
      </c>
    </row>
    <row r="893" spans="3:8" ht="15.75" thickBot="1">
      <c r="C893" s="536" t="s">
        <v>1892</v>
      </c>
      <c r="D893" s="537" t="s">
        <v>1893</v>
      </c>
      <c r="E893" s="778"/>
      <c r="F893" s="537" t="s">
        <v>1727</v>
      </c>
      <c r="G893" s="537" t="s">
        <v>1680</v>
      </c>
      <c r="H893" s="540">
        <v>26262</v>
      </c>
    </row>
    <row r="894" spans="3:8" ht="15.75" thickBot="1">
      <c r="C894" s="536" t="s">
        <v>1892</v>
      </c>
      <c r="D894" s="537" t="s">
        <v>1893</v>
      </c>
      <c r="E894" s="778"/>
      <c r="F894" s="537" t="s">
        <v>1728</v>
      </c>
      <c r="G894" s="537" t="s">
        <v>1680</v>
      </c>
      <c r="H894" s="540">
        <v>34000</v>
      </c>
    </row>
    <row r="895" spans="3:8" ht="15.75" thickBot="1">
      <c r="C895" s="536" t="s">
        <v>1892</v>
      </c>
      <c r="D895" s="537" t="s">
        <v>1893</v>
      </c>
      <c r="E895" s="778"/>
      <c r="F895" s="537" t="s">
        <v>1728</v>
      </c>
      <c r="G895" s="537" t="s">
        <v>1680</v>
      </c>
      <c r="H895" s="540">
        <v>34437</v>
      </c>
    </row>
    <row r="896" spans="3:8" ht="15.75" thickBot="1">
      <c r="C896" s="536" t="s">
        <v>1892</v>
      </c>
      <c r="D896" s="537" t="s">
        <v>1893</v>
      </c>
      <c r="E896" s="778"/>
      <c r="F896" s="537" t="s">
        <v>1728</v>
      </c>
      <c r="G896" s="537" t="s">
        <v>1680</v>
      </c>
      <c r="H896" s="540">
        <v>34002</v>
      </c>
    </row>
    <row r="897" spans="3:8" ht="15.75" thickBot="1">
      <c r="C897" s="536" t="s">
        <v>1892</v>
      </c>
      <c r="D897" s="537" t="s">
        <v>1893</v>
      </c>
      <c r="E897" s="778"/>
      <c r="F897" s="537" t="s">
        <v>1728</v>
      </c>
      <c r="G897" s="537" t="s">
        <v>1680</v>
      </c>
      <c r="H897" s="540">
        <v>34438</v>
      </c>
    </row>
    <row r="898" spans="3:8" ht="15.75" thickBot="1">
      <c r="C898" s="536" t="s">
        <v>1892</v>
      </c>
      <c r="D898" s="537" t="s">
        <v>1893</v>
      </c>
      <c r="E898" s="778"/>
      <c r="F898" s="537" t="s">
        <v>1715</v>
      </c>
      <c r="G898" s="537" t="s">
        <v>1680</v>
      </c>
      <c r="H898" s="540">
        <v>33988</v>
      </c>
    </row>
    <row r="899" spans="3:8" ht="15.75" thickBot="1">
      <c r="C899" s="536" t="s">
        <v>1892</v>
      </c>
      <c r="D899" s="537" t="s">
        <v>1893</v>
      </c>
      <c r="E899" s="778"/>
      <c r="F899" s="537" t="s">
        <v>1715</v>
      </c>
      <c r="G899" s="537" t="s">
        <v>1680</v>
      </c>
      <c r="H899" s="540">
        <v>34420</v>
      </c>
    </row>
    <row r="900" spans="3:8" ht="15.75" thickBot="1">
      <c r="C900" s="536" t="s">
        <v>1892</v>
      </c>
      <c r="D900" s="537" t="s">
        <v>1893</v>
      </c>
      <c r="E900" s="778"/>
      <c r="F900" s="537" t="s">
        <v>1715</v>
      </c>
      <c r="G900" s="537" t="s">
        <v>1680</v>
      </c>
      <c r="H900" s="540">
        <v>33991</v>
      </c>
    </row>
    <row r="901" spans="3:8" ht="15.75" thickBot="1">
      <c r="C901" s="536" t="s">
        <v>1892</v>
      </c>
      <c r="D901" s="537" t="s">
        <v>1893</v>
      </c>
      <c r="E901" s="778"/>
      <c r="F901" s="537" t="s">
        <v>1715</v>
      </c>
      <c r="G901" s="537" t="s">
        <v>1680</v>
      </c>
      <c r="H901" s="540">
        <v>34424</v>
      </c>
    </row>
    <row r="902" spans="3:8" ht="15.75" thickBot="1">
      <c r="C902" s="536" t="s">
        <v>1892</v>
      </c>
      <c r="D902" s="537" t="s">
        <v>1893</v>
      </c>
      <c r="E902" s="778"/>
      <c r="F902" s="537" t="s">
        <v>1895</v>
      </c>
      <c r="G902" s="537" t="s">
        <v>1680</v>
      </c>
      <c r="H902" s="540">
        <v>33989</v>
      </c>
    </row>
    <row r="903" spans="3:8" ht="15.75" thickBot="1">
      <c r="C903" s="536" t="s">
        <v>1892</v>
      </c>
      <c r="D903" s="537" t="s">
        <v>1893</v>
      </c>
      <c r="E903" s="778"/>
      <c r="F903" s="537" t="s">
        <v>1895</v>
      </c>
      <c r="G903" s="537" t="s">
        <v>1680</v>
      </c>
      <c r="H903" s="540">
        <v>34421</v>
      </c>
    </row>
    <row r="904" spans="3:8" ht="15.75" thickBot="1">
      <c r="C904" s="536" t="s">
        <v>1892</v>
      </c>
      <c r="D904" s="537" t="s">
        <v>1893</v>
      </c>
      <c r="E904" s="778"/>
      <c r="F904" s="537" t="s">
        <v>1684</v>
      </c>
      <c r="G904" s="537" t="s">
        <v>1680</v>
      </c>
      <c r="H904" s="540">
        <v>34429</v>
      </c>
    </row>
    <row r="905" spans="3:8" ht="15.75" thickBot="1">
      <c r="C905" s="536" t="s">
        <v>1892</v>
      </c>
      <c r="D905" s="537" t="s">
        <v>1893</v>
      </c>
      <c r="E905" s="778"/>
      <c r="F905" s="537" t="s">
        <v>1684</v>
      </c>
      <c r="G905" s="537" t="s">
        <v>1680</v>
      </c>
      <c r="H905" s="540">
        <v>33984</v>
      </c>
    </row>
    <row r="906" spans="3:8" ht="15.75" thickBot="1">
      <c r="C906" s="536" t="s">
        <v>1892</v>
      </c>
      <c r="D906" s="537" t="s">
        <v>1893</v>
      </c>
      <c r="E906" s="778"/>
      <c r="F906" s="537" t="s">
        <v>1729</v>
      </c>
      <c r="G906" s="537" t="s">
        <v>1680</v>
      </c>
      <c r="H906" s="540">
        <v>18343</v>
      </c>
    </row>
    <row r="907" spans="3:8" ht="15.75" thickBot="1">
      <c r="C907" s="536" t="s">
        <v>1892</v>
      </c>
      <c r="D907" s="537" t="s">
        <v>1893</v>
      </c>
      <c r="E907" s="778"/>
      <c r="F907" s="537" t="s">
        <v>1729</v>
      </c>
      <c r="G907" s="537" t="s">
        <v>1680</v>
      </c>
      <c r="H907" s="540">
        <v>18343</v>
      </c>
    </row>
    <row r="908" spans="3:8" ht="15.75" thickBot="1">
      <c r="C908" s="536" t="s">
        <v>1892</v>
      </c>
      <c r="D908" s="537" t="s">
        <v>1893</v>
      </c>
      <c r="E908" s="778"/>
      <c r="F908" s="537" t="s">
        <v>1729</v>
      </c>
      <c r="G908" s="537" t="s">
        <v>1680</v>
      </c>
      <c r="H908" s="540">
        <v>34429</v>
      </c>
    </row>
    <row r="909" spans="3:8" ht="15.75" thickBot="1">
      <c r="C909" s="536" t="s">
        <v>1892</v>
      </c>
      <c r="D909" s="537" t="s">
        <v>1893</v>
      </c>
      <c r="E909" s="778"/>
      <c r="F909" s="537" t="s">
        <v>1729</v>
      </c>
      <c r="G909" s="537" t="s">
        <v>1680</v>
      </c>
      <c r="H909" s="540">
        <v>33981</v>
      </c>
    </row>
    <row r="910" spans="3:8" ht="15.75" thickBot="1">
      <c r="C910" s="536" t="s">
        <v>1892</v>
      </c>
      <c r="D910" s="537" t="s">
        <v>1893</v>
      </c>
      <c r="E910" s="778"/>
      <c r="F910" s="537" t="s">
        <v>1729</v>
      </c>
      <c r="G910" s="537" t="s">
        <v>1680</v>
      </c>
      <c r="H910" s="540">
        <v>15656</v>
      </c>
    </row>
    <row r="911" spans="3:8" ht="15.75" thickBot="1">
      <c r="C911" s="536" t="s">
        <v>1892</v>
      </c>
      <c r="D911" s="537" t="s">
        <v>1893</v>
      </c>
      <c r="E911" s="778"/>
      <c r="F911" s="537" t="s">
        <v>1729</v>
      </c>
      <c r="G911" s="537" t="s">
        <v>1680</v>
      </c>
      <c r="H911" s="540">
        <v>33984</v>
      </c>
    </row>
    <row r="912" spans="3:8" ht="15.75" thickBot="1">
      <c r="C912" s="536" t="s">
        <v>1892</v>
      </c>
      <c r="D912" s="537" t="s">
        <v>1893</v>
      </c>
      <c r="E912" s="778"/>
      <c r="F912" s="537" t="s">
        <v>1729</v>
      </c>
      <c r="G912" s="537" t="s">
        <v>1680</v>
      </c>
      <c r="H912" s="540">
        <v>34426</v>
      </c>
    </row>
    <row r="913" spans="3:8" ht="15.75" thickBot="1">
      <c r="C913" s="536" t="s">
        <v>1892</v>
      </c>
      <c r="D913" s="537" t="s">
        <v>1893</v>
      </c>
      <c r="E913" s="778"/>
      <c r="F913" s="537" t="s">
        <v>1729</v>
      </c>
      <c r="G913" s="537" t="s">
        <v>1680</v>
      </c>
      <c r="H913" s="540">
        <v>34438</v>
      </c>
    </row>
    <row r="914" spans="3:8" ht="15.75" thickBot="1">
      <c r="C914" s="536" t="s">
        <v>1892</v>
      </c>
      <c r="D914" s="537" t="s">
        <v>1893</v>
      </c>
      <c r="E914" s="778"/>
      <c r="F914" s="537" t="s">
        <v>1875</v>
      </c>
      <c r="G914" s="537" t="s">
        <v>1680</v>
      </c>
      <c r="H914" s="540">
        <v>34430</v>
      </c>
    </row>
    <row r="915" spans="3:8" ht="15.75" thickBot="1">
      <c r="C915" s="536" t="s">
        <v>1892</v>
      </c>
      <c r="D915" s="537" t="s">
        <v>1893</v>
      </c>
      <c r="E915" s="778"/>
      <c r="F915" s="537" t="s">
        <v>1875</v>
      </c>
      <c r="G915" s="537" t="s">
        <v>1680</v>
      </c>
      <c r="H915" s="540">
        <v>33985</v>
      </c>
    </row>
    <row r="916" spans="3:8" ht="15.75" thickBot="1">
      <c r="C916" s="536" t="s">
        <v>1892</v>
      </c>
      <c r="D916" s="537" t="s">
        <v>1893</v>
      </c>
      <c r="E916" s="778"/>
      <c r="F916" s="537" t="s">
        <v>1875</v>
      </c>
      <c r="G916" s="537" t="s">
        <v>1680</v>
      </c>
      <c r="H916" s="540">
        <v>34429</v>
      </c>
    </row>
    <row r="917" spans="3:8" ht="15.75" thickBot="1">
      <c r="C917" s="536" t="s">
        <v>1892</v>
      </c>
      <c r="D917" s="537" t="s">
        <v>1893</v>
      </c>
      <c r="E917" s="778"/>
      <c r="F917" s="537" t="s">
        <v>1875</v>
      </c>
      <c r="G917" s="537" t="s">
        <v>1680</v>
      </c>
      <c r="H917" s="540">
        <v>33984</v>
      </c>
    </row>
    <row r="918" spans="3:8" ht="15.75" thickBot="1">
      <c r="C918" s="536" t="s">
        <v>1892</v>
      </c>
      <c r="D918" s="537" t="s">
        <v>1893</v>
      </c>
      <c r="E918" s="778"/>
      <c r="F918" s="537" t="s">
        <v>1685</v>
      </c>
      <c r="G918" s="537" t="s">
        <v>1680</v>
      </c>
      <c r="H918" s="540">
        <v>34576</v>
      </c>
    </row>
    <row r="919" spans="3:8" ht="15.75" thickBot="1">
      <c r="C919" s="536" t="s">
        <v>1892</v>
      </c>
      <c r="D919" s="537" t="s">
        <v>1893</v>
      </c>
      <c r="E919" s="778"/>
      <c r="F919" s="537" t="s">
        <v>1685</v>
      </c>
      <c r="G919" s="537" t="s">
        <v>1680</v>
      </c>
      <c r="H919" s="540">
        <v>27642</v>
      </c>
    </row>
    <row r="920" spans="3:8" ht="15.75" thickBot="1">
      <c r="C920" s="536" t="s">
        <v>1892</v>
      </c>
      <c r="D920" s="537" t="s">
        <v>1893</v>
      </c>
      <c r="E920" s="778"/>
      <c r="F920" s="537" t="s">
        <v>1685</v>
      </c>
      <c r="G920" s="537" t="s">
        <v>1680</v>
      </c>
      <c r="H920" s="540">
        <v>28808</v>
      </c>
    </row>
    <row r="921" spans="3:8" ht="15.75" thickBot="1">
      <c r="C921" s="536" t="s">
        <v>1892</v>
      </c>
      <c r="D921" s="537" t="s">
        <v>1893</v>
      </c>
      <c r="E921" s="778"/>
      <c r="F921" s="537" t="s">
        <v>1685</v>
      </c>
      <c r="G921" s="537" t="s">
        <v>1680</v>
      </c>
      <c r="H921" s="540">
        <v>34572</v>
      </c>
    </row>
    <row r="922" spans="3:8" ht="15.75" thickBot="1">
      <c r="C922" s="536" t="s">
        <v>1892</v>
      </c>
      <c r="D922" s="537" t="s">
        <v>1893</v>
      </c>
      <c r="E922" s="778"/>
      <c r="F922" s="537" t="s">
        <v>1730</v>
      </c>
      <c r="G922" s="537" t="s">
        <v>1680</v>
      </c>
      <c r="H922" s="540">
        <v>34618</v>
      </c>
    </row>
    <row r="923" spans="3:8" ht="15.75" thickBot="1">
      <c r="C923" s="536" t="s">
        <v>1892</v>
      </c>
      <c r="D923" s="537" t="s">
        <v>1893</v>
      </c>
      <c r="E923" s="778"/>
      <c r="F923" s="537" t="s">
        <v>1730</v>
      </c>
      <c r="G923" s="537" t="s">
        <v>1680</v>
      </c>
      <c r="H923" s="540">
        <v>21457</v>
      </c>
    </row>
    <row r="924" spans="3:8" ht="15.75" thickBot="1">
      <c r="C924" s="536" t="s">
        <v>1892</v>
      </c>
      <c r="D924" s="537" t="s">
        <v>1893</v>
      </c>
      <c r="E924" s="778"/>
      <c r="F924" s="537" t="s">
        <v>1730</v>
      </c>
      <c r="G924" s="537" t="s">
        <v>1680</v>
      </c>
      <c r="H924" s="540">
        <v>34599</v>
      </c>
    </row>
    <row r="925" spans="3:8" ht="15.75" thickBot="1">
      <c r="C925" s="536" t="s">
        <v>1892</v>
      </c>
      <c r="D925" s="537" t="s">
        <v>1893</v>
      </c>
      <c r="E925" s="778"/>
      <c r="F925" s="537" t="s">
        <v>1730</v>
      </c>
      <c r="G925" s="537" t="s">
        <v>1680</v>
      </c>
      <c r="H925" s="540">
        <v>30428</v>
      </c>
    </row>
    <row r="926" spans="3:8" ht="15.75" thickBot="1">
      <c r="C926" s="536" t="s">
        <v>1892</v>
      </c>
      <c r="D926" s="537" t="s">
        <v>1893</v>
      </c>
      <c r="E926" s="778"/>
      <c r="F926" s="537" t="s">
        <v>1731</v>
      </c>
      <c r="G926" s="537" t="s">
        <v>1680</v>
      </c>
      <c r="H926" s="540">
        <v>34782</v>
      </c>
    </row>
    <row r="927" spans="3:8" ht="15.75" thickBot="1">
      <c r="C927" s="536" t="s">
        <v>1892</v>
      </c>
      <c r="D927" s="537" t="s">
        <v>1893</v>
      </c>
      <c r="E927" s="778"/>
      <c r="F927" s="537" t="s">
        <v>1731</v>
      </c>
      <c r="G927" s="537" t="s">
        <v>1680</v>
      </c>
      <c r="H927" s="540">
        <v>34799</v>
      </c>
    </row>
    <row r="928" spans="3:8" ht="15.75" thickBot="1">
      <c r="C928" s="536" t="s">
        <v>1892</v>
      </c>
      <c r="D928" s="537" t="s">
        <v>1893</v>
      </c>
      <c r="E928" s="778"/>
      <c r="F928" s="537" t="s">
        <v>1731</v>
      </c>
      <c r="G928" s="537" t="s">
        <v>1680</v>
      </c>
      <c r="H928" s="540">
        <v>30993</v>
      </c>
    </row>
    <row r="929" spans="3:8" ht="15.75" thickBot="1">
      <c r="C929" s="536" t="s">
        <v>1892</v>
      </c>
      <c r="D929" s="537" t="s">
        <v>1893</v>
      </c>
      <c r="E929" s="778"/>
      <c r="F929" s="537" t="s">
        <v>1731</v>
      </c>
      <c r="G929" s="537" t="s">
        <v>1680</v>
      </c>
      <c r="H929" s="540">
        <v>30993</v>
      </c>
    </row>
    <row r="930" spans="3:8" ht="15.75" thickBot="1">
      <c r="C930" s="536" t="s">
        <v>1892</v>
      </c>
      <c r="D930" s="537" t="s">
        <v>1893</v>
      </c>
      <c r="E930" s="778"/>
      <c r="F930" s="537" t="s">
        <v>1731</v>
      </c>
      <c r="G930" s="537" t="s">
        <v>1680</v>
      </c>
      <c r="H930" s="540">
        <v>34783</v>
      </c>
    </row>
    <row r="931" spans="3:8" ht="15.75" thickBot="1">
      <c r="C931" s="536" t="s">
        <v>1892</v>
      </c>
      <c r="D931" s="537" t="s">
        <v>1893</v>
      </c>
      <c r="E931" s="778"/>
      <c r="F931" s="537" t="s">
        <v>1731</v>
      </c>
      <c r="G931" s="537" t="s">
        <v>1680</v>
      </c>
      <c r="H931" s="540">
        <v>31006</v>
      </c>
    </row>
    <row r="932" spans="3:8" ht="15.75" thickBot="1">
      <c r="C932" s="536" t="s">
        <v>1892</v>
      </c>
      <c r="D932" s="537" t="s">
        <v>1893</v>
      </c>
      <c r="E932" s="778"/>
      <c r="F932" s="537" t="s">
        <v>1716</v>
      </c>
      <c r="G932" s="537" t="s">
        <v>1680</v>
      </c>
      <c r="H932" s="540">
        <v>34822</v>
      </c>
    </row>
    <row r="933" spans="3:8" ht="15.75" thickBot="1">
      <c r="C933" s="536" t="s">
        <v>1892</v>
      </c>
      <c r="D933" s="537" t="s">
        <v>1893</v>
      </c>
      <c r="E933" s="778"/>
      <c r="F933" s="537" t="s">
        <v>1716</v>
      </c>
      <c r="G933" s="537" t="s">
        <v>1680</v>
      </c>
      <c r="H933" s="540">
        <v>34821</v>
      </c>
    </row>
    <row r="934" spans="3:8" ht="15.75" thickBot="1">
      <c r="C934" s="536" t="s">
        <v>1892</v>
      </c>
      <c r="D934" s="537" t="s">
        <v>1893</v>
      </c>
      <c r="E934" s="778"/>
      <c r="F934" s="537" t="s">
        <v>1716</v>
      </c>
      <c r="G934" s="537" t="s">
        <v>1680</v>
      </c>
      <c r="H934" s="540">
        <v>31322</v>
      </c>
    </row>
    <row r="935" spans="3:8" ht="15.75" thickBot="1">
      <c r="C935" s="536" t="s">
        <v>1892</v>
      </c>
      <c r="D935" s="537" t="s">
        <v>1893</v>
      </c>
      <c r="E935" s="778"/>
      <c r="F935" s="537" t="s">
        <v>1716</v>
      </c>
      <c r="G935" s="537" t="s">
        <v>1680</v>
      </c>
      <c r="H935" s="540">
        <v>31325</v>
      </c>
    </row>
    <row r="936" spans="3:8" ht="15.75" thickBot="1">
      <c r="C936" s="536" t="s">
        <v>1892</v>
      </c>
      <c r="D936" s="537" t="s">
        <v>1893</v>
      </c>
      <c r="E936" s="778"/>
      <c r="F936" s="537" t="s">
        <v>1732</v>
      </c>
      <c r="G936" s="537" t="s">
        <v>1680</v>
      </c>
      <c r="H936" s="540">
        <v>34674</v>
      </c>
    </row>
    <row r="937" spans="3:8" ht="15.75" thickBot="1">
      <c r="C937" s="536" t="s">
        <v>1892</v>
      </c>
      <c r="D937" s="537" t="s">
        <v>1893</v>
      </c>
      <c r="E937" s="778"/>
      <c r="F937" s="537" t="s">
        <v>1732</v>
      </c>
      <c r="G937" s="537" t="s">
        <v>1680</v>
      </c>
      <c r="H937" s="540">
        <v>34684</v>
      </c>
    </row>
    <row r="938" spans="3:8" ht="15.75" thickBot="1">
      <c r="C938" s="536" t="s">
        <v>1892</v>
      </c>
      <c r="D938" s="537" t="s">
        <v>1893</v>
      </c>
      <c r="E938" s="778"/>
      <c r="F938" s="537" t="s">
        <v>1732</v>
      </c>
      <c r="G938" s="537" t="s">
        <v>1680</v>
      </c>
      <c r="H938" s="540">
        <v>24254</v>
      </c>
    </row>
    <row r="939" spans="3:8" ht="15.75" thickBot="1">
      <c r="C939" s="536" t="s">
        <v>1892</v>
      </c>
      <c r="D939" s="537" t="s">
        <v>1893</v>
      </c>
      <c r="E939" s="778"/>
      <c r="F939" s="537" t="s">
        <v>1732</v>
      </c>
      <c r="G939" s="537" t="s">
        <v>1680</v>
      </c>
      <c r="H939" s="540">
        <v>9993</v>
      </c>
    </row>
    <row r="940" spans="3:8" ht="15.75" thickBot="1">
      <c r="C940" s="536" t="s">
        <v>1892</v>
      </c>
      <c r="D940" s="537" t="s">
        <v>1893</v>
      </c>
      <c r="E940" s="778"/>
      <c r="F940" s="537" t="s">
        <v>1732</v>
      </c>
      <c r="G940" s="537" t="s">
        <v>1680</v>
      </c>
      <c r="H940" s="540">
        <v>34234</v>
      </c>
    </row>
    <row r="941" spans="3:8" ht="15.75" thickBot="1">
      <c r="C941" s="536" t="s">
        <v>1892</v>
      </c>
      <c r="D941" s="537" t="s">
        <v>1893</v>
      </c>
      <c r="E941" s="778"/>
      <c r="F941" s="537" t="s">
        <v>1733</v>
      </c>
      <c r="G941" s="537" t="s">
        <v>1680</v>
      </c>
      <c r="H941" s="540">
        <v>34613</v>
      </c>
    </row>
    <row r="942" spans="3:8" ht="15.75" thickBot="1">
      <c r="C942" s="536" t="s">
        <v>1892</v>
      </c>
      <c r="D942" s="537" t="s">
        <v>1893</v>
      </c>
      <c r="E942" s="778"/>
      <c r="F942" s="537" t="s">
        <v>1733</v>
      </c>
      <c r="G942" s="537" t="s">
        <v>1680</v>
      </c>
      <c r="H942" s="540">
        <v>35057</v>
      </c>
    </row>
    <row r="943" spans="3:8" ht="15.75" thickBot="1">
      <c r="C943" s="536" t="s">
        <v>1892</v>
      </c>
      <c r="D943" s="537" t="s">
        <v>1893</v>
      </c>
      <c r="E943" s="778"/>
      <c r="F943" s="537" t="s">
        <v>1896</v>
      </c>
      <c r="G943" s="537" t="s">
        <v>1680</v>
      </c>
      <c r="H943" s="540">
        <v>35079</v>
      </c>
    </row>
    <row r="944" spans="3:8" ht="15.75" thickBot="1">
      <c r="C944" s="536" t="s">
        <v>1892</v>
      </c>
      <c r="D944" s="537" t="s">
        <v>1893</v>
      </c>
      <c r="E944" s="778"/>
      <c r="F944" s="537" t="s">
        <v>1896</v>
      </c>
      <c r="G944" s="537" t="s">
        <v>1680</v>
      </c>
      <c r="H944" s="540">
        <v>35061</v>
      </c>
    </row>
    <row r="945" spans="3:8" ht="15.75" thickBot="1">
      <c r="C945" s="536" t="s">
        <v>1892</v>
      </c>
      <c r="D945" s="537" t="s">
        <v>1893</v>
      </c>
      <c r="E945" s="778"/>
      <c r="F945" s="537" t="s">
        <v>1896</v>
      </c>
      <c r="G945" s="537" t="s">
        <v>1680</v>
      </c>
      <c r="H945" s="540">
        <v>34625</v>
      </c>
    </row>
    <row r="946" spans="3:8" ht="15.75" thickBot="1">
      <c r="C946" s="536" t="s">
        <v>1892</v>
      </c>
      <c r="D946" s="537" t="s">
        <v>1893</v>
      </c>
      <c r="E946" s="778"/>
      <c r="F946" s="537" t="s">
        <v>1896</v>
      </c>
      <c r="G946" s="537" t="s">
        <v>1680</v>
      </c>
      <c r="H946" s="540">
        <v>34613</v>
      </c>
    </row>
    <row r="947" spans="3:8" ht="15.75" thickBot="1">
      <c r="C947" s="536" t="s">
        <v>1892</v>
      </c>
      <c r="D947" s="537" t="s">
        <v>1893</v>
      </c>
      <c r="E947" s="778"/>
      <c r="F947" s="537" t="s">
        <v>812</v>
      </c>
      <c r="G947" s="537" t="s">
        <v>814</v>
      </c>
      <c r="H947" s="540">
        <v>-281260.7</v>
      </c>
    </row>
    <row r="948" spans="3:8" ht="15.75" thickBot="1">
      <c r="C948" s="536" t="s">
        <v>1892</v>
      </c>
      <c r="D948" s="537" t="s">
        <v>1893</v>
      </c>
      <c r="E948" s="778"/>
      <c r="F948" s="537" t="s">
        <v>812</v>
      </c>
      <c r="G948" s="537" t="s">
        <v>814</v>
      </c>
      <c r="H948" s="540">
        <v>-87577.66</v>
      </c>
    </row>
    <row r="949" spans="3:8" ht="15.75" thickBot="1">
      <c r="C949" s="536" t="s">
        <v>1892</v>
      </c>
      <c r="D949" s="537" t="s">
        <v>1893</v>
      </c>
      <c r="E949" s="778"/>
      <c r="F949" s="537" t="s">
        <v>812</v>
      </c>
      <c r="G949" s="537" t="s">
        <v>814</v>
      </c>
      <c r="H949" s="537">
        <v>-553.1</v>
      </c>
    </row>
    <row r="950" spans="3:8" ht="15.75" thickBot="1">
      <c r="C950" s="536" t="s">
        <v>1892</v>
      </c>
      <c r="D950" s="537" t="s">
        <v>1893</v>
      </c>
      <c r="E950" s="778"/>
      <c r="F950" s="537" t="s">
        <v>812</v>
      </c>
      <c r="G950" s="537" t="s">
        <v>814</v>
      </c>
      <c r="H950" s="540">
        <v>-110077.53</v>
      </c>
    </row>
    <row r="951" spans="3:8" ht="15.75" thickBot="1">
      <c r="C951" s="536" t="s">
        <v>1892</v>
      </c>
      <c r="D951" s="537" t="s">
        <v>1893</v>
      </c>
      <c r="E951" s="778"/>
      <c r="F951" s="537" t="s">
        <v>812</v>
      </c>
      <c r="G951" s="537" t="s">
        <v>814</v>
      </c>
      <c r="H951" s="540">
        <v>-50593.72</v>
      </c>
    </row>
    <row r="952" spans="3:8" ht="15.75" thickBot="1">
      <c r="C952" s="536" t="s">
        <v>1892</v>
      </c>
      <c r="D952" s="537" t="s">
        <v>1893</v>
      </c>
      <c r="E952" s="778"/>
      <c r="F952" s="537" t="s">
        <v>812</v>
      </c>
      <c r="G952" s="537" t="s">
        <v>814</v>
      </c>
      <c r="H952" s="537">
        <v>-727.96</v>
      </c>
    </row>
    <row r="953" spans="3:8" ht="15.75" thickBot="1">
      <c r="C953" s="536" t="s">
        <v>1892</v>
      </c>
      <c r="D953" s="537" t="s">
        <v>1893</v>
      </c>
      <c r="E953" s="778"/>
      <c r="F953" s="537" t="s">
        <v>812</v>
      </c>
      <c r="G953" s="537" t="s">
        <v>814</v>
      </c>
      <c r="H953" s="540">
        <v>-145345.29</v>
      </c>
    </row>
    <row r="954" spans="3:8" ht="15.75" thickBot="1">
      <c r="C954" s="536" t="s">
        <v>1892</v>
      </c>
      <c r="D954" s="537" t="s">
        <v>1893</v>
      </c>
      <c r="E954" s="778"/>
      <c r="F954" s="537" t="s">
        <v>812</v>
      </c>
      <c r="G954" s="537" t="s">
        <v>814</v>
      </c>
      <c r="H954" s="540">
        <v>-297584.3</v>
      </c>
    </row>
    <row r="955" spans="3:8" ht="15.75" thickBot="1">
      <c r="C955" s="536" t="s">
        <v>1892</v>
      </c>
      <c r="D955" s="537" t="s">
        <v>1893</v>
      </c>
      <c r="E955" s="778"/>
      <c r="F955" s="537" t="s">
        <v>812</v>
      </c>
      <c r="G955" s="537" t="s">
        <v>814</v>
      </c>
      <c r="H955" s="540">
        <v>-4487.1000000000004</v>
      </c>
    </row>
    <row r="956" spans="3:8" ht="15.75" thickBot="1">
      <c r="C956" s="536" t="s">
        <v>1892</v>
      </c>
      <c r="D956" s="537" t="s">
        <v>1893</v>
      </c>
      <c r="E956" s="778"/>
      <c r="F956" s="537" t="s">
        <v>812</v>
      </c>
      <c r="G956" s="537" t="s">
        <v>814</v>
      </c>
      <c r="H956" s="540">
        <v>-2124.91</v>
      </c>
    </row>
    <row r="957" spans="3:8" ht="15.75" thickBot="1">
      <c r="C957" s="536" t="s">
        <v>1892</v>
      </c>
      <c r="D957" s="537" t="s">
        <v>1893</v>
      </c>
      <c r="E957" s="778"/>
      <c r="F957" s="537" t="s">
        <v>812</v>
      </c>
      <c r="G957" s="537" t="s">
        <v>814</v>
      </c>
      <c r="H957" s="540">
        <v>-942490.95</v>
      </c>
    </row>
    <row r="958" spans="3:8" ht="15.75" thickBot="1">
      <c r="C958" s="536" t="s">
        <v>1892</v>
      </c>
      <c r="D958" s="537" t="s">
        <v>1893</v>
      </c>
      <c r="E958" s="778"/>
      <c r="F958" s="537" t="s">
        <v>812</v>
      </c>
      <c r="G958" s="537" t="s">
        <v>814</v>
      </c>
      <c r="H958" s="540">
        <v>-28115.38</v>
      </c>
    </row>
    <row r="959" spans="3:8" ht="15.75" thickBot="1">
      <c r="C959" s="536" t="s">
        <v>1892</v>
      </c>
      <c r="D959" s="537" t="s">
        <v>1893</v>
      </c>
      <c r="E959" s="778"/>
      <c r="F959" s="537" t="s">
        <v>812</v>
      </c>
      <c r="G959" s="537" t="s">
        <v>814</v>
      </c>
      <c r="H959" s="537">
        <v>-87.34</v>
      </c>
    </row>
    <row r="960" spans="3:8" ht="15.75" thickBot="1">
      <c r="C960" s="536" t="s">
        <v>1892</v>
      </c>
      <c r="D960" s="537" t="s">
        <v>1893</v>
      </c>
      <c r="E960" s="778"/>
      <c r="F960" s="537" t="s">
        <v>812</v>
      </c>
      <c r="G960" s="537" t="s">
        <v>814</v>
      </c>
      <c r="H960" s="540">
        <v>-52981.66</v>
      </c>
    </row>
    <row r="961" spans="3:8" ht="15.75" thickBot="1">
      <c r="C961" s="536" t="s">
        <v>1892</v>
      </c>
      <c r="D961" s="537" t="s">
        <v>1893</v>
      </c>
      <c r="E961" s="778"/>
      <c r="F961" s="537" t="s">
        <v>812</v>
      </c>
      <c r="G961" s="537" t="s">
        <v>814</v>
      </c>
      <c r="H961" s="537" t="s">
        <v>1897</v>
      </c>
    </row>
    <row r="962" spans="3:8" ht="15.75" thickBot="1">
      <c r="C962" s="536" t="s">
        <v>1892</v>
      </c>
      <c r="D962" s="537" t="s">
        <v>1893</v>
      </c>
      <c r="E962" s="778"/>
      <c r="F962" s="537" t="s">
        <v>812</v>
      </c>
      <c r="G962" s="537" t="s">
        <v>814</v>
      </c>
      <c r="H962" s="540">
        <v>-20749.28</v>
      </c>
    </row>
    <row r="963" spans="3:8" ht="15.75" thickBot="1">
      <c r="C963" s="536" t="s">
        <v>1892</v>
      </c>
      <c r="D963" s="537" t="s">
        <v>1893</v>
      </c>
      <c r="E963" s="778"/>
      <c r="F963" s="537" t="s">
        <v>812</v>
      </c>
      <c r="G963" s="537" t="s">
        <v>814</v>
      </c>
      <c r="H963" s="540">
        <v>-20554.12</v>
      </c>
    </row>
    <row r="964" spans="3:8" ht="15.75" thickBot="1">
      <c r="C964" s="536" t="s">
        <v>1892</v>
      </c>
      <c r="D964" s="537" t="s">
        <v>1893</v>
      </c>
      <c r="E964" s="778"/>
      <c r="F964" s="537" t="s">
        <v>812</v>
      </c>
      <c r="G964" s="537" t="s">
        <v>1680</v>
      </c>
      <c r="H964" s="540">
        <v>35072</v>
      </c>
    </row>
    <row r="965" spans="3:8" ht="15.75" thickBot="1">
      <c r="C965" s="536" t="s">
        <v>1892</v>
      </c>
      <c r="D965" s="537" t="s">
        <v>1893</v>
      </c>
      <c r="E965" s="778"/>
      <c r="F965" s="537" t="s">
        <v>812</v>
      </c>
      <c r="G965" s="537" t="s">
        <v>1680</v>
      </c>
      <c r="H965" s="540">
        <v>34628</v>
      </c>
    </row>
    <row r="966" spans="3:8" ht="15.75" thickBot="1">
      <c r="C966" s="536" t="s">
        <v>1892</v>
      </c>
      <c r="D966" s="537" t="s">
        <v>1893</v>
      </c>
      <c r="E966" s="778"/>
      <c r="F966" s="537" t="s">
        <v>812</v>
      </c>
      <c r="G966" s="537" t="s">
        <v>1680</v>
      </c>
      <c r="H966" s="540">
        <v>-18343</v>
      </c>
    </row>
    <row r="967" spans="3:8" ht="15.75" thickBot="1">
      <c r="C967" s="536" t="s">
        <v>1892</v>
      </c>
      <c r="D967" s="537" t="s">
        <v>1893</v>
      </c>
      <c r="E967" s="778"/>
      <c r="F967" s="537" t="s">
        <v>812</v>
      </c>
      <c r="G967" s="537" t="s">
        <v>1680</v>
      </c>
      <c r="H967" s="540">
        <v>35071</v>
      </c>
    </row>
    <row r="968" spans="3:8" ht="15.75" thickBot="1">
      <c r="C968" s="536" t="s">
        <v>1892</v>
      </c>
      <c r="D968" s="537" t="s">
        <v>1893</v>
      </c>
      <c r="E968" s="778"/>
      <c r="F968" s="537" t="s">
        <v>812</v>
      </c>
      <c r="G968" s="537" t="s">
        <v>1680</v>
      </c>
      <c r="H968" s="540">
        <v>34625</v>
      </c>
    </row>
    <row r="969" spans="3:8" ht="15.75" thickBot="1">
      <c r="C969" s="536" t="s">
        <v>1892</v>
      </c>
      <c r="D969" s="537" t="s">
        <v>1893</v>
      </c>
      <c r="E969" s="778"/>
      <c r="F969" s="538">
        <v>44934</v>
      </c>
      <c r="G969" s="537" t="s">
        <v>1680</v>
      </c>
      <c r="H969" s="540">
        <v>17898</v>
      </c>
    </row>
    <row r="970" spans="3:8" ht="15.75" thickBot="1">
      <c r="C970" s="536" t="s">
        <v>1892</v>
      </c>
      <c r="D970" s="537" t="s">
        <v>1893</v>
      </c>
      <c r="E970" s="778"/>
      <c r="F970" s="538">
        <v>44934</v>
      </c>
      <c r="G970" s="537" t="s">
        <v>1680</v>
      </c>
      <c r="H970" s="540">
        <v>16555</v>
      </c>
    </row>
    <row r="971" spans="3:8" ht="15.75" thickBot="1">
      <c r="C971" s="536" t="s">
        <v>1892</v>
      </c>
      <c r="D971" s="537" t="s">
        <v>1893</v>
      </c>
      <c r="E971" s="778"/>
      <c r="F971" s="538">
        <v>44934</v>
      </c>
      <c r="G971" s="537" t="s">
        <v>1680</v>
      </c>
      <c r="H971" s="540">
        <v>34455</v>
      </c>
    </row>
    <row r="972" spans="3:8" ht="15.75" thickBot="1">
      <c r="C972" s="536" t="s">
        <v>1892</v>
      </c>
      <c r="D972" s="537" t="s">
        <v>1893</v>
      </c>
      <c r="E972" s="778"/>
      <c r="F972" s="538">
        <v>44934</v>
      </c>
      <c r="G972" s="537" t="s">
        <v>1680</v>
      </c>
      <c r="H972" s="540">
        <v>35168</v>
      </c>
    </row>
    <row r="973" spans="3:8" ht="15.75" thickBot="1">
      <c r="C973" s="536" t="s">
        <v>1892</v>
      </c>
      <c r="D973" s="537" t="s">
        <v>1893</v>
      </c>
      <c r="E973" s="778"/>
      <c r="F973" s="538">
        <v>44934</v>
      </c>
      <c r="G973" s="537" t="s">
        <v>1680</v>
      </c>
      <c r="H973" s="540">
        <v>35168</v>
      </c>
    </row>
    <row r="974" spans="3:8" ht="15.75" thickBot="1">
      <c r="C974" s="536" t="s">
        <v>1892</v>
      </c>
      <c r="D974" s="537" t="s">
        <v>1893</v>
      </c>
      <c r="E974" s="778"/>
      <c r="F974" s="538">
        <v>44965</v>
      </c>
      <c r="G974" s="537" t="s">
        <v>1680</v>
      </c>
      <c r="H974" s="540">
        <v>34554</v>
      </c>
    </row>
    <row r="975" spans="3:8" ht="15.75" thickBot="1">
      <c r="C975" s="536" t="s">
        <v>1892</v>
      </c>
      <c r="D975" s="537" t="s">
        <v>1893</v>
      </c>
      <c r="E975" s="778"/>
      <c r="F975" s="538">
        <v>44965</v>
      </c>
      <c r="G975" s="537" t="s">
        <v>1680</v>
      </c>
      <c r="H975" s="540">
        <v>35097</v>
      </c>
    </row>
    <row r="976" spans="3:8" ht="15.75" thickBot="1">
      <c r="C976" s="536" t="s">
        <v>1892</v>
      </c>
      <c r="D976" s="537" t="s">
        <v>1893</v>
      </c>
      <c r="E976" s="778"/>
      <c r="F976" s="538">
        <v>44993</v>
      </c>
      <c r="G976" s="537" t="s">
        <v>1680</v>
      </c>
      <c r="H976" s="540">
        <v>34541</v>
      </c>
    </row>
    <row r="977" spans="3:8" ht="15.75" thickBot="1">
      <c r="C977" s="536" t="s">
        <v>1892</v>
      </c>
      <c r="D977" s="537" t="s">
        <v>1893</v>
      </c>
      <c r="E977" s="778"/>
      <c r="F977" s="538">
        <v>44993</v>
      </c>
      <c r="G977" s="537" t="s">
        <v>1680</v>
      </c>
      <c r="H977" s="540">
        <v>34867</v>
      </c>
    </row>
    <row r="978" spans="3:8" ht="15.75" thickBot="1">
      <c r="C978" s="536" t="s">
        <v>1892</v>
      </c>
      <c r="D978" s="537" t="s">
        <v>1893</v>
      </c>
      <c r="E978" s="778"/>
      <c r="F978" s="538">
        <v>44993</v>
      </c>
      <c r="G978" s="537" t="s">
        <v>1680</v>
      </c>
      <c r="H978" s="540">
        <v>34418</v>
      </c>
    </row>
    <row r="979" spans="3:8" ht="15.75" thickBot="1">
      <c r="C979" s="536" t="s">
        <v>1892</v>
      </c>
      <c r="D979" s="537" t="s">
        <v>1893</v>
      </c>
      <c r="E979" s="778"/>
      <c r="F979" s="538">
        <v>44993</v>
      </c>
      <c r="G979" s="537" t="s">
        <v>1680</v>
      </c>
      <c r="H979" s="540">
        <v>35077</v>
      </c>
    </row>
    <row r="980" spans="3:8" ht="15.75" thickBot="1">
      <c r="C980" s="536" t="s">
        <v>1892</v>
      </c>
      <c r="D980" s="537" t="s">
        <v>1893</v>
      </c>
      <c r="E980" s="778"/>
      <c r="F980" s="538">
        <v>45024</v>
      </c>
      <c r="G980" s="537" t="s">
        <v>1680</v>
      </c>
      <c r="H980" s="540">
        <v>39813</v>
      </c>
    </row>
    <row r="981" spans="3:8" ht="15.75" thickBot="1">
      <c r="C981" s="536" t="s">
        <v>1892</v>
      </c>
      <c r="D981" s="537" t="s">
        <v>1893</v>
      </c>
      <c r="E981" s="778"/>
      <c r="F981" s="538">
        <v>45024</v>
      </c>
      <c r="G981" s="537" t="s">
        <v>1680</v>
      </c>
      <c r="H981" s="540">
        <v>30604</v>
      </c>
    </row>
    <row r="982" spans="3:8" ht="15.75" thickBot="1">
      <c r="C982" s="536" t="s">
        <v>1892</v>
      </c>
      <c r="D982" s="537" t="s">
        <v>1893</v>
      </c>
      <c r="E982" s="778"/>
      <c r="F982" s="538">
        <v>45054</v>
      </c>
      <c r="G982" s="537" t="s">
        <v>1680</v>
      </c>
      <c r="H982" s="540">
        <v>34603</v>
      </c>
    </row>
    <row r="983" spans="3:8" ht="15.75" thickBot="1">
      <c r="C983" s="536" t="s">
        <v>1892</v>
      </c>
      <c r="D983" s="537" t="s">
        <v>1893</v>
      </c>
      <c r="E983" s="778"/>
      <c r="F983" s="538">
        <v>45054</v>
      </c>
      <c r="G983" s="537" t="s">
        <v>1680</v>
      </c>
      <c r="H983" s="540">
        <v>34761</v>
      </c>
    </row>
    <row r="984" spans="3:8" ht="15.75" thickBot="1">
      <c r="C984" s="536" t="s">
        <v>1892</v>
      </c>
      <c r="D984" s="537" t="s">
        <v>1893</v>
      </c>
      <c r="E984" s="778"/>
      <c r="F984" s="538">
        <v>45085</v>
      </c>
      <c r="G984" s="537" t="s">
        <v>1680</v>
      </c>
      <c r="H984" s="540">
        <v>35043</v>
      </c>
    </row>
    <row r="985" spans="3:8" ht="15.75" thickBot="1">
      <c r="C985" s="536" t="s">
        <v>1892</v>
      </c>
      <c r="D985" s="537" t="s">
        <v>1893</v>
      </c>
      <c r="E985" s="778"/>
      <c r="F985" s="538">
        <v>45085</v>
      </c>
      <c r="G985" s="537" t="s">
        <v>1680</v>
      </c>
      <c r="H985" s="540">
        <v>34600</v>
      </c>
    </row>
    <row r="986" spans="3:8" ht="15.75" thickBot="1">
      <c r="C986" s="536" t="s">
        <v>1892</v>
      </c>
      <c r="D986" s="537" t="s">
        <v>1893</v>
      </c>
      <c r="E986" s="778"/>
      <c r="F986" s="538">
        <v>45115</v>
      </c>
      <c r="G986" s="537" t="s">
        <v>1680</v>
      </c>
      <c r="H986" s="540">
        <v>34603</v>
      </c>
    </row>
    <row r="987" spans="3:8" ht="15.75" thickBot="1">
      <c r="C987" s="536" t="s">
        <v>1892</v>
      </c>
      <c r="D987" s="537" t="s">
        <v>1893</v>
      </c>
      <c r="E987" s="778"/>
      <c r="F987" s="538">
        <v>45115</v>
      </c>
      <c r="G987" s="537" t="s">
        <v>1680</v>
      </c>
      <c r="H987" s="540">
        <v>35053</v>
      </c>
    </row>
    <row r="988" spans="3:8" ht="15.75" thickBot="1">
      <c r="C988" s="536" t="s">
        <v>1892</v>
      </c>
      <c r="D988" s="537" t="s">
        <v>1893</v>
      </c>
      <c r="E988" s="778"/>
      <c r="F988" s="538">
        <v>45115</v>
      </c>
      <c r="G988" s="537" t="s">
        <v>1769</v>
      </c>
      <c r="H988" s="537">
        <v>0</v>
      </c>
    </row>
    <row r="989" spans="3:8" ht="15.75" thickBot="1">
      <c r="C989" s="536" t="s">
        <v>1892</v>
      </c>
      <c r="D989" s="537" t="s">
        <v>1893</v>
      </c>
      <c r="E989" s="778"/>
      <c r="F989" s="538">
        <v>45115</v>
      </c>
      <c r="G989" s="537" t="s">
        <v>1769</v>
      </c>
      <c r="H989" s="537">
        <v>0</v>
      </c>
    </row>
    <row r="990" spans="3:8" ht="15.75" thickBot="1">
      <c r="C990" s="536" t="s">
        <v>1892</v>
      </c>
      <c r="D990" s="537" t="s">
        <v>1893</v>
      </c>
      <c r="E990" s="778"/>
      <c r="F990" s="538">
        <v>45146</v>
      </c>
      <c r="G990" s="537" t="s">
        <v>1680</v>
      </c>
      <c r="H990" s="540">
        <v>35046</v>
      </c>
    </row>
    <row r="991" spans="3:8" ht="15.75" thickBot="1">
      <c r="C991" s="536" t="s">
        <v>1892</v>
      </c>
      <c r="D991" s="537" t="s">
        <v>1893</v>
      </c>
      <c r="E991" s="778"/>
      <c r="F991" s="538">
        <v>45146</v>
      </c>
      <c r="G991" s="537" t="s">
        <v>1680</v>
      </c>
      <c r="H991" s="540">
        <v>34296</v>
      </c>
    </row>
    <row r="992" spans="3:8" ht="15.75" thickBot="1">
      <c r="C992" s="536" t="s">
        <v>1892</v>
      </c>
      <c r="D992" s="537" t="s">
        <v>1893</v>
      </c>
      <c r="E992" s="778"/>
      <c r="F992" s="538">
        <v>45177</v>
      </c>
      <c r="G992" s="537" t="s">
        <v>1680</v>
      </c>
      <c r="H992" s="540">
        <v>34194</v>
      </c>
    </row>
    <row r="993" spans="3:8" ht="15.75" thickBot="1">
      <c r="C993" s="536" t="s">
        <v>1892</v>
      </c>
      <c r="D993" s="537" t="s">
        <v>1893</v>
      </c>
      <c r="E993" s="778"/>
      <c r="F993" s="538">
        <v>45177</v>
      </c>
      <c r="G993" s="537" t="s">
        <v>1680</v>
      </c>
      <c r="H993" s="540">
        <v>34938</v>
      </c>
    </row>
    <row r="994" spans="3:8" ht="15.75" thickBot="1">
      <c r="C994" s="536" t="s">
        <v>1892</v>
      </c>
      <c r="D994" s="537" t="s">
        <v>1893</v>
      </c>
      <c r="E994" s="778"/>
      <c r="F994" s="538">
        <v>45207</v>
      </c>
      <c r="G994" s="537" t="s">
        <v>1680</v>
      </c>
      <c r="H994" s="540">
        <v>34216</v>
      </c>
    </row>
    <row r="995" spans="3:8" ht="15.75" thickBot="1">
      <c r="C995" s="536" t="s">
        <v>1892</v>
      </c>
      <c r="D995" s="537" t="s">
        <v>1893</v>
      </c>
      <c r="E995" s="778"/>
      <c r="F995" s="538">
        <v>45207</v>
      </c>
      <c r="G995" s="537" t="s">
        <v>1680</v>
      </c>
      <c r="H995" s="540">
        <v>34937</v>
      </c>
    </row>
    <row r="996" spans="3:8" ht="15.75" thickBot="1">
      <c r="C996" s="536" t="s">
        <v>1892</v>
      </c>
      <c r="D996" s="537" t="s">
        <v>1893</v>
      </c>
      <c r="E996" s="778"/>
      <c r="F996" s="538">
        <v>45238</v>
      </c>
      <c r="G996" s="537" t="s">
        <v>1680</v>
      </c>
      <c r="H996" s="540">
        <v>34346</v>
      </c>
    </row>
    <row r="997" spans="3:8" ht="15.75" thickBot="1">
      <c r="C997" s="536" t="s">
        <v>1892</v>
      </c>
      <c r="D997" s="537" t="s">
        <v>1893</v>
      </c>
      <c r="E997" s="778"/>
      <c r="F997" s="538">
        <v>45238</v>
      </c>
      <c r="G997" s="537" t="s">
        <v>1680</v>
      </c>
      <c r="H997" s="540">
        <v>34938</v>
      </c>
    </row>
    <row r="998" spans="3:8" ht="15.75" thickBot="1">
      <c r="C998" s="536" t="s">
        <v>1892</v>
      </c>
      <c r="D998" s="537" t="s">
        <v>1893</v>
      </c>
      <c r="E998" s="778"/>
      <c r="F998" s="538">
        <v>45238</v>
      </c>
      <c r="G998" s="537" t="s">
        <v>1680</v>
      </c>
      <c r="H998" s="540">
        <v>34998</v>
      </c>
    </row>
    <row r="999" spans="3:8" ht="15.75" thickBot="1">
      <c r="C999" s="536" t="s">
        <v>1892</v>
      </c>
      <c r="D999" s="537" t="s">
        <v>1893</v>
      </c>
      <c r="E999" s="778"/>
      <c r="F999" s="538">
        <v>45238</v>
      </c>
      <c r="G999" s="537" t="s">
        <v>1680</v>
      </c>
      <c r="H999" s="540">
        <v>34204</v>
      </c>
    </row>
    <row r="1000" spans="3:8" ht="15.75" thickBot="1">
      <c r="C1000" s="536" t="s">
        <v>1892</v>
      </c>
      <c r="D1000" s="537" t="s">
        <v>1893</v>
      </c>
      <c r="E1000" s="778"/>
      <c r="F1000" s="538">
        <v>45268</v>
      </c>
      <c r="G1000" s="537" t="s">
        <v>1680</v>
      </c>
      <c r="H1000" s="540">
        <v>34574</v>
      </c>
    </row>
    <row r="1001" spans="3:8" ht="15.75" thickBot="1">
      <c r="C1001" s="536" t="s">
        <v>1892</v>
      </c>
      <c r="D1001" s="537" t="s">
        <v>1893</v>
      </c>
      <c r="E1001" s="778"/>
      <c r="F1001" s="538">
        <v>45268</v>
      </c>
      <c r="G1001" s="537" t="s">
        <v>1680</v>
      </c>
      <c r="H1001" s="540">
        <v>24136</v>
      </c>
    </row>
    <row r="1002" spans="3:8" ht="15.75" thickBot="1">
      <c r="C1002" s="536" t="s">
        <v>1892</v>
      </c>
      <c r="D1002" s="537" t="s">
        <v>1893</v>
      </c>
      <c r="E1002" s="778"/>
      <c r="F1002" s="538">
        <v>45268</v>
      </c>
      <c r="G1002" s="537" t="s">
        <v>1680</v>
      </c>
      <c r="H1002" s="540">
        <v>16099</v>
      </c>
    </row>
    <row r="1003" spans="3:8" ht="15.75" thickBot="1">
      <c r="C1003" s="536" t="s">
        <v>1892</v>
      </c>
      <c r="D1003" s="537" t="s">
        <v>1893</v>
      </c>
      <c r="E1003" s="778"/>
      <c r="F1003" s="538">
        <v>45268</v>
      </c>
      <c r="G1003" s="537" t="s">
        <v>1680</v>
      </c>
      <c r="H1003" s="540">
        <v>10000</v>
      </c>
    </row>
    <row r="1004" spans="3:8" ht="15.75" thickBot="1">
      <c r="C1004" s="536" t="s">
        <v>1892</v>
      </c>
      <c r="D1004" s="537" t="s">
        <v>1893</v>
      </c>
      <c r="E1004" s="778"/>
      <c r="F1004" s="538">
        <v>45268</v>
      </c>
      <c r="G1004" s="537" t="s">
        <v>1680</v>
      </c>
      <c r="H1004" s="540">
        <v>34360</v>
      </c>
    </row>
    <row r="1005" spans="3:8" ht="15.75" thickBot="1">
      <c r="C1005" s="536" t="s">
        <v>1892</v>
      </c>
      <c r="D1005" s="537" t="s">
        <v>1893</v>
      </c>
      <c r="E1005" s="778"/>
      <c r="F1005" s="538">
        <v>45268</v>
      </c>
      <c r="G1005" s="537" t="s">
        <v>1680</v>
      </c>
      <c r="H1005" s="540">
        <v>9949</v>
      </c>
    </row>
    <row r="1006" spans="3:8" ht="15.75" thickBot="1">
      <c r="C1006" s="536" t="s">
        <v>1892</v>
      </c>
      <c r="D1006" s="537" t="s">
        <v>1893</v>
      </c>
      <c r="E1006" s="778"/>
      <c r="F1006" s="538">
        <v>45268</v>
      </c>
      <c r="G1006" s="537" t="s">
        <v>1680</v>
      </c>
      <c r="H1006" s="540">
        <v>8299</v>
      </c>
    </row>
    <row r="1007" spans="3:8" ht="15.75" thickBot="1">
      <c r="C1007" s="536" t="s">
        <v>1892</v>
      </c>
      <c r="D1007" s="537" t="s">
        <v>1893</v>
      </c>
      <c r="E1007" s="778"/>
      <c r="F1007" s="538">
        <v>45268</v>
      </c>
      <c r="G1007" s="537" t="s">
        <v>1680</v>
      </c>
      <c r="H1007" s="540">
        <v>34998</v>
      </c>
    </row>
    <row r="1008" spans="3:8" ht="15.75" thickBot="1">
      <c r="C1008" s="536" t="s">
        <v>1892</v>
      </c>
      <c r="D1008" s="537" t="s">
        <v>1893</v>
      </c>
      <c r="E1008" s="778"/>
      <c r="F1008" s="538">
        <v>45268</v>
      </c>
      <c r="G1008" s="537" t="s">
        <v>1680</v>
      </c>
      <c r="H1008" s="540">
        <v>35014</v>
      </c>
    </row>
    <row r="1009" spans="3:8" ht="15.75" thickBot="1">
      <c r="C1009" s="536" t="s">
        <v>1892</v>
      </c>
      <c r="D1009" s="537" t="s">
        <v>1893</v>
      </c>
      <c r="E1009" s="778"/>
      <c r="F1009" s="537" t="s">
        <v>1734</v>
      </c>
      <c r="G1009" s="537" t="s">
        <v>1680</v>
      </c>
      <c r="H1009" s="540">
        <v>34133</v>
      </c>
    </row>
    <row r="1010" spans="3:8" ht="15.75" thickBot="1">
      <c r="C1010" s="536" t="s">
        <v>1892</v>
      </c>
      <c r="D1010" s="537" t="s">
        <v>1893</v>
      </c>
      <c r="E1010" s="778"/>
      <c r="F1010" s="537" t="s">
        <v>1734</v>
      </c>
      <c r="G1010" s="537" t="s">
        <v>1680</v>
      </c>
      <c r="H1010" s="540">
        <v>34576</v>
      </c>
    </row>
    <row r="1011" spans="3:8" ht="15.75" thickBot="1">
      <c r="C1011" s="536" t="s">
        <v>1892</v>
      </c>
      <c r="D1011" s="537" t="s">
        <v>1893</v>
      </c>
      <c r="E1011" s="778"/>
      <c r="F1011" s="537" t="s">
        <v>1734</v>
      </c>
      <c r="G1011" s="537" t="s">
        <v>1769</v>
      </c>
      <c r="H1011" s="537">
        <v>0</v>
      </c>
    </row>
    <row r="1012" spans="3:8" ht="15.75" thickBot="1">
      <c r="C1012" s="536" t="s">
        <v>1892</v>
      </c>
      <c r="D1012" s="537" t="s">
        <v>1893</v>
      </c>
      <c r="E1012" s="778"/>
      <c r="F1012" s="537" t="s">
        <v>1734</v>
      </c>
      <c r="G1012" s="537" t="s">
        <v>1769</v>
      </c>
      <c r="H1012" s="537">
        <v>0</v>
      </c>
    </row>
    <row r="1013" spans="3:8" ht="15.75" thickBot="1">
      <c r="C1013" s="536" t="s">
        <v>1892</v>
      </c>
      <c r="D1013" s="537" t="s">
        <v>1893</v>
      </c>
      <c r="E1013" s="778"/>
      <c r="F1013" s="537" t="s">
        <v>1735</v>
      </c>
      <c r="G1013" s="537" t="s">
        <v>1680</v>
      </c>
      <c r="H1013" s="540">
        <v>34574</v>
      </c>
    </row>
    <row r="1014" spans="3:8" ht="15.75" thickBot="1">
      <c r="C1014" s="536" t="s">
        <v>1892</v>
      </c>
      <c r="D1014" s="537" t="s">
        <v>1893</v>
      </c>
      <c r="E1014" s="778"/>
      <c r="F1014" s="537" t="s">
        <v>1735</v>
      </c>
      <c r="G1014" s="537" t="s">
        <v>1680</v>
      </c>
      <c r="H1014" s="540">
        <v>34587</v>
      </c>
    </row>
    <row r="1015" spans="3:8" ht="15.75" thickBot="1">
      <c r="C1015" s="536" t="s">
        <v>1892</v>
      </c>
      <c r="D1015" s="537" t="s">
        <v>1893</v>
      </c>
      <c r="E1015" s="778"/>
      <c r="F1015" s="537" t="s">
        <v>1735</v>
      </c>
      <c r="G1015" s="537" t="s">
        <v>1680</v>
      </c>
      <c r="H1015" s="540">
        <v>34052</v>
      </c>
    </row>
    <row r="1016" spans="3:8" ht="15.75" thickBot="1">
      <c r="C1016" s="536" t="s">
        <v>1892</v>
      </c>
      <c r="D1016" s="537" t="s">
        <v>1893</v>
      </c>
      <c r="E1016" s="778"/>
      <c r="F1016" s="537" t="s">
        <v>1735</v>
      </c>
      <c r="G1016" s="537" t="s">
        <v>1680</v>
      </c>
      <c r="H1016" s="540">
        <v>34036</v>
      </c>
    </row>
    <row r="1017" spans="3:8" ht="15.75" thickBot="1">
      <c r="C1017" s="536" t="s">
        <v>1892</v>
      </c>
      <c r="D1017" s="537" t="s">
        <v>1893</v>
      </c>
      <c r="E1017" s="778"/>
      <c r="F1017" s="537" t="s">
        <v>1736</v>
      </c>
      <c r="G1017" s="537" t="s">
        <v>1680</v>
      </c>
      <c r="H1017" s="540">
        <v>31400</v>
      </c>
    </row>
    <row r="1018" spans="3:8" ht="15.75" thickBot="1">
      <c r="C1018" s="536" t="s">
        <v>1892</v>
      </c>
      <c r="D1018" s="537" t="s">
        <v>1893</v>
      </c>
      <c r="E1018" s="778"/>
      <c r="F1018" s="537" t="s">
        <v>1736</v>
      </c>
      <c r="G1018" s="537" t="s">
        <v>1680</v>
      </c>
      <c r="H1018" s="540">
        <v>34127</v>
      </c>
    </row>
    <row r="1019" spans="3:8" ht="15.75" thickBot="1">
      <c r="C1019" s="536" t="s">
        <v>1892</v>
      </c>
      <c r="D1019" s="537" t="s">
        <v>1893</v>
      </c>
      <c r="E1019" s="778"/>
      <c r="F1019" s="537" t="s">
        <v>1736</v>
      </c>
      <c r="G1019" s="537" t="s">
        <v>1680</v>
      </c>
      <c r="H1019" s="540">
        <v>54394</v>
      </c>
    </row>
    <row r="1020" spans="3:8" ht="15.75" thickBot="1">
      <c r="C1020" s="536" t="s">
        <v>1892</v>
      </c>
      <c r="D1020" s="537" t="s">
        <v>1893</v>
      </c>
      <c r="E1020" s="778"/>
      <c r="F1020" s="537" t="s">
        <v>1737</v>
      </c>
      <c r="G1020" s="537" t="s">
        <v>1680</v>
      </c>
      <c r="H1020" s="540">
        <v>31415</v>
      </c>
    </row>
    <row r="1021" spans="3:8" ht="15.75" thickBot="1">
      <c r="C1021" s="536" t="s">
        <v>1892</v>
      </c>
      <c r="D1021" s="537" t="s">
        <v>1893</v>
      </c>
      <c r="E1021" s="778"/>
      <c r="F1021" s="537" t="s">
        <v>1737</v>
      </c>
      <c r="G1021" s="537" t="s">
        <v>1680</v>
      </c>
      <c r="H1021" s="540">
        <v>34141</v>
      </c>
    </row>
    <row r="1022" spans="3:8" ht="15.75" thickBot="1">
      <c r="C1022" s="536" t="s">
        <v>1892</v>
      </c>
      <c r="D1022" s="537" t="s">
        <v>1893</v>
      </c>
      <c r="E1022" s="778"/>
      <c r="F1022" s="537" t="s">
        <v>1737</v>
      </c>
      <c r="G1022" s="537" t="s">
        <v>1680</v>
      </c>
      <c r="H1022" s="540">
        <v>31418</v>
      </c>
    </row>
    <row r="1023" spans="3:8" ht="15.75" thickBot="1">
      <c r="C1023" s="536" t="s">
        <v>1892</v>
      </c>
      <c r="D1023" s="537" t="s">
        <v>1893</v>
      </c>
      <c r="E1023" s="778"/>
      <c r="F1023" s="537" t="s">
        <v>1737</v>
      </c>
      <c r="G1023" s="537" t="s">
        <v>1680</v>
      </c>
      <c r="H1023" s="540">
        <v>34139</v>
      </c>
    </row>
    <row r="1024" spans="3:8" ht="15.75" thickBot="1">
      <c r="C1024" s="536" t="s">
        <v>1892</v>
      </c>
      <c r="D1024" s="537" t="s">
        <v>1893</v>
      </c>
      <c r="E1024" s="778"/>
      <c r="F1024" s="537" t="s">
        <v>1738</v>
      </c>
      <c r="G1024" s="537" t="s">
        <v>1680</v>
      </c>
      <c r="H1024" s="540">
        <v>34495</v>
      </c>
    </row>
    <row r="1025" spans="3:8" ht="15.75" thickBot="1">
      <c r="C1025" s="536" t="s">
        <v>1892</v>
      </c>
      <c r="D1025" s="537" t="s">
        <v>1893</v>
      </c>
      <c r="E1025" s="778"/>
      <c r="F1025" s="537" t="s">
        <v>1738</v>
      </c>
      <c r="G1025" s="537" t="s">
        <v>1680</v>
      </c>
      <c r="H1025" s="540">
        <v>34040</v>
      </c>
    </row>
    <row r="1026" spans="3:8" ht="15.75" thickBot="1">
      <c r="C1026" s="536" t="s">
        <v>1892</v>
      </c>
      <c r="D1026" s="537" t="s">
        <v>1893</v>
      </c>
      <c r="E1026" s="778"/>
      <c r="F1026" s="537" t="s">
        <v>1898</v>
      </c>
      <c r="G1026" s="537" t="s">
        <v>1680</v>
      </c>
      <c r="H1026" s="540">
        <v>34483</v>
      </c>
    </row>
    <row r="1027" spans="3:8" ht="15.75" thickBot="1">
      <c r="C1027" s="536" t="s">
        <v>1892</v>
      </c>
      <c r="D1027" s="537" t="s">
        <v>1893</v>
      </c>
      <c r="E1027" s="778"/>
      <c r="F1027" s="537" t="s">
        <v>1898</v>
      </c>
      <c r="G1027" s="537" t="s">
        <v>1680</v>
      </c>
      <c r="H1027" s="540">
        <v>16905</v>
      </c>
    </row>
    <row r="1028" spans="3:8" ht="15.75" thickBot="1">
      <c r="C1028" s="536" t="s">
        <v>1892</v>
      </c>
      <c r="D1028" s="537" t="s">
        <v>1893</v>
      </c>
      <c r="E1028" s="778"/>
      <c r="F1028" s="537" t="s">
        <v>1898</v>
      </c>
      <c r="G1028" s="537" t="s">
        <v>1680</v>
      </c>
      <c r="H1028" s="540">
        <v>34019</v>
      </c>
    </row>
    <row r="1029" spans="3:8" ht="15.75" thickBot="1">
      <c r="C1029" s="536" t="s">
        <v>1892</v>
      </c>
      <c r="D1029" s="537" t="s">
        <v>1893</v>
      </c>
      <c r="E1029" s="778"/>
      <c r="F1029" s="537" t="s">
        <v>1898</v>
      </c>
      <c r="G1029" s="537" t="s">
        <v>1680</v>
      </c>
      <c r="H1029" s="540">
        <v>34500</v>
      </c>
    </row>
    <row r="1030" spans="3:8" ht="15.75" thickBot="1">
      <c r="C1030" s="536" t="s">
        <v>1892</v>
      </c>
      <c r="D1030" s="537" t="s">
        <v>1893</v>
      </c>
      <c r="E1030" s="778"/>
      <c r="F1030" s="537" t="s">
        <v>1739</v>
      </c>
      <c r="G1030" s="537" t="s">
        <v>1680</v>
      </c>
      <c r="H1030" s="540">
        <v>34039</v>
      </c>
    </row>
    <row r="1031" spans="3:8" ht="15.75" thickBot="1">
      <c r="C1031" s="536" t="s">
        <v>1892</v>
      </c>
      <c r="D1031" s="537" t="s">
        <v>1893</v>
      </c>
      <c r="E1031" s="778"/>
      <c r="F1031" s="537" t="s">
        <v>1739</v>
      </c>
      <c r="G1031" s="537" t="s">
        <v>1680</v>
      </c>
      <c r="H1031" s="540">
        <v>39317</v>
      </c>
    </row>
    <row r="1032" spans="3:8" ht="15.75" thickBot="1">
      <c r="C1032" s="536" t="s">
        <v>1892</v>
      </c>
      <c r="D1032" s="537" t="s">
        <v>1893</v>
      </c>
      <c r="E1032" s="778"/>
      <c r="F1032" s="537" t="s">
        <v>1739</v>
      </c>
      <c r="G1032" s="537" t="s">
        <v>1680</v>
      </c>
      <c r="H1032" s="540">
        <v>39303</v>
      </c>
    </row>
    <row r="1033" spans="3:8" ht="15.75" thickBot="1">
      <c r="C1033" s="536" t="s">
        <v>1892</v>
      </c>
      <c r="D1033" s="537" t="s">
        <v>1893</v>
      </c>
      <c r="E1033" s="778"/>
      <c r="F1033" s="537" t="s">
        <v>1739</v>
      </c>
      <c r="G1033" s="537" t="s">
        <v>1680</v>
      </c>
      <c r="H1033" s="540">
        <v>34048</v>
      </c>
    </row>
    <row r="1034" spans="3:8" ht="15.75" thickBot="1">
      <c r="C1034" s="536" t="s">
        <v>1892</v>
      </c>
      <c r="D1034" s="537" t="s">
        <v>1893</v>
      </c>
      <c r="E1034" s="778"/>
      <c r="F1034" s="537" t="s">
        <v>1740</v>
      </c>
      <c r="G1034" s="537" t="s">
        <v>1680</v>
      </c>
      <c r="H1034" s="540">
        <v>39799</v>
      </c>
    </row>
    <row r="1035" spans="3:8" ht="15.75" thickBot="1">
      <c r="C1035" s="536" t="s">
        <v>1892</v>
      </c>
      <c r="D1035" s="537" t="s">
        <v>1893</v>
      </c>
      <c r="E1035" s="778"/>
      <c r="F1035" s="537" t="s">
        <v>1740</v>
      </c>
      <c r="G1035" s="537" t="s">
        <v>1680</v>
      </c>
      <c r="H1035" s="540">
        <v>24499</v>
      </c>
    </row>
    <row r="1036" spans="3:8" ht="15.75" thickBot="1">
      <c r="C1036" s="536" t="s">
        <v>1892</v>
      </c>
      <c r="D1036" s="537" t="s">
        <v>1893</v>
      </c>
      <c r="E1036" s="778"/>
      <c r="F1036" s="537" t="s">
        <v>1740</v>
      </c>
      <c r="G1036" s="537" t="s">
        <v>1680</v>
      </c>
      <c r="H1036" s="540">
        <v>9869</v>
      </c>
    </row>
    <row r="1037" spans="3:8" ht="15.75" thickBot="1">
      <c r="C1037" s="536" t="s">
        <v>1892</v>
      </c>
      <c r="D1037" s="537" t="s">
        <v>1893</v>
      </c>
      <c r="E1037" s="778"/>
      <c r="F1037" s="537" t="s">
        <v>1740</v>
      </c>
      <c r="G1037" s="537" t="s">
        <v>1680</v>
      </c>
      <c r="H1037" s="540">
        <v>34997</v>
      </c>
    </row>
    <row r="1038" spans="3:8" ht="15.75" thickBot="1">
      <c r="C1038" s="536" t="s">
        <v>1892</v>
      </c>
      <c r="D1038" s="537" t="s">
        <v>1893</v>
      </c>
      <c r="E1038" s="778"/>
      <c r="F1038" s="537" t="s">
        <v>1740</v>
      </c>
      <c r="G1038" s="537" t="s">
        <v>1680</v>
      </c>
      <c r="H1038" s="540">
        <v>34462</v>
      </c>
    </row>
    <row r="1039" spans="3:8" ht="15.75" thickBot="1">
      <c r="C1039" s="536" t="s">
        <v>1892</v>
      </c>
      <c r="D1039" s="537" t="s">
        <v>1893</v>
      </c>
      <c r="E1039" s="778"/>
      <c r="F1039" s="537" t="s">
        <v>1740</v>
      </c>
      <c r="G1039" s="537" t="s">
        <v>1680</v>
      </c>
      <c r="H1039" s="540">
        <v>39798</v>
      </c>
    </row>
    <row r="1040" spans="3:8" ht="15.75" thickBot="1">
      <c r="C1040" s="536" t="s">
        <v>1892</v>
      </c>
      <c r="D1040" s="537" t="s">
        <v>1893</v>
      </c>
      <c r="E1040" s="778"/>
      <c r="F1040" s="537" t="s">
        <v>1899</v>
      </c>
      <c r="G1040" s="537" t="s">
        <v>1680</v>
      </c>
      <c r="H1040" s="540">
        <v>35019</v>
      </c>
    </row>
    <row r="1041" spans="3:8" ht="15.75" thickBot="1">
      <c r="C1041" s="536" t="s">
        <v>1892</v>
      </c>
      <c r="D1041" s="537" t="s">
        <v>1893</v>
      </c>
      <c r="E1041" s="778"/>
      <c r="F1041" s="537" t="s">
        <v>1899</v>
      </c>
      <c r="G1041" s="537" t="s">
        <v>1680</v>
      </c>
      <c r="H1041" s="540">
        <v>34998</v>
      </c>
    </row>
    <row r="1042" spans="3:8" ht="15.75" thickBot="1">
      <c r="C1042" s="536" t="s">
        <v>1892</v>
      </c>
      <c r="D1042" s="537" t="s">
        <v>1893</v>
      </c>
      <c r="E1042" s="778"/>
      <c r="F1042" s="537" t="s">
        <v>1899</v>
      </c>
      <c r="G1042" s="537" t="s">
        <v>1680</v>
      </c>
      <c r="H1042" s="540">
        <v>34367</v>
      </c>
    </row>
    <row r="1043" spans="3:8" ht="15.75" thickBot="1">
      <c r="C1043" s="536" t="s">
        <v>1892</v>
      </c>
      <c r="D1043" s="537" t="s">
        <v>1893</v>
      </c>
      <c r="E1043" s="778"/>
      <c r="F1043" s="537" t="s">
        <v>1899</v>
      </c>
      <c r="G1043" s="537" t="s">
        <v>1680</v>
      </c>
      <c r="H1043" s="540">
        <v>34381</v>
      </c>
    </row>
    <row r="1044" spans="3:8" ht="15.75" thickBot="1">
      <c r="C1044" s="536" t="s">
        <v>1892</v>
      </c>
      <c r="D1044" s="537" t="s">
        <v>1893</v>
      </c>
      <c r="E1044" s="778"/>
      <c r="F1044" s="537" t="s">
        <v>1741</v>
      </c>
      <c r="G1044" s="537" t="s">
        <v>1680</v>
      </c>
      <c r="H1044" s="540">
        <v>35013</v>
      </c>
    </row>
    <row r="1045" spans="3:8" ht="15.75" thickBot="1">
      <c r="C1045" s="536" t="s">
        <v>1892</v>
      </c>
      <c r="D1045" s="537" t="s">
        <v>1893</v>
      </c>
      <c r="E1045" s="778"/>
      <c r="F1045" s="537" t="s">
        <v>1741</v>
      </c>
      <c r="G1045" s="537" t="s">
        <v>1680</v>
      </c>
      <c r="H1045" s="540">
        <v>35011</v>
      </c>
    </row>
    <row r="1046" spans="3:8" ht="15.75" thickBot="1">
      <c r="C1046" s="536" t="s">
        <v>1892</v>
      </c>
      <c r="D1046" s="537" t="s">
        <v>1893</v>
      </c>
      <c r="E1046" s="778"/>
      <c r="F1046" s="537" t="s">
        <v>1741</v>
      </c>
      <c r="G1046" s="537" t="s">
        <v>1680</v>
      </c>
      <c r="H1046" s="540">
        <v>34382</v>
      </c>
    </row>
    <row r="1047" spans="3:8" ht="15.75" thickBot="1">
      <c r="C1047" s="536" t="s">
        <v>1892</v>
      </c>
      <c r="D1047" s="537" t="s">
        <v>1893</v>
      </c>
      <c r="E1047" s="778"/>
      <c r="F1047" s="537" t="s">
        <v>1741</v>
      </c>
      <c r="G1047" s="537" t="s">
        <v>1680</v>
      </c>
      <c r="H1047" s="540">
        <v>34369</v>
      </c>
    </row>
    <row r="1048" spans="3:8" ht="15.75" thickBot="1">
      <c r="C1048" s="536" t="s">
        <v>1892</v>
      </c>
      <c r="D1048" s="537" t="s">
        <v>1893</v>
      </c>
      <c r="E1048" s="778"/>
      <c r="F1048" s="537" t="s">
        <v>1741</v>
      </c>
      <c r="G1048" s="537" t="s">
        <v>1680</v>
      </c>
      <c r="H1048" s="540">
        <v>34384</v>
      </c>
    </row>
    <row r="1049" spans="3:8" ht="15.75" thickBot="1">
      <c r="C1049" s="536" t="s">
        <v>1892</v>
      </c>
      <c r="D1049" s="537" t="s">
        <v>1893</v>
      </c>
      <c r="E1049" s="778"/>
      <c r="F1049" s="537" t="s">
        <v>1741</v>
      </c>
      <c r="G1049" s="537" t="s">
        <v>1680</v>
      </c>
      <c r="H1049" s="540">
        <v>34998</v>
      </c>
    </row>
    <row r="1050" spans="3:8" ht="15.75" thickBot="1">
      <c r="C1050" s="536" t="s">
        <v>1892</v>
      </c>
      <c r="D1050" s="537" t="s">
        <v>1893</v>
      </c>
      <c r="E1050" s="778"/>
      <c r="F1050" s="537" t="s">
        <v>1742</v>
      </c>
      <c r="G1050" s="537" t="s">
        <v>1680</v>
      </c>
      <c r="H1050" s="540">
        <v>34473</v>
      </c>
    </row>
    <row r="1051" spans="3:8" ht="15.75" thickBot="1">
      <c r="C1051" s="536" t="s">
        <v>1892</v>
      </c>
      <c r="D1051" s="537" t="s">
        <v>1893</v>
      </c>
      <c r="E1051" s="778"/>
      <c r="F1051" s="537" t="s">
        <v>1742</v>
      </c>
      <c r="G1051" s="537" t="s">
        <v>1680</v>
      </c>
      <c r="H1051" s="540">
        <v>34910</v>
      </c>
    </row>
    <row r="1052" spans="3:8" ht="15.75" thickBot="1">
      <c r="C1052" s="536" t="s">
        <v>1892</v>
      </c>
      <c r="D1052" s="537" t="s">
        <v>1893</v>
      </c>
      <c r="E1052" s="778"/>
      <c r="F1052" s="537" t="s">
        <v>1742</v>
      </c>
      <c r="G1052" s="537" t="s">
        <v>1680</v>
      </c>
      <c r="H1052" s="540">
        <v>34459</v>
      </c>
    </row>
    <row r="1053" spans="3:8" ht="15.75" thickBot="1">
      <c r="C1053" s="536" t="s">
        <v>1892</v>
      </c>
      <c r="D1053" s="537" t="s">
        <v>1893</v>
      </c>
      <c r="E1053" s="778"/>
      <c r="F1053" s="537" t="s">
        <v>1743</v>
      </c>
      <c r="G1053" s="537" t="s">
        <v>1680</v>
      </c>
      <c r="H1053" s="540">
        <v>34734</v>
      </c>
    </row>
    <row r="1054" spans="3:8" ht="15.75" thickBot="1">
      <c r="C1054" s="536" t="s">
        <v>1892</v>
      </c>
      <c r="D1054" s="537" t="s">
        <v>1893</v>
      </c>
      <c r="E1054" s="778"/>
      <c r="F1054" s="537" t="s">
        <v>1743</v>
      </c>
      <c r="G1054" s="537" t="s">
        <v>1680</v>
      </c>
      <c r="H1054" s="540">
        <v>34127</v>
      </c>
    </row>
    <row r="1055" spans="3:8" ht="15.75" thickBot="1">
      <c r="C1055" s="536" t="s">
        <v>1892</v>
      </c>
      <c r="D1055" s="537" t="s">
        <v>1893</v>
      </c>
      <c r="E1055" s="778"/>
      <c r="F1055" s="537" t="s">
        <v>1743</v>
      </c>
      <c r="G1055" s="537" t="s">
        <v>1680</v>
      </c>
      <c r="H1055" s="540">
        <v>34925</v>
      </c>
    </row>
    <row r="1056" spans="3:8" ht="15.75" thickBot="1">
      <c r="C1056" s="536" t="s">
        <v>1892</v>
      </c>
      <c r="D1056" s="537" t="s">
        <v>1893</v>
      </c>
      <c r="E1056" s="778"/>
      <c r="F1056" s="537" t="s">
        <v>1900</v>
      </c>
      <c r="G1056" s="537" t="s">
        <v>1680</v>
      </c>
      <c r="H1056" s="540">
        <v>34045</v>
      </c>
    </row>
    <row r="1057" spans="3:8" ht="15.75" thickBot="1">
      <c r="C1057" s="536" t="s">
        <v>1892</v>
      </c>
      <c r="D1057" s="537" t="s">
        <v>1893</v>
      </c>
      <c r="E1057" s="778"/>
      <c r="F1057" s="537" t="s">
        <v>1900</v>
      </c>
      <c r="G1057" s="537" t="s">
        <v>1680</v>
      </c>
      <c r="H1057" s="540">
        <v>34043</v>
      </c>
    </row>
    <row r="1058" spans="3:8" ht="15.75" thickBot="1">
      <c r="C1058" s="536" t="s">
        <v>1892</v>
      </c>
      <c r="D1058" s="537" t="s">
        <v>1893</v>
      </c>
      <c r="E1058" s="778"/>
      <c r="F1058" s="537" t="s">
        <v>1900</v>
      </c>
      <c r="G1058" s="537" t="s">
        <v>1680</v>
      </c>
      <c r="H1058" s="540">
        <v>34471</v>
      </c>
    </row>
    <row r="1059" spans="3:8" ht="15.75" thickBot="1">
      <c r="C1059" s="536" t="s">
        <v>1892</v>
      </c>
      <c r="D1059" s="537" t="s">
        <v>1893</v>
      </c>
      <c r="E1059" s="778"/>
      <c r="F1059" s="537" t="s">
        <v>1900</v>
      </c>
      <c r="G1059" s="537" t="s">
        <v>1680</v>
      </c>
      <c r="H1059" s="540">
        <v>34474</v>
      </c>
    </row>
    <row r="1060" spans="3:8" ht="15.75" thickBot="1">
      <c r="C1060" s="536" t="s">
        <v>1892</v>
      </c>
      <c r="D1060" s="537" t="s">
        <v>1893</v>
      </c>
      <c r="E1060" s="778"/>
      <c r="F1060" s="537" t="s">
        <v>1744</v>
      </c>
      <c r="G1060" s="537" t="s">
        <v>1680</v>
      </c>
      <c r="H1060" s="540">
        <v>34463</v>
      </c>
    </row>
    <row r="1061" spans="3:8" ht="15.75" thickBot="1">
      <c r="C1061" s="536" t="s">
        <v>1892</v>
      </c>
      <c r="D1061" s="537" t="s">
        <v>1893</v>
      </c>
      <c r="E1061" s="778"/>
      <c r="F1061" s="537" t="s">
        <v>1744</v>
      </c>
      <c r="G1061" s="537" t="s">
        <v>1680</v>
      </c>
      <c r="H1061" s="540">
        <v>34470</v>
      </c>
    </row>
    <row r="1062" spans="3:8" ht="15.75" thickBot="1">
      <c r="C1062" s="536" t="s">
        <v>1892</v>
      </c>
      <c r="D1062" s="537" t="s">
        <v>1893</v>
      </c>
      <c r="E1062" s="778"/>
      <c r="F1062" s="537" t="s">
        <v>1744</v>
      </c>
      <c r="G1062" s="537" t="s">
        <v>1680</v>
      </c>
      <c r="H1062" s="540">
        <v>34037</v>
      </c>
    </row>
    <row r="1063" spans="3:8" ht="15.75" thickBot="1">
      <c r="C1063" s="536" t="s">
        <v>1892</v>
      </c>
      <c r="D1063" s="537" t="s">
        <v>1893</v>
      </c>
      <c r="E1063" s="778"/>
      <c r="F1063" s="537" t="s">
        <v>1744</v>
      </c>
      <c r="G1063" s="537" t="s">
        <v>1680</v>
      </c>
      <c r="H1063" s="540">
        <v>34825</v>
      </c>
    </row>
    <row r="1064" spans="3:8" ht="15.75" thickBot="1">
      <c r="C1064" s="536" t="s">
        <v>1892</v>
      </c>
      <c r="D1064" s="537" t="s">
        <v>1893</v>
      </c>
      <c r="E1064" s="778"/>
      <c r="F1064" s="537" t="s">
        <v>1744</v>
      </c>
      <c r="G1064" s="537" t="s">
        <v>1680</v>
      </c>
      <c r="H1064" s="540">
        <v>34377</v>
      </c>
    </row>
    <row r="1065" spans="3:8" ht="15.75" thickBot="1">
      <c r="C1065" s="536" t="s">
        <v>1892</v>
      </c>
      <c r="D1065" s="537" t="s">
        <v>1893</v>
      </c>
      <c r="E1065" s="778"/>
      <c r="F1065" s="537" t="s">
        <v>1745</v>
      </c>
      <c r="G1065" s="537" t="s">
        <v>1680</v>
      </c>
      <c r="H1065" s="540">
        <v>34812</v>
      </c>
    </row>
    <row r="1066" spans="3:8" ht="15.75" thickBot="1">
      <c r="C1066" s="536" t="s">
        <v>1892</v>
      </c>
      <c r="D1066" s="537" t="s">
        <v>1893</v>
      </c>
      <c r="E1066" s="778"/>
      <c r="F1066" s="537" t="s">
        <v>1745</v>
      </c>
      <c r="G1066" s="537" t="s">
        <v>1680</v>
      </c>
      <c r="H1066" s="540">
        <v>34375</v>
      </c>
    </row>
    <row r="1067" spans="3:8" ht="15.75" thickBot="1">
      <c r="C1067" s="536" t="s">
        <v>1892</v>
      </c>
      <c r="D1067" s="537" t="s">
        <v>1893</v>
      </c>
      <c r="E1067" s="778"/>
      <c r="F1067" s="537" t="s">
        <v>1745</v>
      </c>
      <c r="G1067" s="537" t="s">
        <v>1680</v>
      </c>
      <c r="H1067" s="540">
        <v>34816</v>
      </c>
    </row>
    <row r="1068" spans="3:8" ht="15.75" thickBot="1">
      <c r="C1068" s="536" t="s">
        <v>1892</v>
      </c>
      <c r="D1068" s="537" t="s">
        <v>1893</v>
      </c>
      <c r="E1068" s="778"/>
      <c r="F1068" s="537" t="s">
        <v>1745</v>
      </c>
      <c r="G1068" s="537" t="s">
        <v>1680</v>
      </c>
      <c r="H1068" s="540">
        <v>34381</v>
      </c>
    </row>
    <row r="1069" spans="3:8" ht="15.75" thickBot="1">
      <c r="C1069" s="536" t="s">
        <v>1892</v>
      </c>
      <c r="D1069" s="537" t="s">
        <v>1893</v>
      </c>
      <c r="E1069" s="778"/>
      <c r="F1069" s="537" t="s">
        <v>1746</v>
      </c>
      <c r="G1069" s="537" t="s">
        <v>1680</v>
      </c>
      <c r="H1069" s="540">
        <v>34813</v>
      </c>
    </row>
    <row r="1070" spans="3:8" ht="15.75" thickBot="1">
      <c r="C1070" s="536" t="s">
        <v>1892</v>
      </c>
      <c r="D1070" s="537" t="s">
        <v>1893</v>
      </c>
      <c r="E1070" s="778"/>
      <c r="F1070" s="537" t="s">
        <v>1746</v>
      </c>
      <c r="G1070" s="537" t="s">
        <v>1680</v>
      </c>
      <c r="H1070" s="540">
        <v>-3000</v>
      </c>
    </row>
    <row r="1071" spans="3:8" ht="15.75" thickBot="1">
      <c r="C1071" s="536" t="s">
        <v>1892</v>
      </c>
      <c r="D1071" s="537" t="s">
        <v>1893</v>
      </c>
      <c r="E1071" s="778"/>
      <c r="F1071" s="537" t="s">
        <v>1746</v>
      </c>
      <c r="G1071" s="537" t="s">
        <v>1680</v>
      </c>
      <c r="H1071" s="540">
        <v>34377</v>
      </c>
    </row>
    <row r="1072" spans="3:8" ht="15.75" thickBot="1">
      <c r="C1072" s="536" t="s">
        <v>1892</v>
      </c>
      <c r="D1072" s="537" t="s">
        <v>1893</v>
      </c>
      <c r="E1072" s="778"/>
      <c r="F1072" s="537" t="s">
        <v>1746</v>
      </c>
      <c r="G1072" s="537" t="s">
        <v>1680</v>
      </c>
      <c r="H1072" s="540">
        <v>37374</v>
      </c>
    </row>
    <row r="1073" spans="3:8" ht="15.75" thickBot="1">
      <c r="C1073" s="536" t="s">
        <v>1892</v>
      </c>
      <c r="D1073" s="537" t="s">
        <v>1893</v>
      </c>
      <c r="E1073" s="778"/>
      <c r="F1073" s="537" t="s">
        <v>1746</v>
      </c>
      <c r="G1073" s="537" t="s">
        <v>1680</v>
      </c>
      <c r="H1073" s="540">
        <v>34812</v>
      </c>
    </row>
    <row r="1074" spans="3:8" ht="15.75" thickBot="1">
      <c r="C1074" s="536" t="s">
        <v>1892</v>
      </c>
      <c r="D1074" s="537" t="s">
        <v>1893</v>
      </c>
      <c r="E1074" s="778"/>
      <c r="F1074" s="537" t="s">
        <v>819</v>
      </c>
      <c r="G1074" s="537" t="s">
        <v>814</v>
      </c>
      <c r="H1074" s="540">
        <v>-340388.28</v>
      </c>
    </row>
    <row r="1075" spans="3:8" ht="15.75" thickBot="1">
      <c r="C1075" s="536" t="s">
        <v>1892</v>
      </c>
      <c r="D1075" s="537" t="s">
        <v>1893</v>
      </c>
      <c r="E1075" s="778"/>
      <c r="F1075" s="537" t="s">
        <v>819</v>
      </c>
      <c r="G1075" s="537" t="s">
        <v>814</v>
      </c>
      <c r="H1075" s="540">
        <v>-45883.41</v>
      </c>
    </row>
    <row r="1076" spans="3:8" ht="15.75" thickBot="1">
      <c r="C1076" s="536" t="s">
        <v>1892</v>
      </c>
      <c r="D1076" s="537" t="s">
        <v>1893</v>
      </c>
      <c r="E1076" s="778"/>
      <c r="F1076" s="537" t="s">
        <v>819</v>
      </c>
      <c r="G1076" s="537" t="s">
        <v>814</v>
      </c>
      <c r="H1076" s="537">
        <v>-854.14</v>
      </c>
    </row>
    <row r="1077" spans="3:8" ht="15.75" thickBot="1">
      <c r="C1077" s="536" t="s">
        <v>1892</v>
      </c>
      <c r="D1077" s="537" t="s">
        <v>1893</v>
      </c>
      <c r="E1077" s="778"/>
      <c r="F1077" s="537" t="s">
        <v>819</v>
      </c>
      <c r="G1077" s="537" t="s">
        <v>814</v>
      </c>
      <c r="H1077" s="540">
        <v>-136840.79</v>
      </c>
    </row>
    <row r="1078" spans="3:8" ht="15.75" thickBot="1">
      <c r="C1078" s="536" t="s">
        <v>1892</v>
      </c>
      <c r="D1078" s="537" t="s">
        <v>1893</v>
      </c>
      <c r="E1078" s="778"/>
      <c r="F1078" s="537" t="s">
        <v>819</v>
      </c>
      <c r="G1078" s="537" t="s">
        <v>814</v>
      </c>
      <c r="H1078" s="540">
        <v>-858602.77</v>
      </c>
    </row>
    <row r="1079" spans="3:8" ht="15.75" thickBot="1">
      <c r="C1079" s="536" t="s">
        <v>1892</v>
      </c>
      <c r="D1079" s="537" t="s">
        <v>1893</v>
      </c>
      <c r="E1079" s="778"/>
      <c r="F1079" s="537" t="s">
        <v>819</v>
      </c>
      <c r="G1079" s="537" t="s">
        <v>814</v>
      </c>
      <c r="H1079" s="540">
        <v>-19553.03</v>
      </c>
    </row>
    <row r="1080" spans="3:8" ht="15.75" thickBot="1">
      <c r="C1080" s="536" t="s">
        <v>1892</v>
      </c>
      <c r="D1080" s="537" t="s">
        <v>1893</v>
      </c>
      <c r="E1080" s="778"/>
      <c r="F1080" s="537" t="s">
        <v>819</v>
      </c>
      <c r="G1080" s="537" t="s">
        <v>814</v>
      </c>
      <c r="H1080" s="540">
        <v>-6126.55</v>
      </c>
    </row>
    <row r="1081" spans="3:8" ht="15.75" thickBot="1">
      <c r="C1081" s="536" t="s">
        <v>1892</v>
      </c>
      <c r="D1081" s="537" t="s">
        <v>1893</v>
      </c>
      <c r="E1081" s="778"/>
      <c r="F1081" s="537" t="s">
        <v>819</v>
      </c>
      <c r="G1081" s="537" t="s">
        <v>814</v>
      </c>
      <c r="H1081" s="540">
        <v>-79802.600000000006</v>
      </c>
    </row>
    <row r="1082" spans="3:8" ht="15.75" thickBot="1">
      <c r="C1082" s="536" t="s">
        <v>1892</v>
      </c>
      <c r="D1082" s="537" t="s">
        <v>1893</v>
      </c>
      <c r="E1082" s="778"/>
      <c r="F1082" s="537" t="s">
        <v>819</v>
      </c>
      <c r="G1082" s="537" t="s">
        <v>814</v>
      </c>
      <c r="H1082" s="540">
        <v>-269182.5</v>
      </c>
    </row>
    <row r="1083" spans="3:8" ht="15.75" thickBot="1">
      <c r="C1083" s="536" t="s">
        <v>1892</v>
      </c>
      <c r="D1083" s="537" t="s">
        <v>1893</v>
      </c>
      <c r="E1083" s="778"/>
      <c r="F1083" s="537" t="s">
        <v>819</v>
      </c>
      <c r="G1083" s="537" t="s">
        <v>814</v>
      </c>
      <c r="H1083" s="537" t="s">
        <v>1897</v>
      </c>
    </row>
    <row r="1084" spans="3:8" ht="15.75" thickBot="1">
      <c r="C1084" s="536" t="s">
        <v>1892</v>
      </c>
      <c r="D1084" s="537" t="s">
        <v>1893</v>
      </c>
      <c r="E1084" s="778"/>
      <c r="F1084" s="537" t="s">
        <v>819</v>
      </c>
      <c r="G1084" s="537" t="s">
        <v>814</v>
      </c>
      <c r="H1084" s="540">
        <v>-2053.6</v>
      </c>
    </row>
    <row r="1085" spans="3:8" ht="15.75" thickBot="1">
      <c r="C1085" s="536" t="s">
        <v>1892</v>
      </c>
      <c r="D1085" s="537" t="s">
        <v>1893</v>
      </c>
      <c r="E1085" s="778"/>
      <c r="F1085" s="537" t="s">
        <v>819</v>
      </c>
      <c r="G1085" s="537" t="s">
        <v>814</v>
      </c>
      <c r="H1085" s="540">
        <v>-71744.479999999996</v>
      </c>
    </row>
    <row r="1086" spans="3:8" ht="15.75" thickBot="1">
      <c r="C1086" s="536" t="s">
        <v>1892</v>
      </c>
      <c r="D1086" s="537" t="s">
        <v>1893</v>
      </c>
      <c r="E1086" s="778"/>
      <c r="F1086" s="537" t="s">
        <v>819</v>
      </c>
      <c r="G1086" s="537" t="s">
        <v>814</v>
      </c>
      <c r="H1086" s="540">
        <v>-27331.53</v>
      </c>
    </row>
    <row r="1087" spans="3:8" ht="15.75" thickBot="1">
      <c r="C1087" s="536" t="s">
        <v>1892</v>
      </c>
      <c r="D1087" s="537" t="s">
        <v>1893</v>
      </c>
      <c r="E1087" s="778"/>
      <c r="F1087" s="537" t="s">
        <v>819</v>
      </c>
      <c r="G1087" s="537" t="s">
        <v>814</v>
      </c>
      <c r="H1087" s="537">
        <v>-136</v>
      </c>
    </row>
    <row r="1088" spans="3:8" ht="15.75" thickBot="1">
      <c r="C1088" s="536" t="s">
        <v>1892</v>
      </c>
      <c r="D1088" s="537" t="s">
        <v>1893</v>
      </c>
      <c r="E1088" s="778"/>
      <c r="F1088" s="537" t="s">
        <v>819</v>
      </c>
      <c r="G1088" s="537" t="s">
        <v>814</v>
      </c>
      <c r="H1088" s="540">
        <v>-21854.18</v>
      </c>
    </row>
    <row r="1089" spans="3:8" ht="15.75" thickBot="1">
      <c r="C1089" s="536" t="s">
        <v>1892</v>
      </c>
      <c r="D1089" s="537" t="s">
        <v>1893</v>
      </c>
      <c r="E1089" s="778"/>
      <c r="F1089" s="537" t="s">
        <v>819</v>
      </c>
      <c r="G1089" s="537" t="s">
        <v>814</v>
      </c>
      <c r="H1089" s="540">
        <v>-96568.21</v>
      </c>
    </row>
    <row r="1090" spans="3:8" ht="15.75" thickBot="1">
      <c r="C1090" s="536" t="s">
        <v>1892</v>
      </c>
      <c r="D1090" s="537" t="s">
        <v>1893</v>
      </c>
      <c r="E1090" s="778"/>
      <c r="F1090" s="537" t="s">
        <v>819</v>
      </c>
      <c r="G1090" s="537" t="s">
        <v>814</v>
      </c>
      <c r="H1090" s="537">
        <v>-631.92999999999995</v>
      </c>
    </row>
    <row r="1091" spans="3:8" ht="15.75" thickBot="1">
      <c r="C1091" s="536" t="s">
        <v>1892</v>
      </c>
      <c r="D1091" s="537" t="s">
        <v>1893</v>
      </c>
      <c r="E1091" s="778"/>
      <c r="F1091" s="537" t="s">
        <v>819</v>
      </c>
      <c r="G1091" s="537" t="s">
        <v>1680</v>
      </c>
      <c r="H1091" s="540">
        <v>34381</v>
      </c>
    </row>
    <row r="1092" spans="3:8" ht="15.75" thickBot="1">
      <c r="C1092" s="536" t="s">
        <v>1892</v>
      </c>
      <c r="D1092" s="537" t="s">
        <v>1893</v>
      </c>
      <c r="E1092" s="778"/>
      <c r="F1092" s="537" t="s">
        <v>819</v>
      </c>
      <c r="G1092" s="537" t="s">
        <v>1680</v>
      </c>
      <c r="H1092" s="540">
        <v>34803</v>
      </c>
    </row>
    <row r="1093" spans="3:8" ht="15.75" thickBot="1">
      <c r="C1093" s="536" t="s">
        <v>1892</v>
      </c>
      <c r="D1093" s="537" t="s">
        <v>1893</v>
      </c>
      <c r="E1093" s="778"/>
      <c r="F1093" s="538">
        <v>44935</v>
      </c>
      <c r="G1093" s="537" t="s">
        <v>1680</v>
      </c>
      <c r="H1093" s="540">
        <v>34774</v>
      </c>
    </row>
    <row r="1094" spans="3:8" ht="15.75" thickBot="1">
      <c r="C1094" s="536" t="s">
        <v>1892</v>
      </c>
      <c r="D1094" s="537" t="s">
        <v>1893</v>
      </c>
      <c r="E1094" s="778"/>
      <c r="F1094" s="538">
        <v>44935</v>
      </c>
      <c r="G1094" s="537" t="s">
        <v>1680</v>
      </c>
      <c r="H1094" s="540">
        <v>26038</v>
      </c>
    </row>
    <row r="1095" spans="3:8" ht="15.75" thickBot="1">
      <c r="C1095" s="536" t="s">
        <v>1892</v>
      </c>
      <c r="D1095" s="537" t="s">
        <v>1893</v>
      </c>
      <c r="E1095" s="778"/>
      <c r="F1095" s="538">
        <v>44935</v>
      </c>
      <c r="G1095" s="537" t="s">
        <v>1680</v>
      </c>
      <c r="H1095" s="540">
        <v>34320</v>
      </c>
    </row>
    <row r="1096" spans="3:8" ht="15.75" thickBot="1">
      <c r="C1096" s="536" t="s">
        <v>1892</v>
      </c>
      <c r="D1096" s="537" t="s">
        <v>1893</v>
      </c>
      <c r="E1096" s="778"/>
      <c r="F1096" s="538">
        <v>44935</v>
      </c>
      <c r="G1096" s="537" t="s">
        <v>1680</v>
      </c>
      <c r="H1096" s="540">
        <v>34770</v>
      </c>
    </row>
    <row r="1097" spans="3:8" ht="15.75" thickBot="1">
      <c r="C1097" s="536" t="s">
        <v>1892</v>
      </c>
      <c r="D1097" s="537" t="s">
        <v>1893</v>
      </c>
      <c r="E1097" s="778"/>
      <c r="F1097" s="538">
        <v>44935</v>
      </c>
      <c r="G1097" s="537" t="s">
        <v>1680</v>
      </c>
      <c r="H1097" s="540">
        <v>34323</v>
      </c>
    </row>
    <row r="1098" spans="3:8" ht="15.75" thickBot="1">
      <c r="C1098" s="536" t="s">
        <v>1892</v>
      </c>
      <c r="D1098" s="537" t="s">
        <v>1893</v>
      </c>
      <c r="E1098" s="778"/>
      <c r="F1098" s="538">
        <v>44935</v>
      </c>
      <c r="G1098" s="537" t="s">
        <v>1680</v>
      </c>
      <c r="H1098" s="540">
        <v>34791</v>
      </c>
    </row>
    <row r="1099" spans="3:8" ht="15.75" thickBot="1">
      <c r="C1099" s="536" t="s">
        <v>1892</v>
      </c>
      <c r="D1099" s="537" t="s">
        <v>1893</v>
      </c>
      <c r="E1099" s="778"/>
      <c r="F1099" s="538">
        <v>44966</v>
      </c>
      <c r="G1099" s="537" t="s">
        <v>1680</v>
      </c>
      <c r="H1099" s="540">
        <v>10620</v>
      </c>
    </row>
    <row r="1100" spans="3:8" ht="15.75" thickBot="1">
      <c r="C1100" s="536" t="s">
        <v>1892</v>
      </c>
      <c r="D1100" s="537" t="s">
        <v>1893</v>
      </c>
      <c r="E1100" s="778"/>
      <c r="F1100" s="538">
        <v>44966</v>
      </c>
      <c r="G1100" s="537" t="s">
        <v>1680</v>
      </c>
      <c r="H1100" s="540">
        <v>34779</v>
      </c>
    </row>
    <row r="1101" spans="3:8" ht="15.75" thickBot="1">
      <c r="C1101" s="536" t="s">
        <v>1892</v>
      </c>
      <c r="D1101" s="537" t="s">
        <v>1893</v>
      </c>
      <c r="E1101" s="778"/>
      <c r="F1101" s="538">
        <v>44966</v>
      </c>
      <c r="G1101" s="537" t="s">
        <v>1680</v>
      </c>
      <c r="H1101" s="540">
        <v>23727</v>
      </c>
    </row>
    <row r="1102" spans="3:8" ht="15.75" thickBot="1">
      <c r="C1102" s="536" t="s">
        <v>1892</v>
      </c>
      <c r="D1102" s="537" t="s">
        <v>1893</v>
      </c>
      <c r="E1102" s="778"/>
      <c r="F1102" s="538">
        <v>44966</v>
      </c>
      <c r="G1102" s="537" t="s">
        <v>1680</v>
      </c>
      <c r="H1102" s="540">
        <v>34796</v>
      </c>
    </row>
    <row r="1103" spans="3:8" ht="15.75" thickBot="1">
      <c r="C1103" s="536" t="s">
        <v>1892</v>
      </c>
      <c r="D1103" s="537" t="s">
        <v>1893</v>
      </c>
      <c r="E1103" s="778"/>
      <c r="F1103" s="538">
        <v>44966</v>
      </c>
      <c r="G1103" s="537" t="s">
        <v>1680</v>
      </c>
      <c r="H1103" s="540">
        <v>34366</v>
      </c>
    </row>
    <row r="1104" spans="3:8" ht="15.75" thickBot="1">
      <c r="C1104" s="536" t="s">
        <v>1892</v>
      </c>
      <c r="D1104" s="537" t="s">
        <v>1893</v>
      </c>
      <c r="E1104" s="778"/>
      <c r="F1104" s="538">
        <v>44994</v>
      </c>
      <c r="G1104" s="537" t="s">
        <v>1680</v>
      </c>
      <c r="H1104" s="540">
        <v>34808</v>
      </c>
    </row>
    <row r="1105" spans="3:8" ht="15.75" thickBot="1">
      <c r="C1105" s="536" t="s">
        <v>1892</v>
      </c>
      <c r="D1105" s="537" t="s">
        <v>1893</v>
      </c>
      <c r="E1105" s="778"/>
      <c r="F1105" s="538">
        <v>44994</v>
      </c>
      <c r="G1105" s="537" t="s">
        <v>1680</v>
      </c>
      <c r="H1105" s="540">
        <v>8326</v>
      </c>
    </row>
    <row r="1106" spans="3:8" ht="15.75" thickBot="1">
      <c r="C1106" s="536" t="s">
        <v>1892</v>
      </c>
      <c r="D1106" s="537" t="s">
        <v>1893</v>
      </c>
      <c r="E1106" s="778"/>
      <c r="F1106" s="538">
        <v>44994</v>
      </c>
      <c r="G1106" s="537" t="s">
        <v>1680</v>
      </c>
      <c r="H1106" s="540">
        <v>34359</v>
      </c>
    </row>
    <row r="1107" spans="3:8" ht="15.75" thickBot="1">
      <c r="C1107" s="536" t="s">
        <v>1892</v>
      </c>
      <c r="D1107" s="537" t="s">
        <v>1893</v>
      </c>
      <c r="E1107" s="778"/>
      <c r="F1107" s="538">
        <v>44994</v>
      </c>
      <c r="G1107" s="537" t="s">
        <v>1680</v>
      </c>
      <c r="H1107" s="540">
        <v>34808</v>
      </c>
    </row>
    <row r="1108" spans="3:8" ht="15.75" thickBot="1">
      <c r="C1108" s="536" t="s">
        <v>1892</v>
      </c>
      <c r="D1108" s="537" t="s">
        <v>1893</v>
      </c>
      <c r="E1108" s="778"/>
      <c r="F1108" s="538">
        <v>44994</v>
      </c>
      <c r="G1108" s="537" t="s">
        <v>1680</v>
      </c>
      <c r="H1108" s="540">
        <v>34368</v>
      </c>
    </row>
    <row r="1109" spans="3:8" ht="15.75" thickBot="1">
      <c r="C1109" s="536" t="s">
        <v>1892</v>
      </c>
      <c r="D1109" s="537" t="s">
        <v>1893</v>
      </c>
      <c r="E1109" s="778"/>
      <c r="F1109" s="538">
        <v>45025</v>
      </c>
      <c r="G1109" s="537" t="s">
        <v>1680</v>
      </c>
      <c r="H1109" s="540">
        <v>34879</v>
      </c>
    </row>
    <row r="1110" spans="3:8" ht="15.75" thickBot="1">
      <c r="C1110" s="536" t="s">
        <v>1892</v>
      </c>
      <c r="D1110" s="537" t="s">
        <v>1893</v>
      </c>
      <c r="E1110" s="778"/>
      <c r="F1110" s="538">
        <v>45025</v>
      </c>
      <c r="G1110" s="537" t="s">
        <v>1680</v>
      </c>
      <c r="H1110" s="540">
        <v>34797</v>
      </c>
    </row>
    <row r="1111" spans="3:8" ht="15.75" thickBot="1">
      <c r="C1111" s="536" t="s">
        <v>1892</v>
      </c>
      <c r="D1111" s="537" t="s">
        <v>1893</v>
      </c>
      <c r="E1111" s="778"/>
      <c r="F1111" s="538">
        <v>45025</v>
      </c>
      <c r="G1111" s="537" t="s">
        <v>1680</v>
      </c>
      <c r="H1111" s="540">
        <v>34356</v>
      </c>
    </row>
    <row r="1112" spans="3:8" ht="15.75" thickBot="1">
      <c r="C1112" s="536" t="s">
        <v>1892</v>
      </c>
      <c r="D1112" s="537" t="s">
        <v>1893</v>
      </c>
      <c r="E1112" s="778"/>
      <c r="F1112" s="538">
        <v>45025</v>
      </c>
      <c r="G1112" s="537" t="s">
        <v>1680</v>
      </c>
      <c r="H1112" s="540">
        <v>34862</v>
      </c>
    </row>
    <row r="1113" spans="3:8" ht="15.75" thickBot="1">
      <c r="C1113" s="536" t="s">
        <v>1892</v>
      </c>
      <c r="D1113" s="537" t="s">
        <v>1893</v>
      </c>
      <c r="E1113" s="778"/>
      <c r="F1113" s="538">
        <v>45025</v>
      </c>
      <c r="G1113" s="537" t="s">
        <v>1680</v>
      </c>
      <c r="H1113" s="540">
        <v>34436</v>
      </c>
    </row>
    <row r="1114" spans="3:8" ht="15.75" thickBot="1">
      <c r="C1114" s="536" t="s">
        <v>1892</v>
      </c>
      <c r="D1114" s="537" t="s">
        <v>1893</v>
      </c>
      <c r="E1114" s="778"/>
      <c r="F1114" s="538">
        <v>45025</v>
      </c>
      <c r="G1114" s="537" t="s">
        <v>1680</v>
      </c>
      <c r="H1114" s="540">
        <v>34418</v>
      </c>
    </row>
    <row r="1115" spans="3:8" ht="15.75" thickBot="1">
      <c r="C1115" s="536" t="s">
        <v>1892</v>
      </c>
      <c r="D1115" s="537" t="s">
        <v>1893</v>
      </c>
      <c r="E1115" s="778"/>
      <c r="F1115" s="538">
        <v>45055</v>
      </c>
      <c r="G1115" s="537" t="s">
        <v>1680</v>
      </c>
      <c r="H1115" s="540">
        <v>34795</v>
      </c>
    </row>
    <row r="1116" spans="3:8" ht="15.75" thickBot="1">
      <c r="C1116" s="536" t="s">
        <v>1892</v>
      </c>
      <c r="D1116" s="537" t="s">
        <v>1893</v>
      </c>
      <c r="E1116" s="778"/>
      <c r="F1116" s="538">
        <v>45055</v>
      </c>
      <c r="G1116" s="537" t="s">
        <v>1680</v>
      </c>
      <c r="H1116" s="540">
        <v>6000</v>
      </c>
    </row>
    <row r="1117" spans="3:8" ht="15.75" thickBot="1">
      <c r="C1117" s="536" t="s">
        <v>1892</v>
      </c>
      <c r="D1117" s="537" t="s">
        <v>1893</v>
      </c>
      <c r="E1117" s="778"/>
      <c r="F1117" s="538">
        <v>45055</v>
      </c>
      <c r="G1117" s="537" t="s">
        <v>1680</v>
      </c>
      <c r="H1117" s="540">
        <v>28351</v>
      </c>
    </row>
    <row r="1118" spans="3:8" ht="15.75" thickBot="1">
      <c r="C1118" s="536" t="s">
        <v>1892</v>
      </c>
      <c r="D1118" s="537" t="s">
        <v>1893</v>
      </c>
      <c r="E1118" s="778"/>
      <c r="F1118" s="538">
        <v>45055</v>
      </c>
      <c r="G1118" s="537" t="s">
        <v>1680</v>
      </c>
      <c r="H1118" s="540">
        <v>34804</v>
      </c>
    </row>
    <row r="1119" spans="3:8" ht="15.75" thickBot="1">
      <c r="C1119" s="536" t="s">
        <v>1892</v>
      </c>
      <c r="D1119" s="537" t="s">
        <v>1893</v>
      </c>
      <c r="E1119" s="778"/>
      <c r="F1119" s="538">
        <v>45055</v>
      </c>
      <c r="G1119" s="537" t="s">
        <v>1680</v>
      </c>
      <c r="H1119" s="540">
        <v>34358</v>
      </c>
    </row>
    <row r="1120" spans="3:8" ht="15.75" thickBot="1">
      <c r="C1120" s="536" t="s">
        <v>1892</v>
      </c>
      <c r="D1120" s="537" t="s">
        <v>1893</v>
      </c>
      <c r="E1120" s="778"/>
      <c r="F1120" s="538">
        <v>45086</v>
      </c>
      <c r="G1120" s="537" t="s">
        <v>1680</v>
      </c>
      <c r="H1120" s="540">
        <v>39691</v>
      </c>
    </row>
    <row r="1121" spans="3:8" ht="15.75" thickBot="1">
      <c r="C1121" s="536" t="s">
        <v>1892</v>
      </c>
      <c r="D1121" s="537" t="s">
        <v>1893</v>
      </c>
      <c r="E1121" s="778"/>
      <c r="F1121" s="538">
        <v>45086</v>
      </c>
      <c r="G1121" s="537" t="s">
        <v>1680</v>
      </c>
      <c r="H1121" s="540">
        <v>34373</v>
      </c>
    </row>
    <row r="1122" spans="3:8" ht="15.75" thickBot="1">
      <c r="C1122" s="536" t="s">
        <v>1892</v>
      </c>
      <c r="D1122" s="537" t="s">
        <v>1893</v>
      </c>
      <c r="E1122" s="778"/>
      <c r="F1122" s="538">
        <v>45086</v>
      </c>
      <c r="G1122" s="537" t="s">
        <v>1680</v>
      </c>
      <c r="H1122" s="540">
        <v>34815</v>
      </c>
    </row>
    <row r="1123" spans="3:8" ht="15.75" thickBot="1">
      <c r="C1123" s="536" t="s">
        <v>1892</v>
      </c>
      <c r="D1123" s="537" t="s">
        <v>1893</v>
      </c>
      <c r="E1123" s="778"/>
      <c r="F1123" s="538">
        <v>45086</v>
      </c>
      <c r="G1123" s="537" t="s">
        <v>1680</v>
      </c>
      <c r="H1123" s="540">
        <v>34369</v>
      </c>
    </row>
    <row r="1124" spans="3:8" ht="15.75" thickBot="1">
      <c r="C1124" s="536" t="s">
        <v>1892</v>
      </c>
      <c r="D1124" s="537" t="s">
        <v>1893</v>
      </c>
      <c r="E1124" s="778"/>
      <c r="F1124" s="538">
        <v>45116</v>
      </c>
      <c r="G1124" s="537" t="s">
        <v>1680</v>
      </c>
      <c r="H1124" s="540">
        <v>34813</v>
      </c>
    </row>
    <row r="1125" spans="3:8" ht="15.75" thickBot="1">
      <c r="C1125" s="536" t="s">
        <v>1892</v>
      </c>
      <c r="D1125" s="537" t="s">
        <v>1893</v>
      </c>
      <c r="E1125" s="778"/>
      <c r="F1125" s="538">
        <v>45116</v>
      </c>
      <c r="G1125" s="537" t="s">
        <v>1680</v>
      </c>
      <c r="H1125" s="540">
        <v>34371</v>
      </c>
    </row>
    <row r="1126" spans="3:8" ht="15.75" thickBot="1">
      <c r="C1126" s="536" t="s">
        <v>1892</v>
      </c>
      <c r="D1126" s="537" t="s">
        <v>1893</v>
      </c>
      <c r="E1126" s="778"/>
      <c r="F1126" s="538">
        <v>45116</v>
      </c>
      <c r="G1126" s="537" t="s">
        <v>1680</v>
      </c>
      <c r="H1126" s="540">
        <v>39697</v>
      </c>
    </row>
    <row r="1127" spans="3:8" ht="15.75" thickBot="1">
      <c r="C1127" s="536" t="s">
        <v>1892</v>
      </c>
      <c r="D1127" s="537" t="s">
        <v>1893</v>
      </c>
      <c r="E1127" s="778"/>
      <c r="F1127" s="538">
        <v>45116</v>
      </c>
      <c r="G1127" s="537" t="s">
        <v>1680</v>
      </c>
      <c r="H1127" s="540">
        <v>34374</v>
      </c>
    </row>
    <row r="1128" spans="3:8" ht="15.75" thickBot="1">
      <c r="C1128" s="536" t="s">
        <v>1892</v>
      </c>
      <c r="D1128" s="537" t="s">
        <v>1893</v>
      </c>
      <c r="E1128" s="778"/>
      <c r="F1128" s="538">
        <v>45147</v>
      </c>
      <c r="G1128" s="537" t="s">
        <v>1680</v>
      </c>
      <c r="H1128" s="540">
        <v>34797</v>
      </c>
    </row>
    <row r="1129" spans="3:8" ht="15.75" thickBot="1">
      <c r="C1129" s="536" t="s">
        <v>1892</v>
      </c>
      <c r="D1129" s="537" t="s">
        <v>1893</v>
      </c>
      <c r="E1129" s="778"/>
      <c r="F1129" s="538">
        <v>45147</v>
      </c>
      <c r="G1129" s="537" t="s">
        <v>1680</v>
      </c>
      <c r="H1129" s="540">
        <v>34359</v>
      </c>
    </row>
    <row r="1130" spans="3:8" ht="15.75" thickBot="1">
      <c r="C1130" s="536" t="s">
        <v>1892</v>
      </c>
      <c r="D1130" s="537" t="s">
        <v>1893</v>
      </c>
      <c r="E1130" s="778"/>
      <c r="F1130" s="538">
        <v>45178</v>
      </c>
      <c r="G1130" s="537" t="s">
        <v>1680</v>
      </c>
      <c r="H1130" s="540">
        <v>34334</v>
      </c>
    </row>
    <row r="1131" spans="3:8" ht="15.75" thickBot="1">
      <c r="C1131" s="536" t="s">
        <v>1892</v>
      </c>
      <c r="D1131" s="537" t="s">
        <v>1893</v>
      </c>
      <c r="E1131" s="778"/>
      <c r="F1131" s="538">
        <v>45178</v>
      </c>
      <c r="G1131" s="537" t="s">
        <v>1680</v>
      </c>
      <c r="H1131" s="540">
        <v>34545</v>
      </c>
    </row>
    <row r="1132" spans="3:8" ht="15.75" thickBot="1">
      <c r="C1132" s="536" t="s">
        <v>1892</v>
      </c>
      <c r="D1132" s="537" t="s">
        <v>1893</v>
      </c>
      <c r="E1132" s="778"/>
      <c r="F1132" s="538">
        <v>45178</v>
      </c>
      <c r="G1132" s="537" t="s">
        <v>1680</v>
      </c>
      <c r="H1132" s="540">
        <v>34798</v>
      </c>
    </row>
    <row r="1133" spans="3:8" ht="15.75" thickBot="1">
      <c r="C1133" s="536" t="s">
        <v>1892</v>
      </c>
      <c r="D1133" s="537" t="s">
        <v>1893</v>
      </c>
      <c r="E1133" s="778"/>
      <c r="F1133" s="538">
        <v>45178</v>
      </c>
      <c r="G1133" s="537" t="s">
        <v>1680</v>
      </c>
      <c r="H1133" s="540">
        <v>34375</v>
      </c>
    </row>
    <row r="1134" spans="3:8" ht="15.75" thickBot="1">
      <c r="C1134" s="536" t="s">
        <v>1892</v>
      </c>
      <c r="D1134" s="537" t="s">
        <v>1893</v>
      </c>
      <c r="E1134" s="778"/>
      <c r="F1134" s="538">
        <v>45208</v>
      </c>
      <c r="G1134" s="537" t="s">
        <v>1680</v>
      </c>
      <c r="H1134" s="540">
        <v>35212</v>
      </c>
    </row>
    <row r="1135" spans="3:8" ht="15.75" thickBot="1">
      <c r="C1135" s="536" t="s">
        <v>1892</v>
      </c>
      <c r="D1135" s="537" t="s">
        <v>1893</v>
      </c>
      <c r="E1135" s="778"/>
      <c r="F1135" s="538">
        <v>45208</v>
      </c>
      <c r="G1135" s="537" t="s">
        <v>1680</v>
      </c>
      <c r="H1135" s="540">
        <v>35199</v>
      </c>
    </row>
    <row r="1136" spans="3:8" ht="15.75" thickBot="1">
      <c r="C1136" s="536" t="s">
        <v>1892</v>
      </c>
      <c r="D1136" s="537" t="s">
        <v>1893</v>
      </c>
      <c r="E1136" s="778"/>
      <c r="F1136" s="538">
        <v>45208</v>
      </c>
      <c r="G1136" s="537" t="s">
        <v>1680</v>
      </c>
      <c r="H1136" s="540">
        <v>23880</v>
      </c>
    </row>
    <row r="1137" spans="3:8" ht="15.75" thickBot="1">
      <c r="C1137" s="536" t="s">
        <v>1892</v>
      </c>
      <c r="D1137" s="537" t="s">
        <v>1893</v>
      </c>
      <c r="E1137" s="778"/>
      <c r="F1137" s="538">
        <v>45208</v>
      </c>
      <c r="G1137" s="537" t="s">
        <v>1680</v>
      </c>
      <c r="H1137" s="540">
        <v>10472</v>
      </c>
    </row>
    <row r="1138" spans="3:8" ht="15.75" thickBot="1">
      <c r="C1138" s="536" t="s">
        <v>1892</v>
      </c>
      <c r="D1138" s="537" t="s">
        <v>1893</v>
      </c>
      <c r="E1138" s="778"/>
      <c r="F1138" s="538">
        <v>45239</v>
      </c>
      <c r="G1138" s="537" t="s">
        <v>1680</v>
      </c>
      <c r="H1138" s="540">
        <v>34817</v>
      </c>
    </row>
    <row r="1139" spans="3:8" ht="15.75" thickBot="1">
      <c r="C1139" s="536" t="s">
        <v>1892</v>
      </c>
      <c r="D1139" s="537" t="s">
        <v>1893</v>
      </c>
      <c r="E1139" s="778"/>
      <c r="F1139" s="538">
        <v>45239</v>
      </c>
      <c r="G1139" s="537" t="s">
        <v>1680</v>
      </c>
      <c r="H1139" s="540">
        <v>30280</v>
      </c>
    </row>
    <row r="1140" spans="3:8" ht="15.75" thickBot="1">
      <c r="C1140" s="536" t="s">
        <v>1892</v>
      </c>
      <c r="D1140" s="537" t="s">
        <v>1893</v>
      </c>
      <c r="E1140" s="778"/>
      <c r="F1140" s="538">
        <v>45239</v>
      </c>
      <c r="G1140" s="537" t="s">
        <v>1680</v>
      </c>
      <c r="H1140" s="540">
        <v>34360</v>
      </c>
    </row>
    <row r="1141" spans="3:8" ht="15.75" thickBot="1">
      <c r="C1141" s="536" t="s">
        <v>1892</v>
      </c>
      <c r="D1141" s="537" t="s">
        <v>1893</v>
      </c>
      <c r="E1141" s="778"/>
      <c r="F1141" s="538">
        <v>45269</v>
      </c>
      <c r="G1141" s="537" t="s">
        <v>1680</v>
      </c>
      <c r="H1141" s="540">
        <v>34797</v>
      </c>
    </row>
    <row r="1142" spans="3:8" ht="15.75" thickBot="1">
      <c r="C1142" s="536" t="s">
        <v>1892</v>
      </c>
      <c r="D1142" s="537" t="s">
        <v>1893</v>
      </c>
      <c r="E1142" s="778"/>
      <c r="F1142" s="538">
        <v>45269</v>
      </c>
      <c r="G1142" s="537" t="s">
        <v>1680</v>
      </c>
      <c r="H1142" s="540">
        <v>34359</v>
      </c>
    </row>
    <row r="1143" spans="3:8" ht="15.75" thickBot="1">
      <c r="C1143" s="536" t="s">
        <v>1892</v>
      </c>
      <c r="D1143" s="537" t="s">
        <v>1893</v>
      </c>
      <c r="E1143" s="778"/>
      <c r="F1143" s="537" t="s">
        <v>1717</v>
      </c>
      <c r="G1143" s="537" t="s">
        <v>1680</v>
      </c>
      <c r="H1143" s="540">
        <v>34369</v>
      </c>
    </row>
    <row r="1144" spans="3:8" ht="15.75" thickBot="1">
      <c r="C1144" s="536" t="s">
        <v>1892</v>
      </c>
      <c r="D1144" s="537" t="s">
        <v>1893</v>
      </c>
      <c r="E1144" s="778"/>
      <c r="F1144" s="537" t="s">
        <v>1717</v>
      </c>
      <c r="G1144" s="537" t="s">
        <v>1680</v>
      </c>
      <c r="H1144" s="540">
        <v>34811</v>
      </c>
    </row>
    <row r="1145" spans="3:8" ht="15.75" thickBot="1">
      <c r="C1145" s="536" t="s">
        <v>1892</v>
      </c>
      <c r="D1145" s="537" t="s">
        <v>1893</v>
      </c>
      <c r="E1145" s="778"/>
      <c r="F1145" s="537" t="s">
        <v>1691</v>
      </c>
      <c r="G1145" s="537" t="s">
        <v>1680</v>
      </c>
      <c r="H1145" s="540">
        <v>34365</v>
      </c>
    </row>
    <row r="1146" spans="3:8" ht="15.75" thickBot="1">
      <c r="C1146" s="536" t="s">
        <v>1892</v>
      </c>
      <c r="D1146" s="537" t="s">
        <v>1893</v>
      </c>
      <c r="E1146" s="778"/>
      <c r="F1146" s="537" t="s">
        <v>1691</v>
      </c>
      <c r="G1146" s="537" t="s">
        <v>1680</v>
      </c>
      <c r="H1146" s="540">
        <v>34817</v>
      </c>
    </row>
    <row r="1147" spans="3:8" ht="15.75" thickBot="1">
      <c r="C1147" s="536" t="s">
        <v>1892</v>
      </c>
      <c r="D1147" s="537" t="s">
        <v>1893</v>
      </c>
      <c r="E1147" s="778"/>
      <c r="F1147" s="537" t="s">
        <v>1747</v>
      </c>
      <c r="G1147" s="537" t="s">
        <v>1680</v>
      </c>
      <c r="H1147" s="540">
        <v>34367</v>
      </c>
    </row>
    <row r="1148" spans="3:8" ht="15.75" thickBot="1">
      <c r="C1148" s="536" t="s">
        <v>1892</v>
      </c>
      <c r="D1148" s="537" t="s">
        <v>1893</v>
      </c>
      <c r="E1148" s="778"/>
      <c r="F1148" s="537" t="s">
        <v>1747</v>
      </c>
      <c r="G1148" s="537" t="s">
        <v>1680</v>
      </c>
      <c r="H1148" s="540">
        <v>34813</v>
      </c>
    </row>
    <row r="1149" spans="3:8" ht="15.75" thickBot="1">
      <c r="C1149" s="536" t="s">
        <v>1892</v>
      </c>
      <c r="D1149" s="537" t="s">
        <v>1893</v>
      </c>
      <c r="E1149" s="778"/>
      <c r="F1149" s="537" t="s">
        <v>1901</v>
      </c>
      <c r="G1149" s="537" t="s">
        <v>1680</v>
      </c>
      <c r="H1149" s="540">
        <v>34219</v>
      </c>
    </row>
    <row r="1150" spans="3:8" ht="15.75" thickBot="1">
      <c r="C1150" s="536" t="s">
        <v>1892</v>
      </c>
      <c r="D1150" s="537" t="s">
        <v>1893</v>
      </c>
      <c r="E1150" s="778"/>
      <c r="F1150" s="537" t="s">
        <v>1901</v>
      </c>
      <c r="G1150" s="537" t="s">
        <v>1680</v>
      </c>
      <c r="H1150" s="540">
        <v>34662</v>
      </c>
    </row>
    <row r="1151" spans="3:8" ht="15.75" thickBot="1">
      <c r="C1151" s="536" t="s">
        <v>1892</v>
      </c>
      <c r="D1151" s="537" t="s">
        <v>1893</v>
      </c>
      <c r="E1151" s="778"/>
      <c r="F1151" s="537" t="s">
        <v>1902</v>
      </c>
      <c r="G1151" s="537" t="s">
        <v>1680</v>
      </c>
      <c r="H1151" s="540">
        <v>34653</v>
      </c>
    </row>
    <row r="1152" spans="3:8" ht="15.75" thickBot="1">
      <c r="C1152" s="536" t="s">
        <v>1892</v>
      </c>
      <c r="D1152" s="537" t="s">
        <v>1893</v>
      </c>
      <c r="E1152" s="778"/>
      <c r="F1152" s="537" t="s">
        <v>1902</v>
      </c>
      <c r="G1152" s="537" t="s">
        <v>1680</v>
      </c>
      <c r="H1152" s="540">
        <v>34220</v>
      </c>
    </row>
    <row r="1153" spans="3:8" ht="15.75" thickBot="1">
      <c r="C1153" s="536" t="s">
        <v>1892</v>
      </c>
      <c r="D1153" s="537" t="s">
        <v>1893</v>
      </c>
      <c r="E1153" s="778"/>
      <c r="F1153" s="537" t="s">
        <v>1903</v>
      </c>
      <c r="G1153" s="537" t="s">
        <v>1680</v>
      </c>
      <c r="H1153" s="540">
        <v>34671</v>
      </c>
    </row>
    <row r="1154" spans="3:8" ht="15.75" thickBot="1">
      <c r="C1154" s="536" t="s">
        <v>1892</v>
      </c>
      <c r="D1154" s="537" t="s">
        <v>1893</v>
      </c>
      <c r="E1154" s="778"/>
      <c r="F1154" s="537" t="s">
        <v>1903</v>
      </c>
      <c r="G1154" s="537" t="s">
        <v>1680</v>
      </c>
      <c r="H1154" s="540">
        <v>34236</v>
      </c>
    </row>
    <row r="1155" spans="3:8" ht="15.75" thickBot="1">
      <c r="C1155" s="536" t="s">
        <v>1892</v>
      </c>
      <c r="D1155" s="537" t="s">
        <v>1893</v>
      </c>
      <c r="E1155" s="778"/>
      <c r="F1155" s="537" t="s">
        <v>1903</v>
      </c>
      <c r="G1155" s="537" t="s">
        <v>1680</v>
      </c>
      <c r="H1155" s="540">
        <v>34669</v>
      </c>
    </row>
    <row r="1156" spans="3:8" ht="15.75" thickBot="1">
      <c r="C1156" s="536" t="s">
        <v>1892</v>
      </c>
      <c r="D1156" s="537" t="s">
        <v>1893</v>
      </c>
      <c r="E1156" s="778"/>
      <c r="F1156" s="537" t="s">
        <v>1903</v>
      </c>
      <c r="G1156" s="537" t="s">
        <v>1680</v>
      </c>
      <c r="H1156" s="540">
        <v>34236</v>
      </c>
    </row>
    <row r="1157" spans="3:8" ht="15.75" thickBot="1">
      <c r="C1157" s="536" t="s">
        <v>1892</v>
      </c>
      <c r="D1157" s="537" t="s">
        <v>1893</v>
      </c>
      <c r="E1157" s="778"/>
      <c r="F1157" s="537" t="s">
        <v>1748</v>
      </c>
      <c r="G1157" s="537" t="s">
        <v>1680</v>
      </c>
      <c r="H1157" s="540">
        <v>34220</v>
      </c>
    </row>
    <row r="1158" spans="3:8" ht="15.75" thickBot="1">
      <c r="C1158" s="536" t="s">
        <v>1892</v>
      </c>
      <c r="D1158" s="537" t="s">
        <v>1893</v>
      </c>
      <c r="E1158" s="778"/>
      <c r="F1158" s="537" t="s">
        <v>1748</v>
      </c>
      <c r="G1158" s="537" t="s">
        <v>1680</v>
      </c>
      <c r="H1158" s="540">
        <v>34650</v>
      </c>
    </row>
    <row r="1159" spans="3:8" ht="15.75" thickBot="1">
      <c r="C1159" s="536" t="s">
        <v>1892</v>
      </c>
      <c r="D1159" s="537" t="s">
        <v>1893</v>
      </c>
      <c r="E1159" s="778"/>
      <c r="F1159" s="537" t="s">
        <v>1749</v>
      </c>
      <c r="G1159" s="537" t="s">
        <v>1680</v>
      </c>
      <c r="H1159" s="540">
        <v>7491</v>
      </c>
    </row>
    <row r="1160" spans="3:8" ht="15.75" thickBot="1">
      <c r="C1160" s="536" t="s">
        <v>1892</v>
      </c>
      <c r="D1160" s="537" t="s">
        <v>1893</v>
      </c>
      <c r="E1160" s="778"/>
      <c r="F1160" s="537" t="s">
        <v>1749</v>
      </c>
      <c r="G1160" s="537" t="s">
        <v>1680</v>
      </c>
      <c r="H1160" s="540">
        <v>34228</v>
      </c>
    </row>
    <row r="1161" spans="3:8" ht="15.75" thickBot="1">
      <c r="C1161" s="536" t="s">
        <v>1892</v>
      </c>
      <c r="D1161" s="537" t="s">
        <v>1893</v>
      </c>
      <c r="E1161" s="778"/>
      <c r="F1161" s="537" t="s">
        <v>1749</v>
      </c>
      <c r="G1161" s="537" t="s">
        <v>1680</v>
      </c>
      <c r="H1161" s="540">
        <v>34776</v>
      </c>
    </row>
    <row r="1162" spans="3:8" ht="15.75" thickBot="1">
      <c r="C1162" s="536" t="s">
        <v>1892</v>
      </c>
      <c r="D1162" s="537" t="s">
        <v>1893</v>
      </c>
      <c r="E1162" s="778"/>
      <c r="F1162" s="537" t="s">
        <v>1749</v>
      </c>
      <c r="G1162" s="537" t="s">
        <v>1680</v>
      </c>
      <c r="H1162" s="540">
        <v>35599</v>
      </c>
    </row>
    <row r="1163" spans="3:8" ht="15.75" thickBot="1">
      <c r="C1163" s="536" t="s">
        <v>1892</v>
      </c>
      <c r="D1163" s="537" t="s">
        <v>1893</v>
      </c>
      <c r="E1163" s="778"/>
      <c r="F1163" s="537" t="s">
        <v>1749</v>
      </c>
      <c r="G1163" s="537" t="s">
        <v>1680</v>
      </c>
      <c r="H1163" s="540">
        <v>18638</v>
      </c>
    </row>
    <row r="1164" spans="3:8" ht="15.75" thickBot="1">
      <c r="C1164" s="536" t="s">
        <v>1892</v>
      </c>
      <c r="D1164" s="537" t="s">
        <v>1893</v>
      </c>
      <c r="E1164" s="778"/>
      <c r="F1164" s="537" t="s">
        <v>1749</v>
      </c>
      <c r="G1164" s="537" t="s">
        <v>1680</v>
      </c>
      <c r="H1164" s="540">
        <v>26632</v>
      </c>
    </row>
    <row r="1165" spans="3:8" ht="15.75" thickBot="1">
      <c r="C1165" s="536" t="s">
        <v>1892</v>
      </c>
      <c r="D1165" s="537" t="s">
        <v>1893</v>
      </c>
      <c r="E1165" s="778"/>
      <c r="F1165" s="537" t="s">
        <v>1749</v>
      </c>
      <c r="G1165" s="537" t="s">
        <v>1680</v>
      </c>
      <c r="H1165" s="540">
        <v>34665</v>
      </c>
    </row>
    <row r="1166" spans="3:8" ht="15.75" thickBot="1">
      <c r="C1166" s="536" t="s">
        <v>1892</v>
      </c>
      <c r="D1166" s="537" t="s">
        <v>1893</v>
      </c>
      <c r="E1166" s="778"/>
      <c r="F1166" s="537" t="s">
        <v>1749</v>
      </c>
      <c r="G1166" s="537" t="s">
        <v>1680</v>
      </c>
      <c r="H1166" s="540">
        <v>18639</v>
      </c>
    </row>
    <row r="1167" spans="3:8" ht="15.75" thickBot="1">
      <c r="C1167" s="536" t="s">
        <v>1892</v>
      </c>
      <c r="D1167" s="537" t="s">
        <v>1893</v>
      </c>
      <c r="E1167" s="778"/>
      <c r="F1167" s="537" t="s">
        <v>1749</v>
      </c>
      <c r="G1167" s="537" t="s">
        <v>1680</v>
      </c>
      <c r="H1167" s="540">
        <v>35599</v>
      </c>
    </row>
    <row r="1168" spans="3:8" ht="15.75" thickBot="1">
      <c r="C1168" s="536" t="s">
        <v>1892</v>
      </c>
      <c r="D1168" s="537" t="s">
        <v>1893</v>
      </c>
      <c r="E1168" s="778"/>
      <c r="F1168" s="537" t="s">
        <v>1750</v>
      </c>
      <c r="G1168" s="537" t="s">
        <v>1680</v>
      </c>
      <c r="H1168" s="540">
        <v>34118</v>
      </c>
    </row>
    <row r="1169" spans="3:8" ht="15.75" thickBot="1">
      <c r="C1169" s="536" t="s">
        <v>1892</v>
      </c>
      <c r="D1169" s="537" t="s">
        <v>1893</v>
      </c>
      <c r="E1169" s="778"/>
      <c r="F1169" s="537" t="s">
        <v>1750</v>
      </c>
      <c r="G1169" s="537" t="s">
        <v>1680</v>
      </c>
      <c r="H1169" s="540">
        <v>34802</v>
      </c>
    </row>
    <row r="1170" spans="3:8" ht="15.75" thickBot="1">
      <c r="C1170" s="536" t="s">
        <v>1892</v>
      </c>
      <c r="D1170" s="537" t="s">
        <v>1893</v>
      </c>
      <c r="E1170" s="778"/>
      <c r="F1170" s="537" t="s">
        <v>1750</v>
      </c>
      <c r="G1170" s="537" t="s">
        <v>1680</v>
      </c>
      <c r="H1170" s="540">
        <v>34132</v>
      </c>
    </row>
    <row r="1171" spans="3:8" ht="15.75" thickBot="1">
      <c r="C1171" s="536" t="s">
        <v>1892</v>
      </c>
      <c r="D1171" s="537" t="s">
        <v>1893</v>
      </c>
      <c r="E1171" s="778"/>
      <c r="F1171" s="537" t="s">
        <v>1750</v>
      </c>
      <c r="G1171" s="537" t="s">
        <v>1680</v>
      </c>
      <c r="H1171" s="540">
        <v>34790</v>
      </c>
    </row>
    <row r="1172" spans="3:8" ht="15.75" thickBot="1">
      <c r="C1172" s="536" t="s">
        <v>1892</v>
      </c>
      <c r="D1172" s="537" t="s">
        <v>1893</v>
      </c>
      <c r="E1172" s="778"/>
      <c r="F1172" s="537" t="s">
        <v>1751</v>
      </c>
      <c r="G1172" s="537" t="s">
        <v>1680</v>
      </c>
      <c r="H1172" s="540">
        <v>34806</v>
      </c>
    </row>
    <row r="1173" spans="3:8" ht="15.75" thickBot="1">
      <c r="C1173" s="536" t="s">
        <v>1892</v>
      </c>
      <c r="D1173" s="537" t="s">
        <v>1893</v>
      </c>
      <c r="E1173" s="778"/>
      <c r="F1173" s="537" t="s">
        <v>1751</v>
      </c>
      <c r="G1173" s="537" t="s">
        <v>1680</v>
      </c>
      <c r="H1173" s="540">
        <v>34134</v>
      </c>
    </row>
    <row r="1174" spans="3:8" ht="15.75" thickBot="1">
      <c r="C1174" s="536" t="s">
        <v>1892</v>
      </c>
      <c r="D1174" s="537" t="s">
        <v>1893</v>
      </c>
      <c r="E1174" s="778"/>
      <c r="F1174" s="537" t="s">
        <v>1751</v>
      </c>
      <c r="G1174" s="537" t="s">
        <v>1680</v>
      </c>
      <c r="H1174" s="540">
        <v>34800</v>
      </c>
    </row>
    <row r="1175" spans="3:8" ht="15.75" thickBot="1">
      <c r="C1175" s="536" t="s">
        <v>1892</v>
      </c>
      <c r="D1175" s="537" t="s">
        <v>1893</v>
      </c>
      <c r="E1175" s="778"/>
      <c r="F1175" s="537" t="s">
        <v>1751</v>
      </c>
      <c r="G1175" s="537" t="s">
        <v>1680</v>
      </c>
      <c r="H1175" s="540">
        <v>34134</v>
      </c>
    </row>
    <row r="1176" spans="3:8" ht="15.75" thickBot="1">
      <c r="C1176" s="536" t="s">
        <v>1892</v>
      </c>
      <c r="D1176" s="537" t="s">
        <v>1893</v>
      </c>
      <c r="E1176" s="778"/>
      <c r="F1176" s="537" t="s">
        <v>1752</v>
      </c>
      <c r="G1176" s="537" t="s">
        <v>1680</v>
      </c>
      <c r="H1176" s="540">
        <v>34802</v>
      </c>
    </row>
    <row r="1177" spans="3:8" ht="15.75" thickBot="1">
      <c r="C1177" s="536" t="s">
        <v>1892</v>
      </c>
      <c r="D1177" s="537" t="s">
        <v>1893</v>
      </c>
      <c r="E1177" s="778"/>
      <c r="F1177" s="537" t="s">
        <v>1752</v>
      </c>
      <c r="G1177" s="537" t="s">
        <v>1680</v>
      </c>
      <c r="H1177" s="540">
        <v>34803</v>
      </c>
    </row>
    <row r="1178" spans="3:8" ht="15.75" thickBot="1">
      <c r="C1178" s="536" t="s">
        <v>1892</v>
      </c>
      <c r="D1178" s="537" t="s">
        <v>1893</v>
      </c>
      <c r="E1178" s="778"/>
      <c r="F1178" s="537" t="s">
        <v>1752</v>
      </c>
      <c r="G1178" s="537" t="s">
        <v>1680</v>
      </c>
      <c r="H1178" s="540">
        <v>34132</v>
      </c>
    </row>
    <row r="1179" spans="3:8" ht="15.75" thickBot="1">
      <c r="C1179" s="536" t="s">
        <v>1892</v>
      </c>
      <c r="D1179" s="537" t="s">
        <v>1893</v>
      </c>
      <c r="E1179" s="778"/>
      <c r="F1179" s="537" t="s">
        <v>1752</v>
      </c>
      <c r="G1179" s="537" t="s">
        <v>1680</v>
      </c>
      <c r="H1179" s="540">
        <v>34135</v>
      </c>
    </row>
    <row r="1180" spans="3:8" ht="15.75" thickBot="1">
      <c r="C1180" s="536" t="s">
        <v>1892</v>
      </c>
      <c r="D1180" s="537" t="s">
        <v>1893</v>
      </c>
      <c r="E1180" s="778"/>
      <c r="F1180" s="537" t="s">
        <v>1752</v>
      </c>
      <c r="G1180" s="537" t="s">
        <v>1680</v>
      </c>
      <c r="H1180" s="540">
        <v>34131</v>
      </c>
    </row>
    <row r="1181" spans="3:8" ht="15.75" thickBot="1">
      <c r="C1181" s="536" t="s">
        <v>1892</v>
      </c>
      <c r="D1181" s="537" t="s">
        <v>1893</v>
      </c>
      <c r="E1181" s="778"/>
      <c r="F1181" s="537" t="s">
        <v>1752</v>
      </c>
      <c r="G1181" s="537" t="s">
        <v>1680</v>
      </c>
      <c r="H1181" s="540">
        <v>34799</v>
      </c>
    </row>
    <row r="1182" spans="3:8" ht="15.75" thickBot="1">
      <c r="C1182" s="536" t="s">
        <v>1892</v>
      </c>
      <c r="D1182" s="537" t="s">
        <v>1893</v>
      </c>
      <c r="E1182" s="778"/>
      <c r="F1182" s="537" t="s">
        <v>1904</v>
      </c>
      <c r="G1182" s="537" t="s">
        <v>1680</v>
      </c>
      <c r="H1182" s="540">
        <v>34132</v>
      </c>
    </row>
    <row r="1183" spans="3:8" ht="15.75" thickBot="1">
      <c r="C1183" s="536" t="s">
        <v>1892</v>
      </c>
      <c r="D1183" s="537" t="s">
        <v>1893</v>
      </c>
      <c r="E1183" s="778"/>
      <c r="F1183" s="537" t="s">
        <v>1904</v>
      </c>
      <c r="G1183" s="537" t="s">
        <v>1680</v>
      </c>
      <c r="H1183" s="540">
        <v>34790</v>
      </c>
    </row>
    <row r="1184" spans="3:8" ht="15.75" thickBot="1">
      <c r="C1184" s="536" t="s">
        <v>1892</v>
      </c>
      <c r="D1184" s="537" t="s">
        <v>1893</v>
      </c>
      <c r="E1184" s="778"/>
      <c r="F1184" s="537" t="s">
        <v>1904</v>
      </c>
      <c r="G1184" s="537" t="s">
        <v>1680</v>
      </c>
      <c r="H1184" s="540">
        <v>34116</v>
      </c>
    </row>
    <row r="1185" spans="3:8" ht="15.75" thickBot="1">
      <c r="C1185" s="536" t="s">
        <v>1892</v>
      </c>
      <c r="D1185" s="537" t="s">
        <v>1893</v>
      </c>
      <c r="E1185" s="778"/>
      <c r="F1185" s="537" t="s">
        <v>1904</v>
      </c>
      <c r="G1185" s="537" t="s">
        <v>1680</v>
      </c>
      <c r="H1185" s="540">
        <v>34803</v>
      </c>
    </row>
    <row r="1186" spans="3:8" ht="15.75" thickBot="1">
      <c r="C1186" s="536" t="s">
        <v>1892</v>
      </c>
      <c r="D1186" s="537" t="s">
        <v>1893</v>
      </c>
      <c r="E1186" s="778"/>
      <c r="F1186" s="537" t="s">
        <v>1753</v>
      </c>
      <c r="G1186" s="537" t="s">
        <v>1680</v>
      </c>
      <c r="H1186" s="540">
        <v>34796</v>
      </c>
    </row>
    <row r="1187" spans="3:8" ht="15.75" thickBot="1">
      <c r="C1187" s="536" t="s">
        <v>1892</v>
      </c>
      <c r="D1187" s="537" t="s">
        <v>1893</v>
      </c>
      <c r="E1187" s="778"/>
      <c r="F1187" s="537" t="s">
        <v>1753</v>
      </c>
      <c r="G1187" s="537" t="s">
        <v>1680</v>
      </c>
      <c r="H1187" s="540">
        <v>34111</v>
      </c>
    </row>
    <row r="1188" spans="3:8" ht="15.75" thickBot="1">
      <c r="C1188" s="536" t="s">
        <v>1892</v>
      </c>
      <c r="D1188" s="537" t="s">
        <v>1893</v>
      </c>
      <c r="E1188" s="778"/>
      <c r="F1188" s="537" t="s">
        <v>1753</v>
      </c>
      <c r="G1188" s="537" t="s">
        <v>1680</v>
      </c>
      <c r="H1188" s="540">
        <v>34795</v>
      </c>
    </row>
    <row r="1189" spans="3:8" ht="15.75" thickBot="1">
      <c r="C1189" s="536" t="s">
        <v>1892</v>
      </c>
      <c r="D1189" s="537" t="s">
        <v>1893</v>
      </c>
      <c r="E1189" s="778"/>
      <c r="F1189" s="537" t="s">
        <v>1753</v>
      </c>
      <c r="G1189" s="537" t="s">
        <v>1680</v>
      </c>
      <c r="H1189" s="540">
        <v>34111</v>
      </c>
    </row>
    <row r="1190" spans="3:8" ht="15.75" thickBot="1">
      <c r="C1190" s="536" t="s">
        <v>1892</v>
      </c>
      <c r="D1190" s="537" t="s">
        <v>1893</v>
      </c>
      <c r="E1190" s="778"/>
      <c r="F1190" s="537" t="s">
        <v>1753</v>
      </c>
      <c r="G1190" s="537" t="s">
        <v>1769</v>
      </c>
      <c r="H1190" s="537">
        <v>0</v>
      </c>
    </row>
    <row r="1191" spans="3:8" ht="15.75" thickBot="1">
      <c r="C1191" s="536" t="s">
        <v>1892</v>
      </c>
      <c r="D1191" s="537" t="s">
        <v>1893</v>
      </c>
      <c r="E1191" s="778"/>
      <c r="F1191" s="537" t="s">
        <v>1754</v>
      </c>
      <c r="G1191" s="537" t="s">
        <v>1680</v>
      </c>
      <c r="H1191" s="540">
        <v>26642</v>
      </c>
    </row>
    <row r="1192" spans="3:8" ht="15.75" thickBot="1">
      <c r="C1192" s="536" t="s">
        <v>1892</v>
      </c>
      <c r="D1192" s="537" t="s">
        <v>1893</v>
      </c>
      <c r="E1192" s="778"/>
      <c r="F1192" s="537" t="s">
        <v>1754</v>
      </c>
      <c r="G1192" s="537" t="s">
        <v>1680</v>
      </c>
      <c r="H1192" s="540">
        <v>34368</v>
      </c>
    </row>
    <row r="1193" spans="3:8" ht="15.75" thickBot="1">
      <c r="C1193" s="536" t="s">
        <v>1892</v>
      </c>
      <c r="D1193" s="537" t="s">
        <v>1893</v>
      </c>
      <c r="E1193" s="778"/>
      <c r="F1193" s="537" t="s">
        <v>1754</v>
      </c>
      <c r="G1193" s="537" t="s">
        <v>1680</v>
      </c>
      <c r="H1193" s="540">
        <v>34804</v>
      </c>
    </row>
    <row r="1194" spans="3:8" ht="15.75" thickBot="1">
      <c r="C1194" s="536" t="s">
        <v>1892</v>
      </c>
      <c r="D1194" s="537" t="s">
        <v>1893</v>
      </c>
      <c r="E1194" s="778"/>
      <c r="F1194" s="537" t="s">
        <v>1754</v>
      </c>
      <c r="G1194" s="537" t="s">
        <v>1680</v>
      </c>
      <c r="H1194" s="540">
        <v>7724</v>
      </c>
    </row>
    <row r="1195" spans="3:8" ht="15.75" thickBot="1">
      <c r="C1195" s="536" t="s">
        <v>1892</v>
      </c>
      <c r="D1195" s="537" t="s">
        <v>1893</v>
      </c>
      <c r="E1195" s="778"/>
      <c r="F1195" s="537" t="s">
        <v>1754</v>
      </c>
      <c r="G1195" s="537" t="s">
        <v>1680</v>
      </c>
      <c r="H1195" s="540">
        <v>34803</v>
      </c>
    </row>
    <row r="1196" spans="3:8" ht="15.75" thickBot="1">
      <c r="C1196" s="536" t="s">
        <v>1892</v>
      </c>
      <c r="D1196" s="537" t="s">
        <v>1893</v>
      </c>
      <c r="E1196" s="778"/>
      <c r="F1196" s="537" t="s">
        <v>1754</v>
      </c>
      <c r="G1196" s="537" t="s">
        <v>1680</v>
      </c>
      <c r="H1196" s="540">
        <v>24041</v>
      </c>
    </row>
    <row r="1197" spans="3:8" ht="15.75" thickBot="1">
      <c r="C1197" s="536" t="s">
        <v>1892</v>
      </c>
      <c r="D1197" s="537" t="s">
        <v>1893</v>
      </c>
      <c r="E1197" s="778"/>
      <c r="F1197" s="537" t="s">
        <v>1754</v>
      </c>
      <c r="G1197" s="537" t="s">
        <v>1680</v>
      </c>
      <c r="H1197" s="540">
        <v>34334</v>
      </c>
    </row>
    <row r="1198" spans="3:8" ht="15.75" thickBot="1">
      <c r="C1198" s="536" t="s">
        <v>1892</v>
      </c>
      <c r="D1198" s="537" t="s">
        <v>1893</v>
      </c>
      <c r="E1198" s="778"/>
      <c r="F1198" s="537" t="s">
        <v>1754</v>
      </c>
      <c r="G1198" s="537" t="s">
        <v>1680</v>
      </c>
      <c r="H1198" s="540">
        <v>10330</v>
      </c>
    </row>
    <row r="1199" spans="3:8" ht="15.75" thickBot="1">
      <c r="C1199" s="536" t="s">
        <v>1892</v>
      </c>
      <c r="D1199" s="537" t="s">
        <v>1893</v>
      </c>
      <c r="E1199" s="778"/>
      <c r="F1199" s="537" t="s">
        <v>1890</v>
      </c>
      <c r="G1199" s="537" t="s">
        <v>1680</v>
      </c>
      <c r="H1199" s="540">
        <v>34385</v>
      </c>
    </row>
    <row r="1200" spans="3:8" ht="15.75" thickBot="1">
      <c r="C1200" s="536" t="s">
        <v>1892</v>
      </c>
      <c r="D1200" s="537" t="s">
        <v>1893</v>
      </c>
      <c r="E1200" s="778"/>
      <c r="F1200" s="537" t="s">
        <v>1890</v>
      </c>
      <c r="G1200" s="537" t="s">
        <v>1680</v>
      </c>
      <c r="H1200" s="540">
        <v>34818</v>
      </c>
    </row>
    <row r="1201" spans="3:8" ht="15.75" thickBot="1">
      <c r="C1201" s="536" t="s">
        <v>1892</v>
      </c>
      <c r="D1201" s="537" t="s">
        <v>1893</v>
      </c>
      <c r="E1201" s="778"/>
      <c r="F1201" s="537" t="s">
        <v>1755</v>
      </c>
      <c r="G1201" s="537" t="s">
        <v>1680</v>
      </c>
      <c r="H1201" s="540">
        <v>34369</v>
      </c>
    </row>
    <row r="1202" spans="3:8" ht="15.75" thickBot="1">
      <c r="C1202" s="536" t="s">
        <v>1892</v>
      </c>
      <c r="D1202" s="537" t="s">
        <v>1893</v>
      </c>
      <c r="E1202" s="778"/>
      <c r="F1202" s="537" t="s">
        <v>1755</v>
      </c>
      <c r="G1202" s="537" t="s">
        <v>1680</v>
      </c>
      <c r="H1202" s="540">
        <v>34369</v>
      </c>
    </row>
    <row r="1203" spans="3:8" ht="15.75" thickBot="1">
      <c r="C1203" s="536" t="s">
        <v>1892</v>
      </c>
      <c r="D1203" s="537" t="s">
        <v>1893</v>
      </c>
      <c r="E1203" s="778"/>
      <c r="F1203" s="537" t="s">
        <v>1755</v>
      </c>
      <c r="G1203" s="537" t="s">
        <v>1680</v>
      </c>
      <c r="H1203" s="540">
        <v>34807</v>
      </c>
    </row>
    <row r="1204" spans="3:8" ht="15.75" thickBot="1">
      <c r="C1204" s="536" t="s">
        <v>1892</v>
      </c>
      <c r="D1204" s="537" t="s">
        <v>1893</v>
      </c>
      <c r="E1204" s="778"/>
      <c r="F1204" s="537" t="s">
        <v>1755</v>
      </c>
      <c r="G1204" s="537" t="s">
        <v>1680</v>
      </c>
      <c r="H1204" s="540">
        <v>34803</v>
      </c>
    </row>
    <row r="1205" spans="3:8" ht="15.75" thickBot="1">
      <c r="C1205" s="536" t="s">
        <v>1892</v>
      </c>
      <c r="D1205" s="537" t="s">
        <v>1893</v>
      </c>
      <c r="E1205" s="778"/>
      <c r="F1205" s="537" t="s">
        <v>1756</v>
      </c>
      <c r="G1205" s="537" t="s">
        <v>1680</v>
      </c>
      <c r="H1205" s="540">
        <v>34289</v>
      </c>
    </row>
    <row r="1206" spans="3:8" ht="15.75" thickBot="1">
      <c r="C1206" s="536" t="s">
        <v>1892</v>
      </c>
      <c r="D1206" s="537" t="s">
        <v>1893</v>
      </c>
      <c r="E1206" s="778"/>
      <c r="F1206" s="537" t="s">
        <v>1756</v>
      </c>
      <c r="G1206" s="537" t="s">
        <v>1680</v>
      </c>
      <c r="H1206" s="540">
        <v>34725</v>
      </c>
    </row>
    <row r="1207" spans="3:8" ht="15.75" thickBot="1">
      <c r="C1207" s="536" t="s">
        <v>1892</v>
      </c>
      <c r="D1207" s="537" t="s">
        <v>1893</v>
      </c>
      <c r="E1207" s="778"/>
      <c r="F1207" s="537" t="s">
        <v>1756</v>
      </c>
      <c r="G1207" s="537" t="s">
        <v>1680</v>
      </c>
      <c r="H1207" s="540">
        <v>34738</v>
      </c>
    </row>
    <row r="1208" spans="3:8" ht="15.75" thickBot="1">
      <c r="C1208" s="536" t="s">
        <v>1892</v>
      </c>
      <c r="D1208" s="537" t="s">
        <v>1893</v>
      </c>
      <c r="E1208" s="778"/>
      <c r="F1208" s="537" t="s">
        <v>1756</v>
      </c>
      <c r="G1208" s="537" t="s">
        <v>1680</v>
      </c>
      <c r="H1208" s="540">
        <v>34299</v>
      </c>
    </row>
    <row r="1209" spans="3:8" ht="15.75" thickBot="1">
      <c r="C1209" s="536" t="s">
        <v>1892</v>
      </c>
      <c r="D1209" s="537" t="s">
        <v>1893</v>
      </c>
      <c r="E1209" s="778"/>
      <c r="F1209" s="537" t="s">
        <v>822</v>
      </c>
      <c r="G1209" s="537" t="s">
        <v>814</v>
      </c>
      <c r="H1209" s="540">
        <v>-60014.720000000001</v>
      </c>
    </row>
    <row r="1210" spans="3:8" ht="15.75" thickBot="1">
      <c r="C1210" s="536" t="s">
        <v>1892</v>
      </c>
      <c r="D1210" s="537" t="s">
        <v>1893</v>
      </c>
      <c r="E1210" s="778"/>
      <c r="F1210" s="537" t="s">
        <v>822</v>
      </c>
      <c r="G1210" s="537" t="s">
        <v>814</v>
      </c>
      <c r="H1210" s="540">
        <v>-22699.06</v>
      </c>
    </row>
    <row r="1211" spans="3:8" ht="15.75" thickBot="1">
      <c r="C1211" s="536" t="s">
        <v>1892</v>
      </c>
      <c r="D1211" s="537" t="s">
        <v>1893</v>
      </c>
      <c r="E1211" s="778"/>
      <c r="F1211" s="537" t="s">
        <v>822</v>
      </c>
      <c r="G1211" s="537" t="s">
        <v>814</v>
      </c>
      <c r="H1211" s="537">
        <v>-238.23</v>
      </c>
    </row>
    <row r="1212" spans="3:8" ht="15.75" thickBot="1">
      <c r="C1212" s="536" t="s">
        <v>1892</v>
      </c>
      <c r="D1212" s="537" t="s">
        <v>1893</v>
      </c>
      <c r="E1212" s="778"/>
      <c r="F1212" s="537" t="s">
        <v>822</v>
      </c>
      <c r="G1212" s="537" t="s">
        <v>814</v>
      </c>
      <c r="H1212" s="540">
        <v>-208258.33</v>
      </c>
    </row>
    <row r="1213" spans="3:8" ht="15.75" thickBot="1">
      <c r="C1213" s="536" t="s">
        <v>1892</v>
      </c>
      <c r="D1213" s="537" t="s">
        <v>1893</v>
      </c>
      <c r="E1213" s="778"/>
      <c r="F1213" s="537" t="s">
        <v>822</v>
      </c>
      <c r="G1213" s="537" t="s">
        <v>814</v>
      </c>
      <c r="H1213" s="540">
        <v>-24694.82</v>
      </c>
    </row>
    <row r="1214" spans="3:8" ht="15.75" thickBot="1">
      <c r="C1214" s="536" t="s">
        <v>1892</v>
      </c>
      <c r="D1214" s="537" t="s">
        <v>1893</v>
      </c>
      <c r="E1214" s="778"/>
      <c r="F1214" s="537" t="s">
        <v>822</v>
      </c>
      <c r="G1214" s="537" t="s">
        <v>814</v>
      </c>
      <c r="H1214" s="540">
        <v>-279132.2</v>
      </c>
    </row>
    <row r="1215" spans="3:8" ht="15.75" thickBot="1">
      <c r="C1215" s="536" t="s">
        <v>1892</v>
      </c>
      <c r="D1215" s="537" t="s">
        <v>1893</v>
      </c>
      <c r="E1215" s="778"/>
      <c r="F1215" s="537" t="s">
        <v>822</v>
      </c>
      <c r="G1215" s="537" t="s">
        <v>814</v>
      </c>
      <c r="H1215" s="540">
        <v>-19735.54</v>
      </c>
    </row>
    <row r="1216" spans="3:8" ht="15.75" thickBot="1">
      <c r="C1216" s="536" t="s">
        <v>1892</v>
      </c>
      <c r="D1216" s="537" t="s">
        <v>1893</v>
      </c>
      <c r="E1216" s="778"/>
      <c r="F1216" s="537" t="s">
        <v>822</v>
      </c>
      <c r="G1216" s="537" t="s">
        <v>814</v>
      </c>
      <c r="H1216" s="540">
        <v>-47162.09</v>
      </c>
    </row>
    <row r="1217" spans="3:8" ht="15.75" thickBot="1">
      <c r="C1217" s="536" t="s">
        <v>1892</v>
      </c>
      <c r="D1217" s="537" t="s">
        <v>1893</v>
      </c>
      <c r="E1217" s="778"/>
      <c r="F1217" s="537" t="s">
        <v>822</v>
      </c>
      <c r="G1217" s="537" t="s">
        <v>814</v>
      </c>
      <c r="H1217" s="540">
        <v>-141645.41</v>
      </c>
    </row>
    <row r="1218" spans="3:8" ht="15.75" thickBot="1">
      <c r="C1218" s="536" t="s">
        <v>1892</v>
      </c>
      <c r="D1218" s="537" t="s">
        <v>1893</v>
      </c>
      <c r="E1218" s="778"/>
      <c r="F1218" s="537" t="s">
        <v>822</v>
      </c>
      <c r="G1218" s="537" t="s">
        <v>814</v>
      </c>
      <c r="H1218" s="540">
        <v>-855028.44</v>
      </c>
    </row>
    <row r="1219" spans="3:8" ht="15.75" thickBot="1">
      <c r="C1219" s="536" t="s">
        <v>1892</v>
      </c>
      <c r="D1219" s="537" t="s">
        <v>1893</v>
      </c>
      <c r="E1219" s="778"/>
      <c r="F1219" s="537" t="s">
        <v>822</v>
      </c>
      <c r="G1219" s="537" t="s">
        <v>814</v>
      </c>
      <c r="H1219" s="540">
        <v>-5223.16</v>
      </c>
    </row>
    <row r="1220" spans="3:8" ht="15.75" thickBot="1">
      <c r="C1220" s="536" t="s">
        <v>1892</v>
      </c>
      <c r="D1220" s="537" t="s">
        <v>1893</v>
      </c>
      <c r="E1220" s="778"/>
      <c r="F1220" s="537" t="s">
        <v>822</v>
      </c>
      <c r="G1220" s="537" t="s">
        <v>814</v>
      </c>
      <c r="H1220" s="540">
        <v>-259181.31</v>
      </c>
    </row>
    <row r="1221" spans="3:8" ht="15.75" thickBot="1">
      <c r="C1221" s="536" t="s">
        <v>1892</v>
      </c>
      <c r="D1221" s="537" t="s">
        <v>1893</v>
      </c>
      <c r="E1221" s="778"/>
      <c r="F1221" s="537" t="s">
        <v>822</v>
      </c>
      <c r="G1221" s="537" t="s">
        <v>814</v>
      </c>
      <c r="H1221" s="537">
        <v>-694.05</v>
      </c>
    </row>
    <row r="1222" spans="3:8" ht="15.75" thickBot="1">
      <c r="C1222" s="536" t="s">
        <v>1892</v>
      </c>
      <c r="D1222" s="537" t="s">
        <v>1893</v>
      </c>
      <c r="E1222" s="778"/>
      <c r="F1222" s="537" t="s">
        <v>822</v>
      </c>
      <c r="G1222" s="537" t="s">
        <v>814</v>
      </c>
      <c r="H1222" s="540">
        <v>-18502.34</v>
      </c>
    </row>
    <row r="1223" spans="3:8" ht="15.75" thickBot="1">
      <c r="C1223" s="536" t="s">
        <v>1892</v>
      </c>
      <c r="D1223" s="537" t="s">
        <v>1893</v>
      </c>
      <c r="E1223" s="778"/>
      <c r="F1223" s="537" t="s">
        <v>822</v>
      </c>
      <c r="G1223" s="537" t="s">
        <v>814</v>
      </c>
      <c r="H1223" s="537" t="s">
        <v>1897</v>
      </c>
    </row>
    <row r="1224" spans="3:8" ht="15.75" thickBot="1">
      <c r="C1224" s="536" t="s">
        <v>1892</v>
      </c>
      <c r="D1224" s="537" t="s">
        <v>1893</v>
      </c>
      <c r="E1224" s="778"/>
      <c r="F1224" s="537" t="s">
        <v>822</v>
      </c>
      <c r="G1224" s="537" t="s">
        <v>814</v>
      </c>
      <c r="H1224" s="540">
        <v>-4139.28</v>
      </c>
    </row>
    <row r="1225" spans="3:8" ht="15.75" thickBot="1">
      <c r="C1225" s="536" t="s">
        <v>1892</v>
      </c>
      <c r="D1225" s="537" t="s">
        <v>1893</v>
      </c>
      <c r="E1225" s="778"/>
      <c r="F1225" s="537" t="s">
        <v>822</v>
      </c>
      <c r="G1225" s="537" t="s">
        <v>814</v>
      </c>
      <c r="H1225" s="537">
        <v>-701.22</v>
      </c>
    </row>
    <row r="1226" spans="3:8" ht="15.75" thickBot="1">
      <c r="C1226" s="536" t="s">
        <v>1892</v>
      </c>
      <c r="D1226" s="537" t="s">
        <v>1893</v>
      </c>
      <c r="E1226" s="778"/>
      <c r="F1226" s="537" t="s">
        <v>822</v>
      </c>
      <c r="G1226" s="537" t="s">
        <v>1680</v>
      </c>
      <c r="H1226" s="540">
        <v>34302</v>
      </c>
    </row>
    <row r="1227" spans="3:8" ht="15.75" thickBot="1">
      <c r="C1227" s="536" t="s">
        <v>1892</v>
      </c>
      <c r="D1227" s="537" t="s">
        <v>1893</v>
      </c>
      <c r="E1227" s="778"/>
      <c r="F1227" s="537" t="s">
        <v>822</v>
      </c>
      <c r="G1227" s="537" t="s">
        <v>1680</v>
      </c>
      <c r="H1227" s="540">
        <v>34290</v>
      </c>
    </row>
    <row r="1228" spans="3:8" ht="15.75" thickBot="1">
      <c r="C1228" s="536" t="s">
        <v>1892</v>
      </c>
      <c r="D1228" s="537" t="s">
        <v>1893</v>
      </c>
      <c r="E1228" s="778"/>
      <c r="F1228" s="537" t="s">
        <v>822</v>
      </c>
      <c r="G1228" s="537" t="s">
        <v>1680</v>
      </c>
      <c r="H1228" s="540">
        <v>34723</v>
      </c>
    </row>
    <row r="1229" spans="3:8" ht="15.75" thickBot="1">
      <c r="C1229" s="536" t="s">
        <v>1892</v>
      </c>
      <c r="D1229" s="537" t="s">
        <v>1893</v>
      </c>
      <c r="E1229" s="778"/>
      <c r="F1229" s="537" t="s">
        <v>822</v>
      </c>
      <c r="G1229" s="537" t="s">
        <v>1680</v>
      </c>
      <c r="H1229" s="540">
        <v>34742</v>
      </c>
    </row>
    <row r="1230" spans="3:8" ht="15.75" thickBot="1">
      <c r="C1230" s="536" t="s">
        <v>1892</v>
      </c>
      <c r="D1230" s="537" t="s">
        <v>1893</v>
      </c>
      <c r="E1230" s="778"/>
      <c r="F1230" s="538">
        <v>44936</v>
      </c>
      <c r="G1230" s="537" t="s">
        <v>1680</v>
      </c>
      <c r="H1230" s="540">
        <v>34299</v>
      </c>
    </row>
    <row r="1231" spans="3:8" ht="15.75" thickBot="1">
      <c r="C1231" s="536" t="s">
        <v>1892</v>
      </c>
      <c r="D1231" s="537" t="s">
        <v>1893</v>
      </c>
      <c r="E1231" s="778"/>
      <c r="F1231" s="538">
        <v>44936</v>
      </c>
      <c r="G1231" s="537" t="s">
        <v>1680</v>
      </c>
      <c r="H1231" s="540">
        <v>34723</v>
      </c>
    </row>
    <row r="1232" spans="3:8" ht="15.75" thickBot="1">
      <c r="C1232" s="536" t="s">
        <v>1892</v>
      </c>
      <c r="D1232" s="537" t="s">
        <v>1893</v>
      </c>
      <c r="E1232" s="778"/>
      <c r="F1232" s="538">
        <v>44936</v>
      </c>
      <c r="G1232" s="537" t="s">
        <v>1680</v>
      </c>
      <c r="H1232" s="540">
        <v>34736</v>
      </c>
    </row>
    <row r="1233" spans="3:8" ht="15.75" thickBot="1">
      <c r="C1233" s="536" t="s">
        <v>1892</v>
      </c>
      <c r="D1233" s="537" t="s">
        <v>1893</v>
      </c>
      <c r="E1233" s="778"/>
      <c r="F1233" s="538">
        <v>44936</v>
      </c>
      <c r="G1233" s="537" t="s">
        <v>1680</v>
      </c>
      <c r="H1233" s="540">
        <v>33407</v>
      </c>
    </row>
    <row r="1234" spans="3:8" ht="15.75" thickBot="1">
      <c r="C1234" s="536" t="s">
        <v>1892</v>
      </c>
      <c r="D1234" s="537" t="s">
        <v>1893</v>
      </c>
      <c r="E1234" s="778"/>
      <c r="F1234" s="538">
        <v>44967</v>
      </c>
      <c r="G1234" s="537" t="s">
        <v>1680</v>
      </c>
      <c r="H1234" s="540">
        <v>34737</v>
      </c>
    </row>
    <row r="1235" spans="3:8" ht="15.75" thickBot="1">
      <c r="C1235" s="536" t="s">
        <v>1892</v>
      </c>
      <c r="D1235" s="537" t="s">
        <v>1893</v>
      </c>
      <c r="E1235" s="778"/>
      <c r="F1235" s="538">
        <v>44967</v>
      </c>
      <c r="G1235" s="537" t="s">
        <v>1680</v>
      </c>
      <c r="H1235" s="540">
        <v>34289</v>
      </c>
    </row>
    <row r="1236" spans="3:8" ht="15.75" thickBot="1">
      <c r="C1236" s="536" t="s">
        <v>1892</v>
      </c>
      <c r="D1236" s="537" t="s">
        <v>1893</v>
      </c>
      <c r="E1236" s="778"/>
      <c r="F1236" s="538">
        <v>44967</v>
      </c>
      <c r="G1236" s="537" t="s">
        <v>1680</v>
      </c>
      <c r="H1236" s="540">
        <v>34724</v>
      </c>
    </row>
    <row r="1237" spans="3:8" ht="15.75" thickBot="1">
      <c r="C1237" s="536" t="s">
        <v>1892</v>
      </c>
      <c r="D1237" s="537" t="s">
        <v>1893</v>
      </c>
      <c r="E1237" s="778"/>
      <c r="F1237" s="538">
        <v>44967</v>
      </c>
      <c r="G1237" s="537" t="s">
        <v>1680</v>
      </c>
      <c r="H1237" s="540">
        <v>34305</v>
      </c>
    </row>
    <row r="1238" spans="3:8" ht="15.75" thickBot="1">
      <c r="C1238" s="536" t="s">
        <v>1892</v>
      </c>
      <c r="D1238" s="537" t="s">
        <v>1893</v>
      </c>
      <c r="E1238" s="778"/>
      <c r="F1238" s="538">
        <v>44995</v>
      </c>
      <c r="G1238" s="537" t="s">
        <v>1680</v>
      </c>
      <c r="H1238" s="540">
        <v>34301</v>
      </c>
    </row>
    <row r="1239" spans="3:8" ht="15.75" thickBot="1">
      <c r="C1239" s="536" t="s">
        <v>1892</v>
      </c>
      <c r="D1239" s="537" t="s">
        <v>1893</v>
      </c>
      <c r="E1239" s="778"/>
      <c r="F1239" s="538">
        <v>44995</v>
      </c>
      <c r="G1239" s="537" t="s">
        <v>1680</v>
      </c>
      <c r="H1239" s="540">
        <v>34743</v>
      </c>
    </row>
    <row r="1240" spans="3:8" ht="15.75" thickBot="1">
      <c r="C1240" s="536" t="s">
        <v>1892</v>
      </c>
      <c r="D1240" s="537" t="s">
        <v>1893</v>
      </c>
      <c r="E1240" s="778"/>
      <c r="F1240" s="538">
        <v>44995</v>
      </c>
      <c r="G1240" s="537" t="s">
        <v>1680</v>
      </c>
      <c r="H1240" s="540">
        <v>34309</v>
      </c>
    </row>
    <row r="1241" spans="3:8" ht="15.75" thickBot="1">
      <c r="C1241" s="536" t="s">
        <v>1892</v>
      </c>
      <c r="D1241" s="537" t="s">
        <v>1893</v>
      </c>
      <c r="E1241" s="778"/>
      <c r="F1241" s="538">
        <v>44995</v>
      </c>
      <c r="G1241" s="537" t="s">
        <v>1680</v>
      </c>
      <c r="H1241" s="540">
        <v>34743</v>
      </c>
    </row>
    <row r="1242" spans="3:8" ht="15.75" thickBot="1">
      <c r="C1242" s="536" t="s">
        <v>1892</v>
      </c>
      <c r="D1242" s="537" t="s">
        <v>1893</v>
      </c>
      <c r="E1242" s="778"/>
      <c r="F1242" s="538">
        <v>45026</v>
      </c>
      <c r="G1242" s="537" t="s">
        <v>1680</v>
      </c>
      <c r="H1242" s="540">
        <v>35202</v>
      </c>
    </row>
    <row r="1243" spans="3:8" ht="15.75" thickBot="1">
      <c r="C1243" s="536" t="s">
        <v>1892</v>
      </c>
      <c r="D1243" s="537" t="s">
        <v>1893</v>
      </c>
      <c r="E1243" s="778"/>
      <c r="F1243" s="538">
        <v>45026</v>
      </c>
      <c r="G1243" s="537" t="s">
        <v>1680</v>
      </c>
      <c r="H1243" s="540">
        <v>34730</v>
      </c>
    </row>
    <row r="1244" spans="3:8" ht="15.75" thickBot="1">
      <c r="C1244" s="536" t="s">
        <v>1892</v>
      </c>
      <c r="D1244" s="537" t="s">
        <v>1893</v>
      </c>
      <c r="E1244" s="778"/>
      <c r="F1244" s="538">
        <v>45056</v>
      </c>
      <c r="G1244" s="537" t="s">
        <v>1680</v>
      </c>
      <c r="H1244" s="540">
        <v>35240</v>
      </c>
    </row>
    <row r="1245" spans="3:8" ht="15.75" thickBot="1">
      <c r="C1245" s="536" t="s">
        <v>1892</v>
      </c>
      <c r="D1245" s="537" t="s">
        <v>1893</v>
      </c>
      <c r="E1245" s="778"/>
      <c r="F1245" s="538">
        <v>45056</v>
      </c>
      <c r="G1245" s="537" t="s">
        <v>1680</v>
      </c>
      <c r="H1245" s="540">
        <v>34751</v>
      </c>
    </row>
    <row r="1246" spans="3:8" ht="15.75" thickBot="1">
      <c r="C1246" s="536" t="s">
        <v>1892</v>
      </c>
      <c r="D1246" s="537" t="s">
        <v>1893</v>
      </c>
      <c r="E1246" s="778"/>
      <c r="F1246" s="538">
        <v>45056</v>
      </c>
      <c r="G1246" s="537" t="s">
        <v>1680</v>
      </c>
      <c r="H1246" s="540">
        <v>34741</v>
      </c>
    </row>
    <row r="1247" spans="3:8" ht="15.75" thickBot="1">
      <c r="C1247" s="536" t="s">
        <v>1892</v>
      </c>
      <c r="D1247" s="537" t="s">
        <v>1893</v>
      </c>
      <c r="E1247" s="778"/>
      <c r="F1247" s="538">
        <v>45056</v>
      </c>
      <c r="G1247" s="537" t="s">
        <v>1680</v>
      </c>
      <c r="H1247" s="540">
        <v>35197</v>
      </c>
    </row>
    <row r="1248" spans="3:8" ht="15.75" thickBot="1">
      <c r="C1248" s="536" t="s">
        <v>1892</v>
      </c>
      <c r="D1248" s="537" t="s">
        <v>1893</v>
      </c>
      <c r="E1248" s="778"/>
      <c r="F1248" s="538">
        <v>45087</v>
      </c>
      <c r="G1248" s="537" t="s">
        <v>1680</v>
      </c>
      <c r="H1248" s="540">
        <v>35180</v>
      </c>
    </row>
    <row r="1249" spans="3:8" ht="15.75" thickBot="1">
      <c r="C1249" s="536" t="s">
        <v>1892</v>
      </c>
      <c r="D1249" s="537" t="s">
        <v>1893</v>
      </c>
      <c r="E1249" s="778"/>
      <c r="F1249" s="538">
        <v>45087</v>
      </c>
      <c r="G1249" s="537" t="s">
        <v>1680</v>
      </c>
      <c r="H1249" s="540">
        <v>34729</v>
      </c>
    </row>
    <row r="1250" spans="3:8" ht="15.75" thickBot="1">
      <c r="C1250" s="536" t="s">
        <v>1892</v>
      </c>
      <c r="D1250" s="537" t="s">
        <v>1893</v>
      </c>
      <c r="E1250" s="778"/>
      <c r="F1250" s="538">
        <v>45087</v>
      </c>
      <c r="G1250" s="537" t="s">
        <v>1680</v>
      </c>
      <c r="H1250" s="540">
        <v>34728</v>
      </c>
    </row>
    <row r="1251" spans="3:8" ht="15.75" thickBot="1">
      <c r="C1251" s="536" t="s">
        <v>1892</v>
      </c>
      <c r="D1251" s="537" t="s">
        <v>1893</v>
      </c>
      <c r="E1251" s="778"/>
      <c r="F1251" s="538">
        <v>45087</v>
      </c>
      <c r="G1251" s="537" t="s">
        <v>1680</v>
      </c>
      <c r="H1251" s="540">
        <v>35183</v>
      </c>
    </row>
    <row r="1252" spans="3:8" ht="15.75" thickBot="1">
      <c r="C1252" s="536" t="s">
        <v>1892</v>
      </c>
      <c r="D1252" s="537" t="s">
        <v>1893</v>
      </c>
      <c r="E1252" s="778"/>
      <c r="F1252" s="538">
        <v>45117</v>
      </c>
      <c r="G1252" s="537" t="s">
        <v>1680</v>
      </c>
      <c r="H1252" s="540">
        <v>34364</v>
      </c>
    </row>
    <row r="1253" spans="3:8" ht="15.75" thickBot="1">
      <c r="C1253" s="536" t="s">
        <v>1892</v>
      </c>
      <c r="D1253" s="537" t="s">
        <v>1893</v>
      </c>
      <c r="E1253" s="778"/>
      <c r="F1253" s="538">
        <v>45117</v>
      </c>
      <c r="G1253" s="537" t="s">
        <v>1680</v>
      </c>
      <c r="H1253" s="540">
        <v>34362</v>
      </c>
    </row>
    <row r="1254" spans="3:8" ht="15.75" thickBot="1">
      <c r="C1254" s="536" t="s">
        <v>1892</v>
      </c>
      <c r="D1254" s="537" t="s">
        <v>1893</v>
      </c>
      <c r="E1254" s="778"/>
      <c r="F1254" s="538">
        <v>45117</v>
      </c>
      <c r="G1254" s="537" t="s">
        <v>1680</v>
      </c>
      <c r="H1254" s="540">
        <v>34820</v>
      </c>
    </row>
    <row r="1255" spans="3:8" ht="15.75" thickBot="1">
      <c r="C1255" s="536" t="s">
        <v>1892</v>
      </c>
      <c r="D1255" s="537" t="s">
        <v>1893</v>
      </c>
      <c r="E1255" s="778"/>
      <c r="F1255" s="538">
        <v>45117</v>
      </c>
      <c r="G1255" s="537" t="s">
        <v>1680</v>
      </c>
      <c r="H1255" s="540">
        <v>34804</v>
      </c>
    </row>
    <row r="1256" spans="3:8" ht="15.75" thickBot="1">
      <c r="C1256" s="536" t="s">
        <v>1892</v>
      </c>
      <c r="D1256" s="537" t="s">
        <v>1893</v>
      </c>
      <c r="E1256" s="778"/>
      <c r="F1256" s="538">
        <v>45148</v>
      </c>
      <c r="G1256" s="537" t="s">
        <v>1680</v>
      </c>
      <c r="H1256" s="540">
        <v>35170</v>
      </c>
    </row>
    <row r="1257" spans="3:8" ht="15.75" thickBot="1">
      <c r="C1257" s="536" t="s">
        <v>1892</v>
      </c>
      <c r="D1257" s="537" t="s">
        <v>1893</v>
      </c>
      <c r="E1257" s="778"/>
      <c r="F1257" s="538">
        <v>45148</v>
      </c>
      <c r="G1257" s="537" t="s">
        <v>1680</v>
      </c>
      <c r="H1257" s="540">
        <v>35156</v>
      </c>
    </row>
    <row r="1258" spans="3:8" ht="15.75" thickBot="1">
      <c r="C1258" s="536" t="s">
        <v>1892</v>
      </c>
      <c r="D1258" s="537" t="s">
        <v>1893</v>
      </c>
      <c r="E1258" s="778"/>
      <c r="F1258" s="538">
        <v>45148</v>
      </c>
      <c r="G1258" s="537" t="s">
        <v>1680</v>
      </c>
      <c r="H1258" s="540">
        <v>35156</v>
      </c>
    </row>
    <row r="1259" spans="3:8" ht="15.75" thickBot="1">
      <c r="C1259" s="536" t="s">
        <v>1892</v>
      </c>
      <c r="D1259" s="537" t="s">
        <v>1893</v>
      </c>
      <c r="E1259" s="778"/>
      <c r="F1259" s="538">
        <v>45148</v>
      </c>
      <c r="G1259" s="537" t="s">
        <v>1680</v>
      </c>
      <c r="H1259" s="540">
        <v>-34706</v>
      </c>
    </row>
    <row r="1260" spans="3:8" ht="15.75" thickBot="1">
      <c r="C1260" s="536" t="s">
        <v>1892</v>
      </c>
      <c r="D1260" s="537" t="s">
        <v>1893</v>
      </c>
      <c r="E1260" s="778"/>
      <c r="F1260" s="538">
        <v>45148</v>
      </c>
      <c r="G1260" s="537" t="s">
        <v>1680</v>
      </c>
      <c r="H1260" s="540">
        <v>34706</v>
      </c>
    </row>
    <row r="1261" spans="3:8" ht="15.75" thickBot="1">
      <c r="C1261" s="536" t="s">
        <v>1892</v>
      </c>
      <c r="D1261" s="537" t="s">
        <v>1893</v>
      </c>
      <c r="E1261" s="778"/>
      <c r="F1261" s="538">
        <v>45148</v>
      </c>
      <c r="G1261" s="537" t="s">
        <v>1680</v>
      </c>
      <c r="H1261" s="540">
        <v>34706</v>
      </c>
    </row>
    <row r="1262" spans="3:8" ht="15.75" thickBot="1">
      <c r="C1262" s="536" t="s">
        <v>1892</v>
      </c>
      <c r="D1262" s="537" t="s">
        <v>1893</v>
      </c>
      <c r="E1262" s="778"/>
      <c r="F1262" s="538">
        <v>45148</v>
      </c>
      <c r="G1262" s="537" t="s">
        <v>1680</v>
      </c>
      <c r="H1262" s="540">
        <v>-35156</v>
      </c>
    </row>
    <row r="1263" spans="3:8" ht="15.75" thickBot="1">
      <c r="C1263" s="536" t="s">
        <v>1892</v>
      </c>
      <c r="D1263" s="537" t="s">
        <v>1893</v>
      </c>
      <c r="E1263" s="778"/>
      <c r="F1263" s="538">
        <v>45179</v>
      </c>
      <c r="G1263" s="537" t="s">
        <v>1680</v>
      </c>
      <c r="H1263" s="540">
        <v>34797</v>
      </c>
    </row>
    <row r="1264" spans="3:8" ht="15.75" thickBot="1">
      <c r="C1264" s="536" t="s">
        <v>1892</v>
      </c>
      <c r="D1264" s="537" t="s">
        <v>1893</v>
      </c>
      <c r="E1264" s="778"/>
      <c r="F1264" s="538">
        <v>45179</v>
      </c>
      <c r="G1264" s="537" t="s">
        <v>1680</v>
      </c>
      <c r="H1264" s="540">
        <v>35227</v>
      </c>
    </row>
    <row r="1265" spans="3:8" ht="15.75" thickBot="1">
      <c r="C1265" s="536" t="s">
        <v>1892</v>
      </c>
      <c r="D1265" s="537" t="s">
        <v>1893</v>
      </c>
      <c r="E1265" s="778"/>
      <c r="F1265" s="538">
        <v>45179</v>
      </c>
      <c r="G1265" s="537" t="s">
        <v>1680</v>
      </c>
      <c r="H1265" s="540">
        <v>34710</v>
      </c>
    </row>
    <row r="1266" spans="3:8" ht="15.75" thickBot="1">
      <c r="C1266" s="536" t="s">
        <v>1892</v>
      </c>
      <c r="D1266" s="537" t="s">
        <v>1893</v>
      </c>
      <c r="E1266" s="778"/>
      <c r="F1266" s="538">
        <v>45179</v>
      </c>
      <c r="G1266" s="537" t="s">
        <v>1680</v>
      </c>
      <c r="H1266" s="540">
        <v>35160</v>
      </c>
    </row>
    <row r="1267" spans="3:8" ht="15.75" thickBot="1">
      <c r="C1267" s="536" t="s">
        <v>1892</v>
      </c>
      <c r="D1267" s="537" t="s">
        <v>1893</v>
      </c>
      <c r="E1267" s="778"/>
      <c r="F1267" s="538">
        <v>45179</v>
      </c>
      <c r="G1267" s="537" t="s">
        <v>1680</v>
      </c>
      <c r="H1267" s="540">
        <v>34727</v>
      </c>
    </row>
    <row r="1268" spans="3:8" ht="15.75" thickBot="1">
      <c r="C1268" s="536" t="s">
        <v>1892</v>
      </c>
      <c r="D1268" s="537" t="s">
        <v>1893</v>
      </c>
      <c r="E1268" s="778"/>
      <c r="F1268" s="538">
        <v>45209</v>
      </c>
      <c r="G1268" s="537" t="s">
        <v>1680</v>
      </c>
      <c r="H1268" s="540">
        <v>35226</v>
      </c>
    </row>
    <row r="1269" spans="3:8" ht="15.75" thickBot="1">
      <c r="C1269" s="536" t="s">
        <v>1892</v>
      </c>
      <c r="D1269" s="537" t="s">
        <v>1893</v>
      </c>
      <c r="E1269" s="778"/>
      <c r="F1269" s="538">
        <v>45209</v>
      </c>
      <c r="G1269" s="537" t="s">
        <v>1680</v>
      </c>
      <c r="H1269" s="540">
        <v>27384</v>
      </c>
    </row>
    <row r="1270" spans="3:8" ht="15.75" thickBot="1">
      <c r="C1270" s="536" t="s">
        <v>1892</v>
      </c>
      <c r="D1270" s="537" t="s">
        <v>1893</v>
      </c>
      <c r="E1270" s="778"/>
      <c r="F1270" s="538">
        <v>45209</v>
      </c>
      <c r="G1270" s="537" t="s">
        <v>1680</v>
      </c>
      <c r="H1270" s="540">
        <v>34782</v>
      </c>
    </row>
    <row r="1271" spans="3:8" ht="15.75" thickBot="1">
      <c r="C1271" s="536" t="s">
        <v>1892</v>
      </c>
      <c r="D1271" s="537" t="s">
        <v>1893</v>
      </c>
      <c r="E1271" s="778"/>
      <c r="F1271" s="538">
        <v>45209</v>
      </c>
      <c r="G1271" s="537" t="s">
        <v>1680</v>
      </c>
      <c r="H1271" s="540">
        <v>7401</v>
      </c>
    </row>
    <row r="1272" spans="3:8" ht="15.75" thickBot="1">
      <c r="C1272" s="536" t="s">
        <v>1892</v>
      </c>
      <c r="D1272" s="537" t="s">
        <v>1893</v>
      </c>
      <c r="E1272" s="778"/>
      <c r="F1272" s="538">
        <v>45209</v>
      </c>
      <c r="G1272" s="537" t="s">
        <v>1680</v>
      </c>
      <c r="H1272" s="540">
        <v>34925</v>
      </c>
    </row>
    <row r="1273" spans="3:8" ht="15.75" thickBot="1">
      <c r="C1273" s="536" t="s">
        <v>1892</v>
      </c>
      <c r="D1273" s="537" t="s">
        <v>1893</v>
      </c>
      <c r="E1273" s="778"/>
      <c r="F1273" s="538">
        <v>45240</v>
      </c>
      <c r="G1273" s="537" t="s">
        <v>1680</v>
      </c>
      <c r="H1273" s="540">
        <v>35354</v>
      </c>
    </row>
    <row r="1274" spans="3:8" ht="15.75" thickBot="1">
      <c r="C1274" s="536" t="s">
        <v>1892</v>
      </c>
      <c r="D1274" s="537" t="s">
        <v>1893</v>
      </c>
      <c r="E1274" s="778"/>
      <c r="F1274" s="538">
        <v>45240</v>
      </c>
      <c r="G1274" s="537" t="s">
        <v>1680</v>
      </c>
      <c r="H1274" s="540">
        <v>36356</v>
      </c>
    </row>
    <row r="1275" spans="3:8" ht="15.75" thickBot="1">
      <c r="C1275" s="536" t="s">
        <v>1892</v>
      </c>
      <c r="D1275" s="537" t="s">
        <v>1893</v>
      </c>
      <c r="E1275" s="778"/>
      <c r="F1275" s="538">
        <v>45240</v>
      </c>
      <c r="G1275" s="537" t="s">
        <v>1680</v>
      </c>
      <c r="H1275" s="540">
        <v>34657</v>
      </c>
    </row>
    <row r="1276" spans="3:8" ht="15.75" thickBot="1">
      <c r="C1276" s="536" t="s">
        <v>1892</v>
      </c>
      <c r="D1276" s="537" t="s">
        <v>1893</v>
      </c>
      <c r="E1276" s="778"/>
      <c r="F1276" s="538">
        <v>45240</v>
      </c>
      <c r="G1276" s="537" t="s">
        <v>1680</v>
      </c>
      <c r="H1276" s="540">
        <v>34659</v>
      </c>
    </row>
    <row r="1277" spans="3:8" ht="15.75" thickBot="1">
      <c r="C1277" s="536" t="s">
        <v>1892</v>
      </c>
      <c r="D1277" s="537" t="s">
        <v>1893</v>
      </c>
      <c r="E1277" s="778"/>
      <c r="F1277" s="538">
        <v>45240</v>
      </c>
      <c r="G1277" s="537" t="s">
        <v>1680</v>
      </c>
      <c r="H1277" s="540">
        <v>-1000</v>
      </c>
    </row>
    <row r="1278" spans="3:8" ht="15.75" thickBot="1">
      <c r="C1278" s="536" t="s">
        <v>1892</v>
      </c>
      <c r="D1278" s="537" t="s">
        <v>1893</v>
      </c>
      <c r="E1278" s="778"/>
      <c r="F1278" s="538">
        <v>45270</v>
      </c>
      <c r="G1278" s="537" t="s">
        <v>1680</v>
      </c>
      <c r="H1278" s="540">
        <v>34672</v>
      </c>
    </row>
    <row r="1279" spans="3:8" ht="15.75" thickBot="1">
      <c r="C1279" s="536" t="s">
        <v>1892</v>
      </c>
      <c r="D1279" s="537" t="s">
        <v>1893</v>
      </c>
      <c r="E1279" s="778"/>
      <c r="F1279" s="538">
        <v>45270</v>
      </c>
      <c r="G1279" s="537" t="s">
        <v>1680</v>
      </c>
      <c r="H1279" s="540">
        <v>35356</v>
      </c>
    </row>
    <row r="1280" spans="3:8" ht="15.75" thickBot="1">
      <c r="C1280" s="536" t="s">
        <v>1892</v>
      </c>
      <c r="D1280" s="537" t="s">
        <v>1893</v>
      </c>
      <c r="E1280" s="778"/>
      <c r="F1280" s="538">
        <v>45270</v>
      </c>
      <c r="G1280" s="537" t="s">
        <v>1680</v>
      </c>
      <c r="H1280" s="540">
        <v>34660</v>
      </c>
    </row>
    <row r="1281" spans="3:8" ht="15.75" thickBot="1">
      <c r="C1281" s="536" t="s">
        <v>1892</v>
      </c>
      <c r="D1281" s="537" t="s">
        <v>1893</v>
      </c>
      <c r="E1281" s="778"/>
      <c r="F1281" s="538">
        <v>45270</v>
      </c>
      <c r="G1281" s="537" t="s">
        <v>1680</v>
      </c>
      <c r="H1281" s="540">
        <v>34660</v>
      </c>
    </row>
    <row r="1282" spans="3:8" ht="15.75" thickBot="1">
      <c r="C1282" s="536" t="s">
        <v>1892</v>
      </c>
      <c r="D1282" s="537" t="s">
        <v>1893</v>
      </c>
      <c r="E1282" s="778"/>
      <c r="F1282" s="538">
        <v>45270</v>
      </c>
      <c r="G1282" s="537" t="s">
        <v>1680</v>
      </c>
      <c r="H1282" s="540">
        <v>35357</v>
      </c>
    </row>
    <row r="1283" spans="3:8" ht="15.75" thickBot="1">
      <c r="C1283" s="536" t="s">
        <v>1892</v>
      </c>
      <c r="D1283" s="537" t="s">
        <v>1893</v>
      </c>
      <c r="E1283" s="778"/>
      <c r="F1283" s="538">
        <v>45270</v>
      </c>
      <c r="G1283" s="537" t="s">
        <v>1680</v>
      </c>
      <c r="H1283" s="540">
        <v>35367</v>
      </c>
    </row>
    <row r="1284" spans="3:8" ht="15.75" thickBot="1">
      <c r="C1284" s="536" t="s">
        <v>1892</v>
      </c>
      <c r="D1284" s="537" t="s">
        <v>1893</v>
      </c>
      <c r="E1284" s="778"/>
      <c r="F1284" s="537" t="s">
        <v>1757</v>
      </c>
      <c r="G1284" s="537" t="s">
        <v>1680</v>
      </c>
      <c r="H1284" s="540">
        <v>35373</v>
      </c>
    </row>
    <row r="1285" spans="3:8" ht="15.75" thickBot="1">
      <c r="C1285" s="536" t="s">
        <v>1892</v>
      </c>
      <c r="D1285" s="537" t="s">
        <v>1893</v>
      </c>
      <c r="E1285" s="778"/>
      <c r="F1285" s="537" t="s">
        <v>1757</v>
      </c>
      <c r="G1285" s="537" t="s">
        <v>1680</v>
      </c>
      <c r="H1285" s="540">
        <v>34676</v>
      </c>
    </row>
    <row r="1286" spans="3:8" ht="15.75" thickBot="1">
      <c r="C1286" s="536" t="s">
        <v>1892</v>
      </c>
      <c r="D1286" s="537" t="s">
        <v>1893</v>
      </c>
      <c r="E1286" s="778"/>
      <c r="F1286" s="537" t="s">
        <v>1757</v>
      </c>
      <c r="G1286" s="537" t="s">
        <v>1680</v>
      </c>
      <c r="H1286" s="540">
        <v>35367</v>
      </c>
    </row>
    <row r="1287" spans="3:8" ht="15.75" thickBot="1">
      <c r="C1287" s="536" t="s">
        <v>1892</v>
      </c>
      <c r="D1287" s="537" t="s">
        <v>1893</v>
      </c>
      <c r="E1287" s="778"/>
      <c r="F1287" s="537" t="s">
        <v>1757</v>
      </c>
      <c r="G1287" s="537" t="s">
        <v>1680</v>
      </c>
      <c r="H1287" s="540">
        <v>34672</v>
      </c>
    </row>
    <row r="1288" spans="3:8" ht="15.75" thickBot="1">
      <c r="C1288" s="536" t="s">
        <v>1892</v>
      </c>
      <c r="D1288" s="537" t="s">
        <v>1893</v>
      </c>
      <c r="E1288" s="778"/>
      <c r="F1288" s="537" t="s">
        <v>1757</v>
      </c>
      <c r="G1288" s="537" t="s">
        <v>1680</v>
      </c>
      <c r="H1288" s="540">
        <v>34673</v>
      </c>
    </row>
    <row r="1289" spans="3:8" ht="15.75" thickBot="1">
      <c r="C1289" s="536" t="s">
        <v>1892</v>
      </c>
      <c r="D1289" s="537" t="s">
        <v>1893</v>
      </c>
      <c r="E1289" s="778"/>
      <c r="F1289" s="537" t="s">
        <v>1757</v>
      </c>
      <c r="G1289" s="537" t="s">
        <v>1680</v>
      </c>
      <c r="H1289" s="540">
        <v>35369</v>
      </c>
    </row>
    <row r="1290" spans="3:8" ht="15.75" thickBot="1">
      <c r="C1290" s="536" t="s">
        <v>1892</v>
      </c>
      <c r="D1290" s="537" t="s">
        <v>1893</v>
      </c>
      <c r="E1290" s="778"/>
      <c r="F1290" s="537" t="s">
        <v>1758</v>
      </c>
      <c r="G1290" s="537" t="s">
        <v>1680</v>
      </c>
      <c r="H1290" s="540">
        <v>35352</v>
      </c>
    </row>
    <row r="1291" spans="3:8" ht="15.75" thickBot="1">
      <c r="C1291" s="536" t="s">
        <v>1892</v>
      </c>
      <c r="D1291" s="537" t="s">
        <v>1893</v>
      </c>
      <c r="E1291" s="778"/>
      <c r="F1291" s="537" t="s">
        <v>1758</v>
      </c>
      <c r="G1291" s="537" t="s">
        <v>1680</v>
      </c>
      <c r="H1291" s="540">
        <v>35353</v>
      </c>
    </row>
    <row r="1292" spans="3:8" ht="15.75" thickBot="1">
      <c r="C1292" s="536" t="s">
        <v>1892</v>
      </c>
      <c r="D1292" s="537" t="s">
        <v>1893</v>
      </c>
      <c r="E1292" s="778"/>
      <c r="F1292" s="537" t="s">
        <v>1758</v>
      </c>
      <c r="G1292" s="537" t="s">
        <v>1680</v>
      </c>
      <c r="H1292" s="540">
        <v>34658</v>
      </c>
    </row>
    <row r="1293" spans="3:8" ht="15.75" thickBot="1">
      <c r="C1293" s="536" t="s">
        <v>1892</v>
      </c>
      <c r="D1293" s="537" t="s">
        <v>1893</v>
      </c>
      <c r="E1293" s="778"/>
      <c r="F1293" s="537" t="s">
        <v>1758</v>
      </c>
      <c r="G1293" s="537" t="s">
        <v>1680</v>
      </c>
      <c r="H1293" s="540">
        <v>34658</v>
      </c>
    </row>
    <row r="1294" spans="3:8" ht="15.75" thickBot="1">
      <c r="C1294" s="536" t="s">
        <v>1892</v>
      </c>
      <c r="D1294" s="537" t="s">
        <v>1893</v>
      </c>
      <c r="E1294" s="778"/>
      <c r="F1294" s="537" t="s">
        <v>1905</v>
      </c>
      <c r="G1294" s="537" t="s">
        <v>1680</v>
      </c>
      <c r="H1294" s="540">
        <v>35228</v>
      </c>
    </row>
    <row r="1295" spans="3:8" ht="15.75" thickBot="1">
      <c r="C1295" s="536" t="s">
        <v>1892</v>
      </c>
      <c r="D1295" s="537" t="s">
        <v>1893</v>
      </c>
      <c r="E1295" s="778"/>
      <c r="F1295" s="537" t="s">
        <v>1905</v>
      </c>
      <c r="G1295" s="537" t="s">
        <v>1680</v>
      </c>
      <c r="H1295" s="540">
        <v>34659</v>
      </c>
    </row>
    <row r="1296" spans="3:8" ht="15.75" thickBot="1">
      <c r="C1296" s="536" t="s">
        <v>1892</v>
      </c>
      <c r="D1296" s="537" t="s">
        <v>1893</v>
      </c>
      <c r="E1296" s="778"/>
      <c r="F1296" s="537" t="s">
        <v>1905</v>
      </c>
      <c r="G1296" s="537" t="s">
        <v>1680</v>
      </c>
      <c r="H1296" s="540">
        <v>34782</v>
      </c>
    </row>
    <row r="1297" spans="3:8" ht="15.75" thickBot="1">
      <c r="C1297" s="536" t="s">
        <v>1892</v>
      </c>
      <c r="D1297" s="537" t="s">
        <v>1893</v>
      </c>
      <c r="E1297" s="778"/>
      <c r="F1297" s="537" t="s">
        <v>1905</v>
      </c>
      <c r="G1297" s="537" t="s">
        <v>1680</v>
      </c>
      <c r="H1297" s="540">
        <v>35355</v>
      </c>
    </row>
    <row r="1298" spans="3:8" ht="15.75" thickBot="1">
      <c r="C1298" s="536" t="s">
        <v>1892</v>
      </c>
      <c r="D1298" s="537" t="s">
        <v>1893</v>
      </c>
      <c r="E1298" s="778"/>
      <c r="F1298" s="537" t="s">
        <v>1759</v>
      </c>
      <c r="G1298" s="537" t="s">
        <v>1680</v>
      </c>
      <c r="H1298" s="540">
        <v>35368</v>
      </c>
    </row>
    <row r="1299" spans="3:8" ht="15.75" thickBot="1">
      <c r="C1299" s="536" t="s">
        <v>1892</v>
      </c>
      <c r="D1299" s="537" t="s">
        <v>1893</v>
      </c>
      <c r="E1299" s="778"/>
      <c r="F1299" s="537" t="s">
        <v>1759</v>
      </c>
      <c r="G1299" s="537" t="s">
        <v>1680</v>
      </c>
      <c r="H1299" s="540">
        <v>35354</v>
      </c>
    </row>
    <row r="1300" spans="3:8" ht="15.75" thickBot="1">
      <c r="C1300" s="536" t="s">
        <v>1892</v>
      </c>
      <c r="D1300" s="537" t="s">
        <v>1893</v>
      </c>
      <c r="E1300" s="778"/>
      <c r="F1300" s="537" t="s">
        <v>1759</v>
      </c>
      <c r="G1300" s="537" t="s">
        <v>1680</v>
      </c>
      <c r="H1300" s="540">
        <v>34657</v>
      </c>
    </row>
    <row r="1301" spans="3:8" ht="15.75" thickBot="1">
      <c r="C1301" s="536" t="s">
        <v>1892</v>
      </c>
      <c r="D1301" s="537" t="s">
        <v>1893</v>
      </c>
      <c r="E1301" s="778"/>
      <c r="F1301" s="537" t="s">
        <v>1759</v>
      </c>
      <c r="G1301" s="537" t="s">
        <v>1680</v>
      </c>
      <c r="H1301" s="540">
        <v>34671</v>
      </c>
    </row>
    <row r="1302" spans="3:8" ht="15.75" thickBot="1">
      <c r="C1302" s="536" t="s">
        <v>1892</v>
      </c>
      <c r="D1302" s="537" t="s">
        <v>1893</v>
      </c>
      <c r="E1302" s="778"/>
      <c r="F1302" s="537" t="s">
        <v>1692</v>
      </c>
      <c r="G1302" s="537" t="s">
        <v>1680</v>
      </c>
      <c r="H1302" s="540">
        <v>34568</v>
      </c>
    </row>
    <row r="1303" spans="3:8" ht="15.75" thickBot="1">
      <c r="C1303" s="536" t="s">
        <v>1892</v>
      </c>
      <c r="D1303" s="537" t="s">
        <v>1893</v>
      </c>
      <c r="E1303" s="778"/>
      <c r="F1303" s="537" t="s">
        <v>1692</v>
      </c>
      <c r="G1303" s="537" t="s">
        <v>1680</v>
      </c>
      <c r="H1303" s="540">
        <v>35004</v>
      </c>
    </row>
    <row r="1304" spans="3:8" ht="15.75" thickBot="1">
      <c r="C1304" s="536" t="s">
        <v>1892</v>
      </c>
      <c r="D1304" s="537" t="s">
        <v>1893</v>
      </c>
      <c r="E1304" s="778"/>
      <c r="F1304" s="537" t="s">
        <v>1692</v>
      </c>
      <c r="G1304" s="537" t="s">
        <v>1680</v>
      </c>
      <c r="H1304" s="540">
        <v>34658</v>
      </c>
    </row>
    <row r="1305" spans="3:8" ht="15.75" thickBot="1">
      <c r="C1305" s="536" t="s">
        <v>1892</v>
      </c>
      <c r="D1305" s="537" t="s">
        <v>1893</v>
      </c>
      <c r="E1305" s="778"/>
      <c r="F1305" s="537" t="s">
        <v>1692</v>
      </c>
      <c r="G1305" s="537" t="s">
        <v>1680</v>
      </c>
      <c r="H1305" s="540">
        <v>35002</v>
      </c>
    </row>
    <row r="1306" spans="3:8" ht="15.75" thickBot="1">
      <c r="C1306" s="536" t="s">
        <v>1892</v>
      </c>
      <c r="D1306" s="537" t="s">
        <v>1893</v>
      </c>
      <c r="E1306" s="778"/>
      <c r="F1306" s="537" t="s">
        <v>1692</v>
      </c>
      <c r="G1306" s="537" t="s">
        <v>1680</v>
      </c>
      <c r="H1306" s="540">
        <v>34568</v>
      </c>
    </row>
    <row r="1307" spans="3:8" ht="15.75" thickBot="1">
      <c r="C1307" s="536" t="s">
        <v>1892</v>
      </c>
      <c r="D1307" s="537" t="s">
        <v>1893</v>
      </c>
      <c r="E1307" s="778"/>
      <c r="F1307" s="537" t="s">
        <v>1692</v>
      </c>
      <c r="G1307" s="537" t="s">
        <v>1680</v>
      </c>
      <c r="H1307" s="540">
        <v>35372</v>
      </c>
    </row>
    <row r="1308" spans="3:8" ht="15.75" thickBot="1">
      <c r="C1308" s="536" t="s">
        <v>1892</v>
      </c>
      <c r="D1308" s="537" t="s">
        <v>1893</v>
      </c>
      <c r="E1308" s="778"/>
      <c r="F1308" s="537" t="s">
        <v>1760</v>
      </c>
      <c r="G1308" s="537" t="s">
        <v>1680</v>
      </c>
      <c r="H1308" s="540">
        <v>34988</v>
      </c>
    </row>
    <row r="1309" spans="3:8" ht="15.75" thickBot="1">
      <c r="C1309" s="536" t="s">
        <v>1892</v>
      </c>
      <c r="D1309" s="537" t="s">
        <v>1893</v>
      </c>
      <c r="E1309" s="778"/>
      <c r="F1309" s="537" t="s">
        <v>1760</v>
      </c>
      <c r="G1309" s="537" t="s">
        <v>1680</v>
      </c>
      <c r="H1309" s="540">
        <v>26744</v>
      </c>
    </row>
    <row r="1310" spans="3:8" ht="15.75" thickBot="1">
      <c r="C1310" s="536" t="s">
        <v>1892</v>
      </c>
      <c r="D1310" s="537" t="s">
        <v>1893</v>
      </c>
      <c r="E1310" s="778"/>
      <c r="F1310" s="537" t="s">
        <v>1760</v>
      </c>
      <c r="G1310" s="537" t="s">
        <v>1680</v>
      </c>
      <c r="H1310" s="540">
        <v>35085</v>
      </c>
    </row>
    <row r="1311" spans="3:8" ht="15.75" thickBot="1">
      <c r="C1311" s="536" t="s">
        <v>1892</v>
      </c>
      <c r="D1311" s="537" t="s">
        <v>1893</v>
      </c>
      <c r="E1311" s="778"/>
      <c r="F1311" s="537" t="s">
        <v>1760</v>
      </c>
      <c r="G1311" s="537" t="s">
        <v>1680</v>
      </c>
      <c r="H1311" s="540">
        <v>19905</v>
      </c>
    </row>
    <row r="1312" spans="3:8" ht="15.75" thickBot="1">
      <c r="C1312" s="536" t="s">
        <v>1892</v>
      </c>
      <c r="D1312" s="537" t="s">
        <v>1893</v>
      </c>
      <c r="E1312" s="778"/>
      <c r="F1312" s="537" t="s">
        <v>1760</v>
      </c>
      <c r="G1312" s="537" t="s">
        <v>1680</v>
      </c>
      <c r="H1312" s="540">
        <v>7810</v>
      </c>
    </row>
    <row r="1313" spans="3:8" ht="15.75" thickBot="1">
      <c r="C1313" s="536" t="s">
        <v>1892</v>
      </c>
      <c r="D1313" s="537" t="s">
        <v>1893</v>
      </c>
      <c r="E1313" s="778"/>
      <c r="F1313" s="537" t="s">
        <v>1761</v>
      </c>
      <c r="G1313" s="537" t="s">
        <v>1680</v>
      </c>
      <c r="H1313" s="540">
        <v>34673</v>
      </c>
    </row>
    <row r="1314" spans="3:8" ht="15.75" thickBot="1">
      <c r="C1314" s="536" t="s">
        <v>1892</v>
      </c>
      <c r="D1314" s="537" t="s">
        <v>1893</v>
      </c>
      <c r="E1314" s="778"/>
      <c r="F1314" s="537" t="s">
        <v>1761</v>
      </c>
      <c r="G1314" s="537" t="s">
        <v>1680</v>
      </c>
      <c r="H1314" s="540">
        <v>34237</v>
      </c>
    </row>
    <row r="1315" spans="3:8" ht="15.75" thickBot="1">
      <c r="C1315" s="536" t="s">
        <v>1892</v>
      </c>
      <c r="D1315" s="537" t="s">
        <v>1893</v>
      </c>
      <c r="E1315" s="778"/>
      <c r="F1315" s="537" t="s">
        <v>1762</v>
      </c>
      <c r="G1315" s="537" t="s">
        <v>1680</v>
      </c>
      <c r="H1315" s="540">
        <v>34239</v>
      </c>
    </row>
    <row r="1316" spans="3:8" ht="15.75" thickBot="1">
      <c r="C1316" s="536" t="s">
        <v>1892</v>
      </c>
      <c r="D1316" s="537" t="s">
        <v>1893</v>
      </c>
      <c r="E1316" s="778"/>
      <c r="F1316" s="537" t="s">
        <v>1762</v>
      </c>
      <c r="G1316" s="537" t="s">
        <v>1680</v>
      </c>
      <c r="H1316" s="540">
        <v>34674</v>
      </c>
    </row>
    <row r="1317" spans="3:8" ht="15.75" thickBot="1">
      <c r="C1317" s="536" t="s">
        <v>1892</v>
      </c>
      <c r="D1317" s="537" t="s">
        <v>1893</v>
      </c>
      <c r="E1317" s="778"/>
      <c r="F1317" s="537" t="s">
        <v>1762</v>
      </c>
      <c r="G1317" s="537" t="s">
        <v>1680</v>
      </c>
      <c r="H1317" s="540">
        <v>34255</v>
      </c>
    </row>
    <row r="1318" spans="3:8" ht="15.75" thickBot="1">
      <c r="C1318" s="536" t="s">
        <v>1892</v>
      </c>
      <c r="D1318" s="537" t="s">
        <v>1893</v>
      </c>
      <c r="E1318" s="778"/>
      <c r="F1318" s="537" t="s">
        <v>1762</v>
      </c>
      <c r="G1318" s="537" t="s">
        <v>1680</v>
      </c>
      <c r="H1318" s="540">
        <v>34692</v>
      </c>
    </row>
    <row r="1319" spans="3:8" ht="15.75" thickBot="1">
      <c r="C1319" s="536" t="s">
        <v>1892</v>
      </c>
      <c r="D1319" s="537" t="s">
        <v>1893</v>
      </c>
      <c r="E1319" s="778"/>
      <c r="F1319" s="537" t="s">
        <v>1763</v>
      </c>
      <c r="G1319" s="537" t="s">
        <v>1680</v>
      </c>
      <c r="H1319" s="540">
        <v>34688</v>
      </c>
    </row>
    <row r="1320" spans="3:8" ht="15.75" thickBot="1">
      <c r="C1320" s="536" t="s">
        <v>1892</v>
      </c>
      <c r="D1320" s="537" t="s">
        <v>1893</v>
      </c>
      <c r="E1320" s="778"/>
      <c r="F1320" s="537" t="s">
        <v>1763</v>
      </c>
      <c r="G1320" s="537" t="s">
        <v>1680</v>
      </c>
      <c r="H1320" s="540">
        <v>34675</v>
      </c>
    </row>
    <row r="1321" spans="3:8" ht="15.75" thickBot="1">
      <c r="C1321" s="536" t="s">
        <v>1892</v>
      </c>
      <c r="D1321" s="537" t="s">
        <v>1893</v>
      </c>
      <c r="E1321" s="778"/>
      <c r="F1321" s="537" t="s">
        <v>1763</v>
      </c>
      <c r="G1321" s="537" t="s">
        <v>1680</v>
      </c>
      <c r="H1321" s="540">
        <v>34259</v>
      </c>
    </row>
    <row r="1322" spans="3:8" ht="15.75" thickBot="1">
      <c r="C1322" s="536" t="s">
        <v>1892</v>
      </c>
      <c r="D1322" s="537" t="s">
        <v>1893</v>
      </c>
      <c r="E1322" s="778"/>
      <c r="F1322" s="537" t="s">
        <v>1763</v>
      </c>
      <c r="G1322" s="537" t="s">
        <v>1680</v>
      </c>
      <c r="H1322" s="540">
        <v>34273</v>
      </c>
    </row>
    <row r="1323" spans="3:8" ht="15.75" thickBot="1">
      <c r="C1323" s="536" t="s">
        <v>1892</v>
      </c>
      <c r="D1323" s="537" t="s">
        <v>1893</v>
      </c>
      <c r="E1323" s="778"/>
      <c r="F1323" s="537" t="s">
        <v>1876</v>
      </c>
      <c r="G1323" s="537" t="s">
        <v>1680</v>
      </c>
      <c r="H1323" s="540">
        <v>34274</v>
      </c>
    </row>
    <row r="1324" spans="3:8" ht="15.75" thickBot="1">
      <c r="C1324" s="536" t="s">
        <v>1892</v>
      </c>
      <c r="D1324" s="537" t="s">
        <v>1893</v>
      </c>
      <c r="E1324" s="778"/>
      <c r="F1324" s="537" t="s">
        <v>1876</v>
      </c>
      <c r="G1324" s="537" t="s">
        <v>1680</v>
      </c>
      <c r="H1324" s="540">
        <v>34695</v>
      </c>
    </row>
    <row r="1325" spans="3:8" ht="15.75" thickBot="1">
      <c r="C1325" s="536" t="s">
        <v>1892</v>
      </c>
      <c r="D1325" s="537" t="s">
        <v>1893</v>
      </c>
      <c r="E1325" s="778"/>
      <c r="F1325" s="537" t="s">
        <v>1876</v>
      </c>
      <c r="G1325" s="537" t="s">
        <v>1680</v>
      </c>
      <c r="H1325" s="540">
        <v>34687</v>
      </c>
    </row>
    <row r="1326" spans="3:8" ht="15.75" thickBot="1">
      <c r="C1326" s="536" t="s">
        <v>1892</v>
      </c>
      <c r="D1326" s="537" t="s">
        <v>1893</v>
      </c>
      <c r="E1326" s="778"/>
      <c r="F1326" s="537" t="s">
        <v>1876</v>
      </c>
      <c r="G1326" s="537" t="s">
        <v>1680</v>
      </c>
      <c r="H1326" s="540">
        <v>34277</v>
      </c>
    </row>
    <row r="1327" spans="3:8" ht="15.75" thickBot="1">
      <c r="C1327" s="536" t="s">
        <v>1892</v>
      </c>
      <c r="D1327" s="537" t="s">
        <v>1893</v>
      </c>
      <c r="E1327" s="778"/>
      <c r="F1327" s="537" t="s">
        <v>1764</v>
      </c>
      <c r="G1327" s="537" t="s">
        <v>1680</v>
      </c>
      <c r="H1327" s="537">
        <v>-360</v>
      </c>
    </row>
    <row r="1328" spans="3:8" ht="15.75" thickBot="1">
      <c r="C1328" s="536" t="s">
        <v>1892</v>
      </c>
      <c r="D1328" s="537" t="s">
        <v>1893</v>
      </c>
      <c r="E1328" s="778"/>
      <c r="F1328" s="537" t="s">
        <v>1764</v>
      </c>
      <c r="G1328" s="537" t="s">
        <v>1680</v>
      </c>
      <c r="H1328" s="540">
        <v>34256</v>
      </c>
    </row>
    <row r="1329" spans="3:8" ht="15.75" thickBot="1">
      <c r="C1329" s="536" t="s">
        <v>1892</v>
      </c>
      <c r="D1329" s="537" t="s">
        <v>1893</v>
      </c>
      <c r="E1329" s="778"/>
      <c r="F1329" s="537" t="s">
        <v>1764</v>
      </c>
      <c r="G1329" s="537" t="s">
        <v>1680</v>
      </c>
      <c r="H1329" s="540">
        <v>34672</v>
      </c>
    </row>
    <row r="1330" spans="3:8" ht="15.75" thickBot="1">
      <c r="C1330" s="536" t="s">
        <v>1892</v>
      </c>
      <c r="D1330" s="537" t="s">
        <v>1893</v>
      </c>
      <c r="E1330" s="778"/>
      <c r="F1330" s="537" t="s">
        <v>1764</v>
      </c>
      <c r="G1330" s="537" t="s">
        <v>1680</v>
      </c>
      <c r="H1330" s="540">
        <v>34271</v>
      </c>
    </row>
    <row r="1331" spans="3:8" ht="15.75" thickBot="1">
      <c r="C1331" s="536" t="s">
        <v>1892</v>
      </c>
      <c r="D1331" s="537" t="s">
        <v>1893</v>
      </c>
      <c r="E1331" s="778"/>
      <c r="F1331" s="537" t="s">
        <v>1764</v>
      </c>
      <c r="G1331" s="537" t="s">
        <v>1680</v>
      </c>
      <c r="H1331" s="540">
        <v>34672</v>
      </c>
    </row>
    <row r="1332" spans="3:8" ht="15.75" thickBot="1">
      <c r="C1332" s="536" t="s">
        <v>1892</v>
      </c>
      <c r="D1332" s="537" t="s">
        <v>1893</v>
      </c>
      <c r="E1332" s="778"/>
      <c r="F1332" s="537" t="s">
        <v>1764</v>
      </c>
      <c r="G1332" s="537" t="s">
        <v>1680</v>
      </c>
      <c r="H1332" s="540">
        <v>34711</v>
      </c>
    </row>
    <row r="1333" spans="3:8" ht="15.75" thickBot="1">
      <c r="C1333" s="536" t="s">
        <v>1892</v>
      </c>
      <c r="D1333" s="537" t="s">
        <v>1893</v>
      </c>
      <c r="E1333" s="778"/>
      <c r="F1333" s="537" t="s">
        <v>1764</v>
      </c>
      <c r="G1333" s="537" t="s">
        <v>1680</v>
      </c>
      <c r="H1333" s="540">
        <v>34620</v>
      </c>
    </row>
    <row r="1334" spans="3:8" ht="15.75" thickBot="1">
      <c r="C1334" s="536" t="s">
        <v>1892</v>
      </c>
      <c r="D1334" s="537" t="s">
        <v>1893</v>
      </c>
      <c r="E1334" s="778"/>
      <c r="F1334" s="537" t="s">
        <v>1694</v>
      </c>
      <c r="G1334" s="537" t="s">
        <v>1680</v>
      </c>
      <c r="H1334" s="540">
        <v>8570</v>
      </c>
    </row>
    <row r="1335" spans="3:8" ht="15.75" thickBot="1">
      <c r="C1335" s="536" t="s">
        <v>1892</v>
      </c>
      <c r="D1335" s="537" t="s">
        <v>1893</v>
      </c>
      <c r="E1335" s="778"/>
      <c r="F1335" s="537" t="s">
        <v>1694</v>
      </c>
      <c r="G1335" s="537" t="s">
        <v>1680</v>
      </c>
      <c r="H1335" s="540">
        <v>18497</v>
      </c>
    </row>
    <row r="1336" spans="3:8" ht="15.75" thickBot="1">
      <c r="C1336" s="536" t="s">
        <v>1892</v>
      </c>
      <c r="D1336" s="537" t="s">
        <v>1893</v>
      </c>
      <c r="E1336" s="778"/>
      <c r="F1336" s="537" t="s">
        <v>1694</v>
      </c>
      <c r="G1336" s="537" t="s">
        <v>1680</v>
      </c>
      <c r="H1336" s="540">
        <v>26911</v>
      </c>
    </row>
    <row r="1337" spans="3:8" ht="15.75" thickBot="1">
      <c r="C1337" s="536" t="s">
        <v>1892</v>
      </c>
      <c r="D1337" s="537" t="s">
        <v>1893</v>
      </c>
      <c r="E1337" s="778"/>
      <c r="F1337" s="537" t="s">
        <v>1765</v>
      </c>
      <c r="G1337" s="537" t="s">
        <v>1680</v>
      </c>
      <c r="H1337" s="540">
        <v>34842</v>
      </c>
    </row>
    <row r="1338" spans="3:8" ht="15.75" thickBot="1">
      <c r="C1338" s="536" t="s">
        <v>1892</v>
      </c>
      <c r="D1338" s="537" t="s">
        <v>1893</v>
      </c>
      <c r="E1338" s="778"/>
      <c r="F1338" s="537" t="s">
        <v>1765</v>
      </c>
      <c r="G1338" s="537" t="s">
        <v>1680</v>
      </c>
      <c r="H1338" s="540">
        <v>34083</v>
      </c>
    </row>
    <row r="1339" spans="3:8" ht="15.75" thickBot="1">
      <c r="C1339" s="536" t="s">
        <v>1892</v>
      </c>
      <c r="D1339" s="537" t="s">
        <v>1893</v>
      </c>
      <c r="E1339" s="778"/>
      <c r="F1339" s="537" t="s">
        <v>1765</v>
      </c>
      <c r="G1339" s="537" t="s">
        <v>1680</v>
      </c>
      <c r="H1339" s="540">
        <v>34087</v>
      </c>
    </row>
    <row r="1340" spans="3:8" ht="15.75" thickBot="1">
      <c r="C1340" s="536" t="s">
        <v>1892</v>
      </c>
      <c r="D1340" s="537" t="s">
        <v>1893</v>
      </c>
      <c r="E1340" s="778"/>
      <c r="F1340" s="537" t="s">
        <v>1765</v>
      </c>
      <c r="G1340" s="537" t="s">
        <v>1680</v>
      </c>
      <c r="H1340" s="540">
        <v>7258</v>
      </c>
    </row>
    <row r="1341" spans="3:8" ht="15.75" thickBot="1">
      <c r="C1341" s="536" t="s">
        <v>1892</v>
      </c>
      <c r="D1341" s="537" t="s">
        <v>1893</v>
      </c>
      <c r="E1341" s="778"/>
      <c r="F1341" s="537" t="s">
        <v>1765</v>
      </c>
      <c r="G1341" s="537" t="s">
        <v>1680</v>
      </c>
      <c r="H1341" s="540">
        <v>34884</v>
      </c>
    </row>
    <row r="1342" spans="3:8" ht="15.75" thickBot="1">
      <c r="C1342" s="536" t="s">
        <v>1892</v>
      </c>
      <c r="D1342" s="537" t="s">
        <v>1893</v>
      </c>
      <c r="E1342" s="778"/>
      <c r="F1342" s="537" t="s">
        <v>1765</v>
      </c>
      <c r="G1342" s="537" t="s">
        <v>1680</v>
      </c>
      <c r="H1342" s="540">
        <v>26826</v>
      </c>
    </row>
    <row r="1343" spans="3:8" ht="15.75" thickBot="1">
      <c r="C1343" s="536" t="s">
        <v>1892</v>
      </c>
      <c r="D1343" s="537" t="s">
        <v>1893</v>
      </c>
      <c r="E1343" s="778"/>
      <c r="F1343" s="537" t="s">
        <v>1765</v>
      </c>
      <c r="G1343" s="537" t="s">
        <v>1680</v>
      </c>
      <c r="H1343" s="540">
        <v>34836</v>
      </c>
    </row>
    <row r="1344" spans="3:8" ht="15.75" thickBot="1">
      <c r="C1344" s="536" t="s">
        <v>1892</v>
      </c>
      <c r="D1344" s="537" t="s">
        <v>1893</v>
      </c>
      <c r="E1344" s="778"/>
      <c r="F1344" s="537" t="s">
        <v>1766</v>
      </c>
      <c r="G1344" s="537" t="s">
        <v>1680</v>
      </c>
      <c r="H1344" s="540">
        <v>34086</v>
      </c>
    </row>
    <row r="1345" spans="3:8" ht="15.75" thickBot="1">
      <c r="C1345" s="536" t="s">
        <v>1892</v>
      </c>
      <c r="D1345" s="537" t="s">
        <v>1893</v>
      </c>
      <c r="E1345" s="778"/>
      <c r="F1345" s="537" t="s">
        <v>1766</v>
      </c>
      <c r="G1345" s="537" t="s">
        <v>1680</v>
      </c>
      <c r="H1345" s="540">
        <v>34837</v>
      </c>
    </row>
    <row r="1346" spans="3:8" ht="15.75" thickBot="1">
      <c r="C1346" s="536" t="s">
        <v>1892</v>
      </c>
      <c r="D1346" s="537" t="s">
        <v>1893</v>
      </c>
      <c r="E1346" s="778"/>
      <c r="F1346" s="537" t="s">
        <v>1766</v>
      </c>
      <c r="G1346" s="537" t="s">
        <v>1680</v>
      </c>
      <c r="H1346" s="540">
        <v>34240</v>
      </c>
    </row>
    <row r="1347" spans="3:8" ht="15.75" thickBot="1">
      <c r="C1347" s="536" t="s">
        <v>1892</v>
      </c>
      <c r="D1347" s="537" t="s">
        <v>1893</v>
      </c>
      <c r="E1347" s="778"/>
      <c r="F1347" s="537" t="s">
        <v>1766</v>
      </c>
      <c r="G1347" s="537" t="s">
        <v>1680</v>
      </c>
      <c r="H1347" s="540">
        <v>34730</v>
      </c>
    </row>
    <row r="1348" spans="3:8" ht="15.75" thickBot="1">
      <c r="C1348" s="536" t="s">
        <v>1892</v>
      </c>
      <c r="D1348" s="537" t="s">
        <v>1893</v>
      </c>
      <c r="E1348" s="778"/>
      <c r="F1348" s="537" t="s">
        <v>1767</v>
      </c>
      <c r="G1348" s="537" t="s">
        <v>1680</v>
      </c>
      <c r="H1348" s="540">
        <v>7250</v>
      </c>
    </row>
    <row r="1349" spans="3:8" ht="15.75" thickBot="1">
      <c r="C1349" s="536" t="s">
        <v>1892</v>
      </c>
      <c r="D1349" s="537" t="s">
        <v>1893</v>
      </c>
      <c r="E1349" s="778"/>
      <c r="F1349" s="537" t="s">
        <v>1767</v>
      </c>
      <c r="G1349" s="537" t="s">
        <v>1680</v>
      </c>
      <c r="H1349" s="540">
        <v>34244</v>
      </c>
    </row>
    <row r="1350" spans="3:8" ht="15.75" thickBot="1">
      <c r="C1350" s="536" t="s">
        <v>1892</v>
      </c>
      <c r="D1350" s="537" t="s">
        <v>1893</v>
      </c>
      <c r="E1350" s="778"/>
      <c r="F1350" s="537" t="s">
        <v>1767</v>
      </c>
      <c r="G1350" s="537" t="s">
        <v>1680</v>
      </c>
      <c r="H1350" s="540">
        <v>26977</v>
      </c>
    </row>
    <row r="1351" spans="3:8" ht="15.75" thickBot="1">
      <c r="C1351" s="536" t="s">
        <v>1892</v>
      </c>
      <c r="D1351" s="537" t="s">
        <v>1893</v>
      </c>
      <c r="E1351" s="778"/>
      <c r="F1351" s="537" t="s">
        <v>1767</v>
      </c>
      <c r="G1351" s="537" t="s">
        <v>1680</v>
      </c>
      <c r="H1351" s="540">
        <v>34670</v>
      </c>
    </row>
    <row r="1352" spans="3:8" ht="15.75" thickBot="1">
      <c r="C1352" s="536" t="s">
        <v>1892</v>
      </c>
      <c r="D1352" s="537" t="s">
        <v>1893</v>
      </c>
      <c r="E1352" s="778"/>
      <c r="F1352" s="537" t="s">
        <v>1767</v>
      </c>
      <c r="G1352" s="537" t="s">
        <v>1680</v>
      </c>
      <c r="H1352" s="540">
        <v>34668</v>
      </c>
    </row>
    <row r="1353" spans="3:8" ht="15.75" thickBot="1">
      <c r="C1353" s="536" t="s">
        <v>1892</v>
      </c>
      <c r="D1353" s="537" t="s">
        <v>1893</v>
      </c>
      <c r="E1353" s="778"/>
      <c r="F1353" s="537" t="s">
        <v>1768</v>
      </c>
      <c r="G1353" s="537" t="s">
        <v>1680</v>
      </c>
      <c r="H1353" s="540">
        <v>34228</v>
      </c>
    </row>
    <row r="1354" spans="3:8" ht="15.75" thickBot="1">
      <c r="C1354" s="536" t="s">
        <v>1892</v>
      </c>
      <c r="D1354" s="537" t="s">
        <v>1893</v>
      </c>
      <c r="E1354" s="778"/>
      <c r="F1354" s="537" t="s">
        <v>1768</v>
      </c>
      <c r="G1354" s="537" t="s">
        <v>1680</v>
      </c>
      <c r="H1354" s="540">
        <v>34669</v>
      </c>
    </row>
    <row r="1355" spans="3:8" ht="15.75" thickBot="1">
      <c r="C1355" s="536" t="s">
        <v>1892</v>
      </c>
      <c r="D1355" s="537" t="s">
        <v>1893</v>
      </c>
      <c r="E1355" s="778"/>
      <c r="F1355" s="537" t="s">
        <v>1768</v>
      </c>
      <c r="G1355" s="537" t="s">
        <v>1680</v>
      </c>
      <c r="H1355" s="540">
        <v>34237</v>
      </c>
    </row>
    <row r="1356" spans="3:8" ht="15.75" thickBot="1">
      <c r="C1356" s="536" t="s">
        <v>1892</v>
      </c>
      <c r="D1356" s="537" t="s">
        <v>1893</v>
      </c>
      <c r="E1356" s="778"/>
      <c r="F1356" s="537" t="s">
        <v>1768</v>
      </c>
      <c r="G1356" s="537" t="s">
        <v>1680</v>
      </c>
      <c r="H1356" s="540">
        <v>34241</v>
      </c>
    </row>
    <row r="1357" spans="3:8" ht="15.75" thickBot="1">
      <c r="C1357" s="536" t="s">
        <v>1892</v>
      </c>
      <c r="D1357" s="537" t="s">
        <v>1893</v>
      </c>
      <c r="E1357" s="778"/>
      <c r="F1357" s="537" t="s">
        <v>1906</v>
      </c>
      <c r="G1357" s="537" t="s">
        <v>1680</v>
      </c>
      <c r="H1357" s="540">
        <v>34668</v>
      </c>
    </row>
    <row r="1358" spans="3:8" ht="15.75" thickBot="1">
      <c r="C1358" s="536" t="s">
        <v>1892</v>
      </c>
      <c r="D1358" s="537" t="s">
        <v>1893</v>
      </c>
      <c r="E1358" s="778"/>
      <c r="F1358" s="537" t="s">
        <v>1906</v>
      </c>
      <c r="G1358" s="537" t="s">
        <v>1680</v>
      </c>
      <c r="H1358" s="540">
        <v>34227</v>
      </c>
    </row>
    <row r="1359" spans="3:8" ht="15.75" thickBot="1">
      <c r="C1359" s="536" t="s">
        <v>1892</v>
      </c>
      <c r="D1359" s="537" t="s">
        <v>1893</v>
      </c>
      <c r="E1359" s="778"/>
      <c r="F1359" s="537" t="s">
        <v>1906</v>
      </c>
      <c r="G1359" s="537" t="s">
        <v>1680</v>
      </c>
      <c r="H1359" s="540">
        <v>34686</v>
      </c>
    </row>
    <row r="1360" spans="3:8" ht="15.75" thickBot="1">
      <c r="C1360" s="536" t="s">
        <v>1892</v>
      </c>
      <c r="D1360" s="537" t="s">
        <v>1893</v>
      </c>
      <c r="E1360" s="778"/>
      <c r="F1360" s="537" t="s">
        <v>1906</v>
      </c>
      <c r="G1360" s="537" t="s">
        <v>1680</v>
      </c>
      <c r="H1360" s="540">
        <v>34229</v>
      </c>
    </row>
    <row r="1361" spans="3:8" ht="15.75" thickBot="1">
      <c r="C1361" s="536" t="s">
        <v>1892</v>
      </c>
      <c r="D1361" s="537" t="s">
        <v>1893</v>
      </c>
      <c r="E1361" s="778"/>
      <c r="F1361" s="537" t="s">
        <v>1906</v>
      </c>
      <c r="G1361" s="537" t="s">
        <v>1680</v>
      </c>
      <c r="H1361" s="540">
        <v>34238</v>
      </c>
    </row>
    <row r="1362" spans="3:8" ht="15.75" thickBot="1">
      <c r="C1362" s="536" t="s">
        <v>1892</v>
      </c>
      <c r="D1362" s="537" t="s">
        <v>1893</v>
      </c>
      <c r="E1362" s="778"/>
      <c r="F1362" s="537" t="s">
        <v>1906</v>
      </c>
      <c r="G1362" s="537" t="s">
        <v>1680</v>
      </c>
      <c r="H1362" s="540">
        <v>34670</v>
      </c>
    </row>
    <row r="1363" spans="3:8" ht="15.75" thickBot="1">
      <c r="C1363" s="536" t="s">
        <v>1892</v>
      </c>
      <c r="D1363" s="537" t="s">
        <v>1893</v>
      </c>
      <c r="E1363" s="778"/>
      <c r="F1363" s="537" t="s">
        <v>1770</v>
      </c>
      <c r="G1363" s="537" t="s">
        <v>1680</v>
      </c>
      <c r="H1363" s="540">
        <v>34685</v>
      </c>
    </row>
    <row r="1364" spans="3:8" ht="15.75" thickBot="1">
      <c r="C1364" s="536" t="s">
        <v>1892</v>
      </c>
      <c r="D1364" s="537" t="s">
        <v>1893</v>
      </c>
      <c r="E1364" s="778"/>
      <c r="F1364" s="537" t="s">
        <v>1770</v>
      </c>
      <c r="G1364" s="537" t="s">
        <v>1680</v>
      </c>
      <c r="H1364" s="540">
        <v>34685</v>
      </c>
    </row>
    <row r="1365" spans="3:8" ht="15.75" thickBot="1">
      <c r="C1365" s="536" t="s">
        <v>1892</v>
      </c>
      <c r="D1365" s="537" t="s">
        <v>1893</v>
      </c>
      <c r="E1365" s="778"/>
      <c r="F1365" s="537" t="s">
        <v>1770</v>
      </c>
      <c r="G1365" s="537" t="s">
        <v>1680</v>
      </c>
      <c r="H1365" s="540">
        <v>34684</v>
      </c>
    </row>
    <row r="1366" spans="3:8" ht="15.75" thickBot="1">
      <c r="C1366" s="536" t="s">
        <v>1892</v>
      </c>
      <c r="D1366" s="537" t="s">
        <v>1893</v>
      </c>
      <c r="E1366" s="778"/>
      <c r="F1366" s="537" t="s">
        <v>1770</v>
      </c>
      <c r="G1366" s="537" t="s">
        <v>1680</v>
      </c>
      <c r="H1366" s="540">
        <v>34246</v>
      </c>
    </row>
    <row r="1367" spans="3:8" ht="15.75" thickBot="1">
      <c r="C1367" s="536" t="s">
        <v>1892</v>
      </c>
      <c r="D1367" s="537" t="s">
        <v>1893</v>
      </c>
      <c r="E1367" s="778"/>
      <c r="F1367" s="537" t="s">
        <v>1770</v>
      </c>
      <c r="G1367" s="537" t="s">
        <v>1680</v>
      </c>
      <c r="H1367" s="540">
        <v>34689</v>
      </c>
    </row>
    <row r="1368" spans="3:8" ht="15.75" thickBot="1">
      <c r="C1368" s="536" t="s">
        <v>1892</v>
      </c>
      <c r="D1368" s="537" t="s">
        <v>1893</v>
      </c>
      <c r="E1368" s="778"/>
      <c r="F1368" s="537" t="s">
        <v>1770</v>
      </c>
      <c r="G1368" s="537" t="s">
        <v>1680</v>
      </c>
      <c r="H1368" s="540">
        <v>34251</v>
      </c>
    </row>
    <row r="1369" spans="3:8" ht="15.75" thickBot="1">
      <c r="C1369" s="536" t="s">
        <v>1892</v>
      </c>
      <c r="D1369" s="537" t="s">
        <v>1893</v>
      </c>
      <c r="E1369" s="778"/>
      <c r="F1369" s="537" t="s">
        <v>825</v>
      </c>
      <c r="G1369" s="537" t="s">
        <v>814</v>
      </c>
      <c r="H1369" s="537">
        <v>-677.62</v>
      </c>
    </row>
    <row r="1370" spans="3:8" ht="15.75" thickBot="1">
      <c r="C1370" s="536" t="s">
        <v>1892</v>
      </c>
      <c r="D1370" s="537" t="s">
        <v>1893</v>
      </c>
      <c r="E1370" s="778"/>
      <c r="F1370" s="537" t="s">
        <v>825</v>
      </c>
      <c r="G1370" s="537" t="s">
        <v>814</v>
      </c>
      <c r="H1370" s="540">
        <v>-146216.57999999999</v>
      </c>
    </row>
    <row r="1371" spans="3:8" ht="15.75" thickBot="1">
      <c r="C1371" s="536" t="s">
        <v>1892</v>
      </c>
      <c r="D1371" s="537" t="s">
        <v>1893</v>
      </c>
      <c r="E1371" s="778"/>
      <c r="F1371" s="537" t="s">
        <v>825</v>
      </c>
      <c r="G1371" s="537" t="s">
        <v>814</v>
      </c>
      <c r="H1371" s="540">
        <v>-16794.13</v>
      </c>
    </row>
    <row r="1372" spans="3:8" ht="15.75" thickBot="1">
      <c r="C1372" s="536" t="s">
        <v>1892</v>
      </c>
      <c r="D1372" s="537" t="s">
        <v>1893</v>
      </c>
      <c r="E1372" s="778"/>
      <c r="F1372" s="537" t="s">
        <v>825</v>
      </c>
      <c r="G1372" s="537" t="s">
        <v>814</v>
      </c>
      <c r="H1372" s="540">
        <v>-44323.199999999997</v>
      </c>
    </row>
    <row r="1373" spans="3:8" ht="15.75" thickBot="1">
      <c r="C1373" s="536" t="s">
        <v>1892</v>
      </c>
      <c r="D1373" s="537" t="s">
        <v>1893</v>
      </c>
      <c r="E1373" s="778"/>
      <c r="F1373" s="537" t="s">
        <v>825</v>
      </c>
      <c r="G1373" s="537" t="s">
        <v>814</v>
      </c>
      <c r="H1373" s="540">
        <v>-5654.79</v>
      </c>
    </row>
    <row r="1374" spans="3:8" ht="15.75" thickBot="1">
      <c r="C1374" s="536" t="s">
        <v>1892</v>
      </c>
      <c r="D1374" s="537" t="s">
        <v>1893</v>
      </c>
      <c r="E1374" s="778"/>
      <c r="F1374" s="537" t="s">
        <v>825</v>
      </c>
      <c r="G1374" s="537" t="s">
        <v>814</v>
      </c>
      <c r="H1374" s="537">
        <v>-162.07</v>
      </c>
    </row>
    <row r="1375" spans="3:8" ht="15.75" thickBot="1">
      <c r="C1375" s="536" t="s">
        <v>1892</v>
      </c>
      <c r="D1375" s="537" t="s">
        <v>1893</v>
      </c>
      <c r="E1375" s="778"/>
      <c r="F1375" s="537" t="s">
        <v>825</v>
      </c>
      <c r="G1375" s="537" t="s">
        <v>814</v>
      </c>
      <c r="H1375" s="540">
        <v>-47528</v>
      </c>
    </row>
    <row r="1376" spans="3:8" ht="15.75" thickBot="1">
      <c r="C1376" s="536" t="s">
        <v>1892</v>
      </c>
      <c r="D1376" s="537" t="s">
        <v>1893</v>
      </c>
      <c r="E1376" s="778"/>
      <c r="F1376" s="537" t="s">
        <v>825</v>
      </c>
      <c r="G1376" s="537" t="s">
        <v>814</v>
      </c>
      <c r="H1376" s="540">
        <v>-7942.14</v>
      </c>
    </row>
    <row r="1377" spans="3:8" ht="15.75" thickBot="1">
      <c r="C1377" s="536" t="s">
        <v>1892</v>
      </c>
      <c r="D1377" s="537" t="s">
        <v>1893</v>
      </c>
      <c r="E1377" s="778"/>
      <c r="F1377" s="537" t="s">
        <v>825</v>
      </c>
      <c r="G1377" s="537" t="s">
        <v>814</v>
      </c>
      <c r="H1377" s="540">
        <v>-889374.81</v>
      </c>
    </row>
    <row r="1378" spans="3:8" ht="15.75" thickBot="1">
      <c r="C1378" s="536" t="s">
        <v>1892</v>
      </c>
      <c r="D1378" s="537" t="s">
        <v>1893</v>
      </c>
      <c r="E1378" s="778"/>
      <c r="F1378" s="537" t="s">
        <v>825</v>
      </c>
      <c r="G1378" s="537" t="s">
        <v>814</v>
      </c>
      <c r="H1378" s="540">
        <v>-221445.4</v>
      </c>
    </row>
    <row r="1379" spans="3:8" ht="15.75" thickBot="1">
      <c r="C1379" s="536" t="s">
        <v>1892</v>
      </c>
      <c r="D1379" s="537" t="s">
        <v>1893</v>
      </c>
      <c r="E1379" s="778"/>
      <c r="F1379" s="537" t="s">
        <v>825</v>
      </c>
      <c r="G1379" s="537" t="s">
        <v>814</v>
      </c>
      <c r="H1379" s="540">
        <v>-9229.7900000000009</v>
      </c>
    </row>
    <row r="1380" spans="3:8" ht="15.75" thickBot="1">
      <c r="C1380" s="536" t="s">
        <v>1892</v>
      </c>
      <c r="D1380" s="537" t="s">
        <v>1893</v>
      </c>
      <c r="E1380" s="778"/>
      <c r="F1380" s="537" t="s">
        <v>825</v>
      </c>
      <c r="G1380" s="537" t="s">
        <v>814</v>
      </c>
      <c r="H1380" s="540">
        <v>-155509.41</v>
      </c>
    </row>
    <row r="1381" spans="3:8" ht="15.75" thickBot="1">
      <c r="C1381" s="536" t="s">
        <v>1892</v>
      </c>
      <c r="D1381" s="537" t="s">
        <v>1893</v>
      </c>
      <c r="E1381" s="778"/>
      <c r="F1381" s="537" t="s">
        <v>825</v>
      </c>
      <c r="G1381" s="537" t="s">
        <v>814</v>
      </c>
      <c r="H1381" s="540">
        <v>-161940.03</v>
      </c>
    </row>
    <row r="1382" spans="3:8" ht="15.75" thickBot="1">
      <c r="C1382" s="536" t="s">
        <v>1892</v>
      </c>
      <c r="D1382" s="537" t="s">
        <v>1893</v>
      </c>
      <c r="E1382" s="778"/>
      <c r="F1382" s="537" t="s">
        <v>825</v>
      </c>
      <c r="G1382" s="537" t="s">
        <v>814</v>
      </c>
      <c r="H1382" s="540">
        <v>-17462.8</v>
      </c>
    </row>
    <row r="1383" spans="3:8" ht="15.75" thickBot="1">
      <c r="C1383" s="536" t="s">
        <v>1892</v>
      </c>
      <c r="D1383" s="537" t="s">
        <v>1893</v>
      </c>
      <c r="E1383" s="778"/>
      <c r="F1383" s="537" t="s">
        <v>825</v>
      </c>
      <c r="G1383" s="537" t="s">
        <v>814</v>
      </c>
      <c r="H1383" s="537">
        <v>-629.51</v>
      </c>
    </row>
    <row r="1384" spans="3:8" ht="15.75" thickBot="1">
      <c r="C1384" s="536" t="s">
        <v>1892</v>
      </c>
      <c r="D1384" s="537" t="s">
        <v>1893</v>
      </c>
      <c r="E1384" s="778"/>
      <c r="F1384" s="537" t="s">
        <v>825</v>
      </c>
      <c r="G1384" s="537" t="s">
        <v>814</v>
      </c>
      <c r="H1384" s="540">
        <v>-34142.620000000003</v>
      </c>
    </row>
    <row r="1385" spans="3:8" ht="15.75" thickBot="1">
      <c r="C1385" s="536" t="s">
        <v>1892</v>
      </c>
      <c r="D1385" s="537" t="s">
        <v>1893</v>
      </c>
      <c r="E1385" s="778"/>
      <c r="F1385" s="537" t="s">
        <v>825</v>
      </c>
      <c r="G1385" s="537" t="s">
        <v>814</v>
      </c>
      <c r="H1385" s="537" t="s">
        <v>1897</v>
      </c>
    </row>
    <row r="1386" spans="3:8" ht="15.75" thickBot="1">
      <c r="C1386" s="536" t="s">
        <v>1892</v>
      </c>
      <c r="D1386" s="537" t="s">
        <v>1893</v>
      </c>
      <c r="E1386" s="778"/>
      <c r="F1386" s="537" t="s">
        <v>825</v>
      </c>
      <c r="G1386" s="537" t="s">
        <v>814</v>
      </c>
      <c r="H1386" s="540">
        <v>-333792.3</v>
      </c>
    </row>
    <row r="1387" spans="3:8" ht="15.75" thickBot="1">
      <c r="C1387" s="536" t="s">
        <v>1892</v>
      </c>
      <c r="D1387" s="537" t="s">
        <v>1893</v>
      </c>
      <c r="E1387" s="778"/>
      <c r="F1387" s="537" t="s">
        <v>825</v>
      </c>
      <c r="G1387" s="537" t="s">
        <v>1680</v>
      </c>
      <c r="H1387" s="540">
        <v>7561</v>
      </c>
    </row>
    <row r="1388" spans="3:8" ht="15.75" thickBot="1">
      <c r="C1388" s="536" t="s">
        <v>1892</v>
      </c>
      <c r="D1388" s="537" t="s">
        <v>1893</v>
      </c>
      <c r="E1388" s="778"/>
      <c r="F1388" s="537" t="s">
        <v>825</v>
      </c>
      <c r="G1388" s="537" t="s">
        <v>1680</v>
      </c>
      <c r="H1388" s="540">
        <v>34784</v>
      </c>
    </row>
    <row r="1389" spans="3:8" ht="15.75" thickBot="1">
      <c r="C1389" s="536" t="s">
        <v>1892</v>
      </c>
      <c r="D1389" s="537" t="s">
        <v>1893</v>
      </c>
      <c r="E1389" s="778"/>
      <c r="F1389" s="537" t="s">
        <v>825</v>
      </c>
      <c r="G1389" s="537" t="s">
        <v>1680</v>
      </c>
      <c r="H1389" s="540">
        <v>34344</v>
      </c>
    </row>
    <row r="1390" spans="3:8" ht="15.75" thickBot="1">
      <c r="C1390" s="536" t="s">
        <v>1892</v>
      </c>
      <c r="D1390" s="537" t="s">
        <v>1893</v>
      </c>
      <c r="E1390" s="778"/>
      <c r="F1390" s="537" t="s">
        <v>825</v>
      </c>
      <c r="G1390" s="537" t="s">
        <v>1680</v>
      </c>
      <c r="H1390" s="540">
        <v>26779</v>
      </c>
    </row>
    <row r="1391" spans="3:8" ht="15.75" thickBot="1">
      <c r="C1391" s="536" t="s">
        <v>1892</v>
      </c>
      <c r="D1391" s="537" t="s">
        <v>1893</v>
      </c>
      <c r="E1391" s="778"/>
      <c r="F1391" s="537" t="s">
        <v>825</v>
      </c>
      <c r="G1391" s="537" t="s">
        <v>1680</v>
      </c>
      <c r="H1391" s="540">
        <v>34779</v>
      </c>
    </row>
    <row r="1392" spans="3:8" ht="15.75" thickBot="1">
      <c r="C1392" s="536" t="s">
        <v>1892</v>
      </c>
      <c r="D1392" s="537" t="s">
        <v>1893</v>
      </c>
      <c r="E1392" s="778"/>
      <c r="F1392" s="538">
        <v>44937</v>
      </c>
      <c r="G1392" s="537" t="s">
        <v>1680</v>
      </c>
      <c r="H1392" s="540">
        <v>34338</v>
      </c>
    </row>
    <row r="1393" spans="3:8" ht="15.75" thickBot="1">
      <c r="C1393" s="536" t="s">
        <v>1892</v>
      </c>
      <c r="D1393" s="537" t="s">
        <v>1893</v>
      </c>
      <c r="E1393" s="778"/>
      <c r="F1393" s="538">
        <v>44937</v>
      </c>
      <c r="G1393" s="537" t="s">
        <v>1680</v>
      </c>
      <c r="H1393" s="540">
        <v>34783</v>
      </c>
    </row>
    <row r="1394" spans="3:8" ht="15.75" thickBot="1">
      <c r="C1394" s="536" t="s">
        <v>1892</v>
      </c>
      <c r="D1394" s="537" t="s">
        <v>1893</v>
      </c>
      <c r="E1394" s="778"/>
      <c r="F1394" s="538">
        <v>44937</v>
      </c>
      <c r="G1394" s="537" t="s">
        <v>1680</v>
      </c>
      <c r="H1394" s="540">
        <v>34781</v>
      </c>
    </row>
    <row r="1395" spans="3:8" ht="15.75" thickBot="1">
      <c r="C1395" s="536" t="s">
        <v>1892</v>
      </c>
      <c r="D1395" s="537" t="s">
        <v>1893</v>
      </c>
      <c r="E1395" s="778"/>
      <c r="F1395" s="538">
        <v>44937</v>
      </c>
      <c r="G1395" s="537" t="s">
        <v>1680</v>
      </c>
      <c r="H1395" s="540">
        <v>34339</v>
      </c>
    </row>
    <row r="1396" spans="3:8" ht="15.75" thickBot="1">
      <c r="C1396" s="536" t="s">
        <v>1892</v>
      </c>
      <c r="D1396" s="537" t="s">
        <v>1893</v>
      </c>
      <c r="E1396" s="778"/>
      <c r="F1396" s="538">
        <v>44968</v>
      </c>
      <c r="G1396" s="537" t="s">
        <v>1680</v>
      </c>
      <c r="H1396" s="540">
        <v>19081</v>
      </c>
    </row>
    <row r="1397" spans="3:8" ht="15.75" thickBot="1">
      <c r="C1397" s="536" t="s">
        <v>1892</v>
      </c>
      <c r="D1397" s="537" t="s">
        <v>1893</v>
      </c>
      <c r="E1397" s="778"/>
      <c r="F1397" s="538">
        <v>44968</v>
      </c>
      <c r="G1397" s="537" t="s">
        <v>1680</v>
      </c>
      <c r="H1397" s="540">
        <v>34771</v>
      </c>
    </row>
    <row r="1398" spans="3:8" ht="15.75" thickBot="1">
      <c r="C1398" s="536" t="s">
        <v>1892</v>
      </c>
      <c r="D1398" s="537" t="s">
        <v>1893</v>
      </c>
      <c r="E1398" s="778"/>
      <c r="F1398" s="538">
        <v>44968</v>
      </c>
      <c r="G1398" s="537" t="s">
        <v>1680</v>
      </c>
      <c r="H1398" s="540">
        <v>7829</v>
      </c>
    </row>
    <row r="1399" spans="3:8" ht="15.75" thickBot="1">
      <c r="C1399" s="536" t="s">
        <v>1892</v>
      </c>
      <c r="D1399" s="537" t="s">
        <v>1893</v>
      </c>
      <c r="E1399" s="778"/>
      <c r="F1399" s="538">
        <v>44968</v>
      </c>
      <c r="G1399" s="537" t="s">
        <v>1680</v>
      </c>
      <c r="H1399" s="540">
        <v>26508</v>
      </c>
    </row>
    <row r="1400" spans="3:8" ht="15.75" thickBot="1">
      <c r="C1400" s="536" t="s">
        <v>1892</v>
      </c>
      <c r="D1400" s="537" t="s">
        <v>1893</v>
      </c>
      <c r="E1400" s="778"/>
      <c r="F1400" s="538">
        <v>44968</v>
      </c>
      <c r="G1400" s="537" t="s">
        <v>1680</v>
      </c>
      <c r="H1400" s="540">
        <v>19077</v>
      </c>
    </row>
    <row r="1401" spans="3:8" ht="15.75" thickBot="1">
      <c r="C1401" s="536" t="s">
        <v>1892</v>
      </c>
      <c r="D1401" s="537" t="s">
        <v>1893</v>
      </c>
      <c r="E1401" s="778"/>
      <c r="F1401" s="538">
        <v>44968</v>
      </c>
      <c r="G1401" s="537" t="s">
        <v>1680</v>
      </c>
      <c r="H1401" s="540">
        <v>15690</v>
      </c>
    </row>
    <row r="1402" spans="3:8" ht="15.75" thickBot="1">
      <c r="C1402" s="536" t="s">
        <v>1892</v>
      </c>
      <c r="D1402" s="537" t="s">
        <v>1893</v>
      </c>
      <c r="E1402" s="778"/>
      <c r="F1402" s="538">
        <v>44968</v>
      </c>
      <c r="G1402" s="537" t="s">
        <v>1680</v>
      </c>
      <c r="H1402" s="540">
        <v>36000</v>
      </c>
    </row>
    <row r="1403" spans="3:8" ht="15.75" thickBot="1">
      <c r="C1403" s="536" t="s">
        <v>1892</v>
      </c>
      <c r="D1403" s="537" t="s">
        <v>1893</v>
      </c>
      <c r="E1403" s="778"/>
      <c r="F1403" s="538">
        <v>44996</v>
      </c>
      <c r="G1403" s="537" t="s">
        <v>1680</v>
      </c>
      <c r="H1403" s="540">
        <v>34349</v>
      </c>
    </row>
    <row r="1404" spans="3:8" ht="15.75" thickBot="1">
      <c r="C1404" s="536" t="s">
        <v>1892</v>
      </c>
      <c r="D1404" s="537" t="s">
        <v>1893</v>
      </c>
      <c r="E1404" s="778"/>
      <c r="F1404" s="538">
        <v>44996</v>
      </c>
      <c r="G1404" s="537" t="s">
        <v>1680</v>
      </c>
      <c r="H1404" s="540">
        <v>34791</v>
      </c>
    </row>
    <row r="1405" spans="3:8" ht="15.75" thickBot="1">
      <c r="C1405" s="536" t="s">
        <v>1892</v>
      </c>
      <c r="D1405" s="537" t="s">
        <v>1893</v>
      </c>
      <c r="E1405" s="778"/>
      <c r="F1405" s="538">
        <v>44996</v>
      </c>
      <c r="G1405" s="537" t="s">
        <v>1680</v>
      </c>
      <c r="H1405" s="540">
        <v>34340</v>
      </c>
    </row>
    <row r="1406" spans="3:8" ht="15.75" thickBot="1">
      <c r="C1406" s="536" t="s">
        <v>1892</v>
      </c>
      <c r="D1406" s="537" t="s">
        <v>1893</v>
      </c>
      <c r="E1406" s="778"/>
      <c r="F1406" s="538">
        <v>44996</v>
      </c>
      <c r="G1406" s="537" t="s">
        <v>1680</v>
      </c>
      <c r="H1406" s="540">
        <v>34786</v>
      </c>
    </row>
    <row r="1407" spans="3:8" ht="15.75" thickBot="1">
      <c r="C1407" s="536" t="s">
        <v>1892</v>
      </c>
      <c r="D1407" s="537" t="s">
        <v>1893</v>
      </c>
      <c r="E1407" s="778"/>
      <c r="F1407" s="538">
        <v>44996</v>
      </c>
      <c r="G1407" s="537" t="s">
        <v>1680</v>
      </c>
      <c r="H1407" s="540">
        <v>35995</v>
      </c>
    </row>
    <row r="1408" spans="3:8" ht="15.75" thickBot="1">
      <c r="C1408" s="536" t="s">
        <v>1892</v>
      </c>
      <c r="D1408" s="537" t="s">
        <v>1893</v>
      </c>
      <c r="E1408" s="778"/>
      <c r="F1408" s="538">
        <v>45027</v>
      </c>
      <c r="G1408" s="537" t="s">
        <v>1680</v>
      </c>
      <c r="H1408" s="540">
        <v>34798</v>
      </c>
    </row>
    <row r="1409" spans="3:8" ht="15.75" thickBot="1">
      <c r="C1409" s="536" t="s">
        <v>1892</v>
      </c>
      <c r="D1409" s="537" t="s">
        <v>1893</v>
      </c>
      <c r="E1409" s="778"/>
      <c r="F1409" s="538">
        <v>45027</v>
      </c>
      <c r="G1409" s="537" t="s">
        <v>1680</v>
      </c>
      <c r="H1409" s="540">
        <v>34802</v>
      </c>
    </row>
    <row r="1410" spans="3:8" ht="15.75" thickBot="1">
      <c r="C1410" s="536" t="s">
        <v>1892</v>
      </c>
      <c r="D1410" s="537" t="s">
        <v>1893</v>
      </c>
      <c r="E1410" s="778"/>
      <c r="F1410" s="538">
        <v>45027</v>
      </c>
      <c r="G1410" s="537" t="s">
        <v>1680</v>
      </c>
      <c r="H1410" s="540">
        <v>34791</v>
      </c>
    </row>
    <row r="1411" spans="3:8" ht="15.75" thickBot="1">
      <c r="C1411" s="536" t="s">
        <v>1892</v>
      </c>
      <c r="D1411" s="537" t="s">
        <v>1893</v>
      </c>
      <c r="E1411" s="778"/>
      <c r="F1411" s="538">
        <v>45027</v>
      </c>
      <c r="G1411" s="537" t="s">
        <v>1680</v>
      </c>
      <c r="H1411" s="540">
        <v>34355</v>
      </c>
    </row>
    <row r="1412" spans="3:8" ht="15.75" thickBot="1">
      <c r="C1412" s="536" t="s">
        <v>1892</v>
      </c>
      <c r="D1412" s="537" t="s">
        <v>1893</v>
      </c>
      <c r="E1412" s="778"/>
      <c r="F1412" s="538">
        <v>45027</v>
      </c>
      <c r="G1412" s="537" t="s">
        <v>1680</v>
      </c>
      <c r="H1412" s="540">
        <v>34349</v>
      </c>
    </row>
    <row r="1413" spans="3:8" ht="15.75" thickBot="1">
      <c r="C1413" s="536" t="s">
        <v>1892</v>
      </c>
      <c r="D1413" s="537" t="s">
        <v>1893</v>
      </c>
      <c r="E1413" s="778"/>
      <c r="F1413" s="538">
        <v>45027</v>
      </c>
      <c r="G1413" s="537" t="s">
        <v>1680</v>
      </c>
      <c r="H1413" s="540">
        <v>34352</v>
      </c>
    </row>
    <row r="1414" spans="3:8" ht="15.75" thickBot="1">
      <c r="C1414" s="536" t="s">
        <v>1892</v>
      </c>
      <c r="D1414" s="537" t="s">
        <v>1893</v>
      </c>
      <c r="E1414" s="778"/>
      <c r="F1414" s="538">
        <v>45057</v>
      </c>
      <c r="G1414" s="537" t="s">
        <v>1680</v>
      </c>
      <c r="H1414" s="540">
        <v>34779</v>
      </c>
    </row>
    <row r="1415" spans="3:8" ht="15.75" thickBot="1">
      <c r="C1415" s="536" t="s">
        <v>1892</v>
      </c>
      <c r="D1415" s="537" t="s">
        <v>1893</v>
      </c>
      <c r="E1415" s="778"/>
      <c r="F1415" s="538">
        <v>45057</v>
      </c>
      <c r="G1415" s="537" t="s">
        <v>1680</v>
      </c>
      <c r="H1415" s="540">
        <v>34795</v>
      </c>
    </row>
    <row r="1416" spans="3:8" ht="15.75" thickBot="1">
      <c r="C1416" s="536" t="s">
        <v>1892</v>
      </c>
      <c r="D1416" s="537" t="s">
        <v>1893</v>
      </c>
      <c r="E1416" s="778"/>
      <c r="F1416" s="538">
        <v>45057</v>
      </c>
      <c r="G1416" s="537" t="s">
        <v>1680</v>
      </c>
      <c r="H1416" s="540">
        <v>34351</v>
      </c>
    </row>
    <row r="1417" spans="3:8" ht="15.75" thickBot="1">
      <c r="C1417" s="536" t="s">
        <v>1892</v>
      </c>
      <c r="D1417" s="537" t="s">
        <v>1893</v>
      </c>
      <c r="E1417" s="778"/>
      <c r="F1417" s="538">
        <v>45057</v>
      </c>
      <c r="G1417" s="537" t="s">
        <v>1680</v>
      </c>
      <c r="H1417" s="540">
        <v>34311</v>
      </c>
    </row>
    <row r="1418" spans="3:8" ht="15.75" thickBot="1">
      <c r="C1418" s="536" t="s">
        <v>1892</v>
      </c>
      <c r="D1418" s="537" t="s">
        <v>1893</v>
      </c>
      <c r="E1418" s="778"/>
      <c r="F1418" s="538">
        <v>45057</v>
      </c>
      <c r="G1418" s="537" t="s">
        <v>1680</v>
      </c>
      <c r="H1418" s="540">
        <v>34351</v>
      </c>
    </row>
    <row r="1419" spans="3:8" ht="15.75" thickBot="1">
      <c r="C1419" s="536" t="s">
        <v>1892</v>
      </c>
      <c r="D1419" s="537" t="s">
        <v>1893</v>
      </c>
      <c r="E1419" s="778"/>
      <c r="F1419" s="538">
        <v>45057</v>
      </c>
      <c r="G1419" s="537" t="s">
        <v>1680</v>
      </c>
      <c r="H1419" s="540">
        <v>34324</v>
      </c>
    </row>
    <row r="1420" spans="3:8" ht="15.75" thickBot="1">
      <c r="C1420" s="536" t="s">
        <v>1892</v>
      </c>
      <c r="D1420" s="537" t="s">
        <v>1893</v>
      </c>
      <c r="E1420" s="778"/>
      <c r="F1420" s="538">
        <v>45088</v>
      </c>
      <c r="G1420" s="537" t="s">
        <v>1680</v>
      </c>
      <c r="H1420" s="540">
        <v>34332</v>
      </c>
    </row>
    <row r="1421" spans="3:8" ht="15.75" thickBot="1">
      <c r="C1421" s="536" t="s">
        <v>1892</v>
      </c>
      <c r="D1421" s="537" t="s">
        <v>1893</v>
      </c>
      <c r="E1421" s="778"/>
      <c r="F1421" s="538">
        <v>45088</v>
      </c>
      <c r="G1421" s="537" t="s">
        <v>1680</v>
      </c>
      <c r="H1421" s="540">
        <v>34779</v>
      </c>
    </row>
    <row r="1422" spans="3:8" ht="15.75" thickBot="1">
      <c r="C1422" s="536" t="s">
        <v>1892</v>
      </c>
      <c r="D1422" s="537" t="s">
        <v>1893</v>
      </c>
      <c r="E1422" s="778"/>
      <c r="F1422" s="538">
        <v>45088</v>
      </c>
      <c r="G1422" s="537" t="s">
        <v>1680</v>
      </c>
      <c r="H1422" s="540">
        <v>34346</v>
      </c>
    </row>
    <row r="1423" spans="3:8" ht="15.75" thickBot="1">
      <c r="C1423" s="536" t="s">
        <v>1892</v>
      </c>
      <c r="D1423" s="537" t="s">
        <v>1893</v>
      </c>
      <c r="E1423" s="778"/>
      <c r="F1423" s="538">
        <v>45088</v>
      </c>
      <c r="G1423" s="537" t="s">
        <v>1680</v>
      </c>
      <c r="H1423" s="540">
        <v>34798</v>
      </c>
    </row>
    <row r="1424" spans="3:8" ht="15.75" thickBot="1">
      <c r="C1424" s="536" t="s">
        <v>1892</v>
      </c>
      <c r="D1424" s="537" t="s">
        <v>1893</v>
      </c>
      <c r="E1424" s="778"/>
      <c r="F1424" s="538">
        <v>45118</v>
      </c>
      <c r="G1424" s="537" t="s">
        <v>1680</v>
      </c>
      <c r="H1424" s="540">
        <v>34335</v>
      </c>
    </row>
    <row r="1425" spans="3:8" ht="15.75" thickBot="1">
      <c r="C1425" s="536" t="s">
        <v>1892</v>
      </c>
      <c r="D1425" s="537" t="s">
        <v>1893</v>
      </c>
      <c r="E1425" s="778"/>
      <c r="F1425" s="538">
        <v>45118</v>
      </c>
      <c r="G1425" s="537" t="s">
        <v>1680</v>
      </c>
      <c r="H1425" s="540">
        <v>34779</v>
      </c>
    </row>
    <row r="1426" spans="3:8" ht="15.75" thickBot="1">
      <c r="C1426" s="536" t="s">
        <v>1892</v>
      </c>
      <c r="D1426" s="537" t="s">
        <v>1893</v>
      </c>
      <c r="E1426" s="778"/>
      <c r="F1426" s="538">
        <v>45118</v>
      </c>
      <c r="G1426" s="537" t="s">
        <v>1680</v>
      </c>
      <c r="H1426" s="540">
        <v>34339</v>
      </c>
    </row>
    <row r="1427" spans="3:8" ht="15.75" thickBot="1">
      <c r="C1427" s="536" t="s">
        <v>1892</v>
      </c>
      <c r="D1427" s="537" t="s">
        <v>1893</v>
      </c>
      <c r="E1427" s="778"/>
      <c r="F1427" s="538">
        <v>45118</v>
      </c>
      <c r="G1427" s="537" t="s">
        <v>1680</v>
      </c>
      <c r="H1427" s="540">
        <v>34772</v>
      </c>
    </row>
    <row r="1428" spans="3:8" ht="15.75" thickBot="1">
      <c r="C1428" s="536" t="s">
        <v>1892</v>
      </c>
      <c r="D1428" s="537" t="s">
        <v>1893</v>
      </c>
      <c r="E1428" s="778"/>
      <c r="F1428" s="538">
        <v>45149</v>
      </c>
      <c r="G1428" s="537" t="s">
        <v>1680</v>
      </c>
      <c r="H1428" s="540">
        <v>34979</v>
      </c>
    </row>
    <row r="1429" spans="3:8" ht="15.75" thickBot="1">
      <c r="C1429" s="536" t="s">
        <v>1892</v>
      </c>
      <c r="D1429" s="537" t="s">
        <v>1893</v>
      </c>
      <c r="E1429" s="778"/>
      <c r="F1429" s="538">
        <v>45149</v>
      </c>
      <c r="G1429" s="537" t="s">
        <v>1680</v>
      </c>
      <c r="H1429" s="540">
        <v>34352</v>
      </c>
    </row>
    <row r="1430" spans="3:8" ht="15.75" thickBot="1">
      <c r="C1430" s="536" t="s">
        <v>1892</v>
      </c>
      <c r="D1430" s="537" t="s">
        <v>1893</v>
      </c>
      <c r="E1430" s="778"/>
      <c r="F1430" s="538">
        <v>45149</v>
      </c>
      <c r="G1430" s="537" t="s">
        <v>1680</v>
      </c>
      <c r="H1430" s="540">
        <v>34773</v>
      </c>
    </row>
    <row r="1431" spans="3:8" ht="15.75" thickBot="1">
      <c r="C1431" s="536" t="s">
        <v>1892</v>
      </c>
      <c r="D1431" s="537" t="s">
        <v>1893</v>
      </c>
      <c r="E1431" s="778"/>
      <c r="F1431" s="538">
        <v>45149</v>
      </c>
      <c r="G1431" s="537" t="s">
        <v>1680</v>
      </c>
      <c r="H1431" s="540">
        <v>34790</v>
      </c>
    </row>
    <row r="1432" spans="3:8" ht="15.75" thickBot="1">
      <c r="C1432" s="536" t="s">
        <v>1892</v>
      </c>
      <c r="D1432" s="537" t="s">
        <v>1893</v>
      </c>
      <c r="E1432" s="778"/>
      <c r="F1432" s="538">
        <v>45149</v>
      </c>
      <c r="G1432" s="537" t="s">
        <v>1680</v>
      </c>
      <c r="H1432" s="540">
        <v>34538</v>
      </c>
    </row>
    <row r="1433" spans="3:8" ht="15.75" thickBot="1">
      <c r="C1433" s="536" t="s">
        <v>1892</v>
      </c>
      <c r="D1433" s="537" t="s">
        <v>1893</v>
      </c>
      <c r="E1433" s="778"/>
      <c r="F1433" s="538">
        <v>45149</v>
      </c>
      <c r="G1433" s="537" t="s">
        <v>1680</v>
      </c>
      <c r="H1433" s="540">
        <v>34337</v>
      </c>
    </row>
    <row r="1434" spans="3:8" ht="15.75" thickBot="1">
      <c r="C1434" s="536" t="s">
        <v>1892</v>
      </c>
      <c r="D1434" s="537" t="s">
        <v>1893</v>
      </c>
      <c r="E1434" s="778"/>
      <c r="F1434" s="538">
        <v>45180</v>
      </c>
      <c r="G1434" s="537" t="s">
        <v>1680</v>
      </c>
      <c r="H1434" s="540">
        <v>34977</v>
      </c>
    </row>
    <row r="1435" spans="3:8" ht="15.75" thickBot="1">
      <c r="C1435" s="536" t="s">
        <v>1892</v>
      </c>
      <c r="D1435" s="537" t="s">
        <v>1893</v>
      </c>
      <c r="E1435" s="778"/>
      <c r="F1435" s="538">
        <v>45180</v>
      </c>
      <c r="G1435" s="537" t="s">
        <v>1680</v>
      </c>
      <c r="H1435" s="540">
        <v>19107</v>
      </c>
    </row>
    <row r="1436" spans="3:8" ht="15.75" thickBot="1">
      <c r="C1436" s="536" t="s">
        <v>1892</v>
      </c>
      <c r="D1436" s="537" t="s">
        <v>1893</v>
      </c>
      <c r="E1436" s="778"/>
      <c r="F1436" s="538">
        <v>45180</v>
      </c>
      <c r="G1436" s="537" t="s">
        <v>1680</v>
      </c>
      <c r="H1436" s="540">
        <v>34538</v>
      </c>
    </row>
    <row r="1437" spans="3:8" ht="15.75" thickBot="1">
      <c r="C1437" s="536" t="s">
        <v>1892</v>
      </c>
      <c r="D1437" s="537" t="s">
        <v>1893</v>
      </c>
      <c r="E1437" s="778"/>
      <c r="F1437" s="538">
        <v>45180</v>
      </c>
      <c r="G1437" s="537" t="s">
        <v>1680</v>
      </c>
      <c r="H1437" s="540">
        <v>26729</v>
      </c>
    </row>
    <row r="1438" spans="3:8" ht="15.75" thickBot="1">
      <c r="C1438" s="536" t="s">
        <v>1892</v>
      </c>
      <c r="D1438" s="537" t="s">
        <v>1893</v>
      </c>
      <c r="E1438" s="778"/>
      <c r="F1438" s="538">
        <v>45180</v>
      </c>
      <c r="G1438" s="537" t="s">
        <v>1680</v>
      </c>
      <c r="H1438" s="540">
        <v>23712</v>
      </c>
    </row>
    <row r="1439" spans="3:8" ht="15.75" thickBot="1">
      <c r="C1439" s="536" t="s">
        <v>1892</v>
      </c>
      <c r="D1439" s="537" t="s">
        <v>1893</v>
      </c>
      <c r="E1439" s="778"/>
      <c r="F1439" s="538">
        <v>45210</v>
      </c>
      <c r="G1439" s="537" t="s">
        <v>1680</v>
      </c>
      <c r="H1439" s="540">
        <v>35002</v>
      </c>
    </row>
    <row r="1440" spans="3:8" ht="15.75" thickBot="1">
      <c r="C1440" s="536" t="s">
        <v>1892</v>
      </c>
      <c r="D1440" s="537" t="s">
        <v>1893</v>
      </c>
      <c r="E1440" s="778"/>
      <c r="F1440" s="538">
        <v>45210</v>
      </c>
      <c r="G1440" s="537" t="s">
        <v>1680</v>
      </c>
      <c r="H1440" s="540">
        <v>6042</v>
      </c>
    </row>
    <row r="1441" spans="3:8" ht="15.75" thickBot="1">
      <c r="C1441" s="536" t="s">
        <v>1892</v>
      </c>
      <c r="D1441" s="537" t="s">
        <v>1893</v>
      </c>
      <c r="E1441" s="778"/>
      <c r="F1441" s="538">
        <v>45210</v>
      </c>
      <c r="G1441" s="537" t="s">
        <v>1680</v>
      </c>
      <c r="H1441" s="540">
        <v>35033</v>
      </c>
    </row>
    <row r="1442" spans="3:8" ht="15.75" thickBot="1">
      <c r="C1442" s="536" t="s">
        <v>1892</v>
      </c>
      <c r="D1442" s="537" t="s">
        <v>1893</v>
      </c>
      <c r="E1442" s="778"/>
      <c r="F1442" s="538">
        <v>45210</v>
      </c>
      <c r="G1442" s="537" t="s">
        <v>1680</v>
      </c>
      <c r="H1442" s="540">
        <v>29321</v>
      </c>
    </row>
    <row r="1443" spans="3:8" ht="15.75" thickBot="1">
      <c r="C1443" s="536" t="s">
        <v>1892</v>
      </c>
      <c r="D1443" s="537" t="s">
        <v>1893</v>
      </c>
      <c r="E1443" s="778"/>
      <c r="F1443" s="538">
        <v>45210</v>
      </c>
      <c r="G1443" s="537" t="s">
        <v>1680</v>
      </c>
      <c r="H1443" s="540">
        <v>34515</v>
      </c>
    </row>
    <row r="1444" spans="3:8" ht="15.75" thickBot="1">
      <c r="C1444" s="536" t="s">
        <v>1892</v>
      </c>
      <c r="D1444" s="537" t="s">
        <v>1893</v>
      </c>
      <c r="E1444" s="778"/>
      <c r="F1444" s="538">
        <v>45241</v>
      </c>
      <c r="G1444" s="537" t="s">
        <v>1680</v>
      </c>
      <c r="H1444" s="540">
        <v>35361</v>
      </c>
    </row>
    <row r="1445" spans="3:8" ht="15.75" thickBot="1">
      <c r="C1445" s="536" t="s">
        <v>1892</v>
      </c>
      <c r="D1445" s="537" t="s">
        <v>1893</v>
      </c>
      <c r="E1445" s="778"/>
      <c r="F1445" s="538">
        <v>45241</v>
      </c>
      <c r="G1445" s="537" t="s">
        <v>1680</v>
      </c>
      <c r="H1445" s="540">
        <v>35358</v>
      </c>
    </row>
    <row r="1446" spans="3:8" ht="15.75" thickBot="1">
      <c r="C1446" s="536" t="s">
        <v>1892</v>
      </c>
      <c r="D1446" s="537" t="s">
        <v>1893</v>
      </c>
      <c r="E1446" s="778"/>
      <c r="F1446" s="538">
        <v>45241</v>
      </c>
      <c r="G1446" s="537" t="s">
        <v>1680</v>
      </c>
      <c r="H1446" s="540">
        <v>34991</v>
      </c>
    </row>
    <row r="1447" spans="3:8" ht="15.75" thickBot="1">
      <c r="C1447" s="536" t="s">
        <v>1892</v>
      </c>
      <c r="D1447" s="537" t="s">
        <v>1893</v>
      </c>
      <c r="E1447" s="778"/>
      <c r="F1447" s="538">
        <v>45241</v>
      </c>
      <c r="G1447" s="537" t="s">
        <v>1680</v>
      </c>
      <c r="H1447" s="540">
        <v>34999</v>
      </c>
    </row>
    <row r="1448" spans="3:8" ht="15.75" thickBot="1">
      <c r="C1448" s="536" t="s">
        <v>1892</v>
      </c>
      <c r="D1448" s="537" t="s">
        <v>1893</v>
      </c>
      <c r="E1448" s="778"/>
      <c r="F1448" s="538">
        <v>45271</v>
      </c>
      <c r="G1448" s="537" t="s">
        <v>1680</v>
      </c>
      <c r="H1448" s="540">
        <v>35343</v>
      </c>
    </row>
    <row r="1449" spans="3:8" ht="15.75" thickBot="1">
      <c r="C1449" s="536" t="s">
        <v>1892</v>
      </c>
      <c r="D1449" s="537" t="s">
        <v>1893</v>
      </c>
      <c r="E1449" s="778"/>
      <c r="F1449" s="538">
        <v>45271</v>
      </c>
      <c r="G1449" s="537" t="s">
        <v>1680</v>
      </c>
      <c r="H1449" s="540">
        <v>34980</v>
      </c>
    </row>
    <row r="1450" spans="3:8" ht="15.75" thickBot="1">
      <c r="C1450" s="536" t="s">
        <v>1892</v>
      </c>
      <c r="D1450" s="537" t="s">
        <v>1893</v>
      </c>
      <c r="E1450" s="778"/>
      <c r="F1450" s="537" t="s">
        <v>1771</v>
      </c>
      <c r="G1450" s="537" t="s">
        <v>1680</v>
      </c>
      <c r="H1450" s="540">
        <v>35343</v>
      </c>
    </row>
    <row r="1451" spans="3:8" ht="15.75" thickBot="1">
      <c r="C1451" s="536" t="s">
        <v>1892</v>
      </c>
      <c r="D1451" s="537" t="s">
        <v>1893</v>
      </c>
      <c r="E1451" s="778"/>
      <c r="F1451" s="537" t="s">
        <v>1771</v>
      </c>
      <c r="G1451" s="537" t="s">
        <v>1680</v>
      </c>
      <c r="H1451" s="540">
        <v>35358</v>
      </c>
    </row>
    <row r="1452" spans="3:8" ht="15.75" thickBot="1">
      <c r="C1452" s="536" t="s">
        <v>1892</v>
      </c>
      <c r="D1452" s="537" t="s">
        <v>1893</v>
      </c>
      <c r="E1452" s="778"/>
      <c r="F1452" s="537" t="s">
        <v>1771</v>
      </c>
      <c r="G1452" s="537" t="s">
        <v>1680</v>
      </c>
      <c r="H1452" s="540">
        <v>34995</v>
      </c>
    </row>
    <row r="1453" spans="3:8" ht="15.75" thickBot="1">
      <c r="C1453" s="536" t="s">
        <v>1892</v>
      </c>
      <c r="D1453" s="537" t="s">
        <v>1893</v>
      </c>
      <c r="E1453" s="778"/>
      <c r="F1453" s="537" t="s">
        <v>1771</v>
      </c>
      <c r="G1453" s="537" t="s">
        <v>1680</v>
      </c>
      <c r="H1453" s="540">
        <v>34981</v>
      </c>
    </row>
    <row r="1454" spans="3:8" ht="15.75" thickBot="1">
      <c r="C1454" s="536" t="s">
        <v>1892</v>
      </c>
      <c r="D1454" s="537" t="s">
        <v>1893</v>
      </c>
      <c r="E1454" s="778"/>
      <c r="F1454" s="537" t="s">
        <v>1772</v>
      </c>
      <c r="G1454" s="537" t="s">
        <v>1680</v>
      </c>
      <c r="H1454" s="540">
        <v>34619</v>
      </c>
    </row>
    <row r="1455" spans="3:8" ht="15.75" thickBot="1">
      <c r="C1455" s="536" t="s">
        <v>1892</v>
      </c>
      <c r="D1455" s="537" t="s">
        <v>1893</v>
      </c>
      <c r="E1455" s="778"/>
      <c r="F1455" s="537" t="s">
        <v>1772</v>
      </c>
      <c r="G1455" s="537" t="s">
        <v>1680</v>
      </c>
      <c r="H1455" s="537">
        <v>16</v>
      </c>
    </row>
    <row r="1456" spans="3:8" ht="15.75" thickBot="1">
      <c r="C1456" s="536" t="s">
        <v>1892</v>
      </c>
      <c r="D1456" s="537" t="s">
        <v>1893</v>
      </c>
      <c r="E1456" s="778"/>
      <c r="F1456" s="537" t="s">
        <v>1772</v>
      </c>
      <c r="G1456" s="537" t="s">
        <v>1680</v>
      </c>
      <c r="H1456" s="540">
        <v>34281</v>
      </c>
    </row>
    <row r="1457" spans="3:8" ht="15.75" thickBot="1">
      <c r="C1457" s="536" t="s">
        <v>1892</v>
      </c>
      <c r="D1457" s="537" t="s">
        <v>1893</v>
      </c>
      <c r="E1457" s="778"/>
      <c r="F1457" s="537" t="s">
        <v>1772</v>
      </c>
      <c r="G1457" s="537" t="s">
        <v>1680</v>
      </c>
      <c r="H1457" s="537">
        <v>52</v>
      </c>
    </row>
    <row r="1458" spans="3:8" ht="15.75" thickBot="1">
      <c r="C1458" s="536" t="s">
        <v>1892</v>
      </c>
      <c r="D1458" s="537" t="s">
        <v>1893</v>
      </c>
      <c r="E1458" s="778"/>
      <c r="F1458" s="537" t="s">
        <v>1772</v>
      </c>
      <c r="G1458" s="537" t="s">
        <v>1680</v>
      </c>
      <c r="H1458" s="540">
        <v>35063</v>
      </c>
    </row>
    <row r="1459" spans="3:8" ht="15.75" thickBot="1">
      <c r="C1459" s="536" t="s">
        <v>1892</v>
      </c>
      <c r="D1459" s="537" t="s">
        <v>1893</v>
      </c>
      <c r="E1459" s="778"/>
      <c r="F1459" s="537" t="s">
        <v>1772</v>
      </c>
      <c r="G1459" s="537" t="s">
        <v>1680</v>
      </c>
      <c r="H1459" s="540">
        <v>35079</v>
      </c>
    </row>
    <row r="1460" spans="3:8" ht="15.75" thickBot="1">
      <c r="C1460" s="536" t="s">
        <v>1892</v>
      </c>
      <c r="D1460" s="537" t="s">
        <v>1893</v>
      </c>
      <c r="E1460" s="778"/>
      <c r="F1460" s="537" t="s">
        <v>1773</v>
      </c>
      <c r="G1460" s="537" t="s">
        <v>1680</v>
      </c>
      <c r="H1460" s="540">
        <v>35059</v>
      </c>
    </row>
    <row r="1461" spans="3:8" ht="15.75" thickBot="1">
      <c r="C1461" s="536" t="s">
        <v>1892</v>
      </c>
      <c r="D1461" s="537" t="s">
        <v>1893</v>
      </c>
      <c r="E1461" s="778"/>
      <c r="F1461" s="537" t="s">
        <v>1773</v>
      </c>
      <c r="G1461" s="537" t="s">
        <v>1680</v>
      </c>
      <c r="H1461" s="540">
        <v>34618</v>
      </c>
    </row>
    <row r="1462" spans="3:8" ht="15.75" thickBot="1">
      <c r="C1462" s="536" t="s">
        <v>1892</v>
      </c>
      <c r="D1462" s="537" t="s">
        <v>1893</v>
      </c>
      <c r="E1462" s="778"/>
      <c r="F1462" s="537" t="s">
        <v>1774</v>
      </c>
      <c r="G1462" s="537" t="s">
        <v>1680</v>
      </c>
      <c r="H1462" s="540">
        <v>18416</v>
      </c>
    </row>
    <row r="1463" spans="3:8" ht="15.75" thickBot="1">
      <c r="C1463" s="536" t="s">
        <v>1892</v>
      </c>
      <c r="D1463" s="537" t="s">
        <v>1893</v>
      </c>
      <c r="E1463" s="778"/>
      <c r="F1463" s="537" t="s">
        <v>1774</v>
      </c>
      <c r="G1463" s="537" t="s">
        <v>1680</v>
      </c>
      <c r="H1463" s="540">
        <v>37104</v>
      </c>
    </row>
    <row r="1464" spans="3:8" ht="15.75" thickBot="1">
      <c r="C1464" s="536" t="s">
        <v>1892</v>
      </c>
      <c r="D1464" s="537" t="s">
        <v>1893</v>
      </c>
      <c r="E1464" s="778"/>
      <c r="F1464" s="537" t="s">
        <v>1774</v>
      </c>
      <c r="G1464" s="537" t="s">
        <v>1680</v>
      </c>
      <c r="H1464" s="540">
        <v>37090</v>
      </c>
    </row>
    <row r="1465" spans="3:8" ht="15.75" thickBot="1">
      <c r="C1465" s="536" t="s">
        <v>1892</v>
      </c>
      <c r="D1465" s="537" t="s">
        <v>1893</v>
      </c>
      <c r="E1465" s="778"/>
      <c r="F1465" s="537" t="s">
        <v>1774</v>
      </c>
      <c r="G1465" s="537" t="s">
        <v>1680</v>
      </c>
      <c r="H1465" s="540">
        <v>18408</v>
      </c>
    </row>
    <row r="1466" spans="3:8" ht="15.75" thickBot="1">
      <c r="C1466" s="536" t="s">
        <v>1892</v>
      </c>
      <c r="D1466" s="537" t="s">
        <v>1893</v>
      </c>
      <c r="E1466" s="778"/>
      <c r="F1466" s="537" t="s">
        <v>1775</v>
      </c>
      <c r="G1466" s="537" t="s">
        <v>1680</v>
      </c>
      <c r="H1466" s="540">
        <v>35056</v>
      </c>
    </row>
    <row r="1467" spans="3:8" ht="15.75" thickBot="1">
      <c r="C1467" s="536" t="s">
        <v>1892</v>
      </c>
      <c r="D1467" s="537" t="s">
        <v>1893</v>
      </c>
      <c r="E1467" s="778"/>
      <c r="F1467" s="537" t="s">
        <v>1775</v>
      </c>
      <c r="G1467" s="537" t="s">
        <v>1680</v>
      </c>
      <c r="H1467" s="540">
        <v>35081</v>
      </c>
    </row>
    <row r="1468" spans="3:8" ht="15.75" thickBot="1">
      <c r="C1468" s="536" t="s">
        <v>1892</v>
      </c>
      <c r="D1468" s="537" t="s">
        <v>1893</v>
      </c>
      <c r="E1468" s="778"/>
      <c r="F1468" s="537" t="s">
        <v>1775</v>
      </c>
      <c r="G1468" s="537" t="s">
        <v>1680</v>
      </c>
      <c r="H1468" s="540">
        <v>35438</v>
      </c>
    </row>
    <row r="1469" spans="3:8" ht="15.75" thickBot="1">
      <c r="C1469" s="536" t="s">
        <v>1892</v>
      </c>
      <c r="D1469" s="537" t="s">
        <v>1893</v>
      </c>
      <c r="E1469" s="778"/>
      <c r="F1469" s="537" t="s">
        <v>1775</v>
      </c>
      <c r="G1469" s="537" t="s">
        <v>1680</v>
      </c>
      <c r="H1469" s="540">
        <v>35435</v>
      </c>
    </row>
    <row r="1470" spans="3:8" ht="15.75" thickBot="1">
      <c r="C1470" s="536" t="s">
        <v>1892</v>
      </c>
      <c r="D1470" s="537" t="s">
        <v>1893</v>
      </c>
      <c r="E1470" s="778"/>
      <c r="F1470" s="537" t="s">
        <v>1775</v>
      </c>
      <c r="G1470" s="537" t="s">
        <v>1680</v>
      </c>
      <c r="H1470" s="540">
        <v>35075</v>
      </c>
    </row>
    <row r="1471" spans="3:8" ht="15.75" thickBot="1">
      <c r="C1471" s="536" t="s">
        <v>1892</v>
      </c>
      <c r="D1471" s="537" t="s">
        <v>1893</v>
      </c>
      <c r="E1471" s="778"/>
      <c r="F1471" s="537" t="s">
        <v>1775</v>
      </c>
      <c r="G1471" s="537" t="s">
        <v>1680</v>
      </c>
      <c r="H1471" s="540">
        <v>34621</v>
      </c>
    </row>
    <row r="1472" spans="3:8" ht="15.75" thickBot="1">
      <c r="C1472" s="536" t="s">
        <v>1892</v>
      </c>
      <c r="D1472" s="537" t="s">
        <v>1893</v>
      </c>
      <c r="E1472" s="778"/>
      <c r="F1472" s="537" t="s">
        <v>1776</v>
      </c>
      <c r="G1472" s="537" t="s">
        <v>1680</v>
      </c>
      <c r="H1472" s="540">
        <v>35056</v>
      </c>
    </row>
    <row r="1473" spans="3:8" ht="15.75" thickBot="1">
      <c r="C1473" s="536" t="s">
        <v>1892</v>
      </c>
      <c r="D1473" s="537" t="s">
        <v>1893</v>
      </c>
      <c r="E1473" s="778"/>
      <c r="F1473" s="537" t="s">
        <v>1776</v>
      </c>
      <c r="G1473" s="537" t="s">
        <v>1680</v>
      </c>
      <c r="H1473" s="540">
        <v>7880</v>
      </c>
    </row>
    <row r="1474" spans="3:8" ht="15.75" thickBot="1">
      <c r="C1474" s="536" t="s">
        <v>1892</v>
      </c>
      <c r="D1474" s="537" t="s">
        <v>1893</v>
      </c>
      <c r="E1474" s="778"/>
      <c r="F1474" s="537" t="s">
        <v>1776</v>
      </c>
      <c r="G1474" s="537" t="s">
        <v>1680</v>
      </c>
      <c r="H1474" s="540">
        <v>10671</v>
      </c>
    </row>
    <row r="1475" spans="3:8" ht="15.75" thickBot="1">
      <c r="C1475" s="536" t="s">
        <v>1892</v>
      </c>
      <c r="D1475" s="537" t="s">
        <v>1893</v>
      </c>
      <c r="E1475" s="778"/>
      <c r="F1475" s="537" t="s">
        <v>1776</v>
      </c>
      <c r="G1475" s="537" t="s">
        <v>1680</v>
      </c>
      <c r="H1475" s="540">
        <v>34633</v>
      </c>
    </row>
    <row r="1476" spans="3:8" ht="15.75" thickBot="1">
      <c r="C1476" s="536" t="s">
        <v>1892</v>
      </c>
      <c r="D1476" s="537" t="s">
        <v>1893</v>
      </c>
      <c r="E1476" s="778"/>
      <c r="F1476" s="537" t="s">
        <v>1776</v>
      </c>
      <c r="G1476" s="537" t="s">
        <v>1680</v>
      </c>
      <c r="H1476" s="540">
        <v>15889</v>
      </c>
    </row>
    <row r="1477" spans="3:8" ht="15.75" thickBot="1">
      <c r="C1477" s="536" t="s">
        <v>1892</v>
      </c>
      <c r="D1477" s="537" t="s">
        <v>1893</v>
      </c>
      <c r="E1477" s="778"/>
      <c r="F1477" s="537" t="s">
        <v>1776</v>
      </c>
      <c r="G1477" s="537" t="s">
        <v>1680</v>
      </c>
      <c r="H1477" s="540">
        <v>35077</v>
      </c>
    </row>
    <row r="1478" spans="3:8" ht="15.75" thickBot="1">
      <c r="C1478" s="536" t="s">
        <v>1892</v>
      </c>
      <c r="D1478" s="537" t="s">
        <v>1893</v>
      </c>
      <c r="E1478" s="778"/>
      <c r="F1478" s="537" t="s">
        <v>1776</v>
      </c>
      <c r="G1478" s="537" t="s">
        <v>1680</v>
      </c>
      <c r="H1478" s="540">
        <v>34637</v>
      </c>
    </row>
    <row r="1479" spans="3:8" ht="15.75" thickBot="1">
      <c r="C1479" s="536" t="s">
        <v>1892</v>
      </c>
      <c r="D1479" s="537" t="s">
        <v>1893</v>
      </c>
      <c r="E1479" s="778"/>
      <c r="F1479" s="537" t="s">
        <v>1776</v>
      </c>
      <c r="G1479" s="537" t="s">
        <v>1680</v>
      </c>
      <c r="H1479" s="540">
        <v>35072</v>
      </c>
    </row>
    <row r="1480" spans="3:8" ht="15.75" thickBot="1">
      <c r="C1480" s="536" t="s">
        <v>1892</v>
      </c>
      <c r="D1480" s="537" t="s">
        <v>1893</v>
      </c>
      <c r="E1480" s="778"/>
      <c r="F1480" s="537" t="s">
        <v>1907</v>
      </c>
      <c r="G1480" s="537" t="s">
        <v>1680</v>
      </c>
      <c r="H1480" s="540">
        <v>34617</v>
      </c>
    </row>
    <row r="1481" spans="3:8" ht="15.75" thickBot="1">
      <c r="C1481" s="536" t="s">
        <v>1892</v>
      </c>
      <c r="D1481" s="537" t="s">
        <v>1893</v>
      </c>
      <c r="E1481" s="778"/>
      <c r="F1481" s="537" t="s">
        <v>1907</v>
      </c>
      <c r="G1481" s="537" t="s">
        <v>1680</v>
      </c>
      <c r="H1481" s="540">
        <v>34620</v>
      </c>
    </row>
    <row r="1482" spans="3:8" ht="15.75" thickBot="1">
      <c r="C1482" s="536" t="s">
        <v>1892</v>
      </c>
      <c r="D1482" s="537" t="s">
        <v>1893</v>
      </c>
      <c r="E1482" s="778"/>
      <c r="F1482" s="537" t="s">
        <v>1907</v>
      </c>
      <c r="G1482" s="537" t="s">
        <v>1680</v>
      </c>
      <c r="H1482" s="540">
        <v>35060</v>
      </c>
    </row>
    <row r="1483" spans="3:8" ht="15.75" thickBot="1">
      <c r="C1483" s="536" t="s">
        <v>1892</v>
      </c>
      <c r="D1483" s="537" t="s">
        <v>1893</v>
      </c>
      <c r="E1483" s="778"/>
      <c r="F1483" s="537" t="s">
        <v>1907</v>
      </c>
      <c r="G1483" s="537" t="s">
        <v>1680</v>
      </c>
      <c r="H1483" s="540">
        <v>35060</v>
      </c>
    </row>
    <row r="1484" spans="3:8" ht="15.75" thickBot="1">
      <c r="C1484" s="536" t="s">
        <v>1892</v>
      </c>
      <c r="D1484" s="537" t="s">
        <v>1893</v>
      </c>
      <c r="E1484" s="778"/>
      <c r="F1484" s="537" t="s">
        <v>1777</v>
      </c>
      <c r="G1484" s="537" t="s">
        <v>1680</v>
      </c>
      <c r="H1484" s="540">
        <v>35075</v>
      </c>
    </row>
    <row r="1485" spans="3:8" ht="15.75" thickBot="1">
      <c r="C1485" s="536" t="s">
        <v>1892</v>
      </c>
      <c r="D1485" s="537" t="s">
        <v>1893</v>
      </c>
      <c r="E1485" s="778"/>
      <c r="F1485" s="537" t="s">
        <v>1777</v>
      </c>
      <c r="G1485" s="537" t="s">
        <v>1680</v>
      </c>
      <c r="H1485" s="540">
        <v>35069</v>
      </c>
    </row>
    <row r="1486" spans="3:8" ht="15.75" thickBot="1">
      <c r="C1486" s="536" t="s">
        <v>1892</v>
      </c>
      <c r="D1486" s="537" t="s">
        <v>1893</v>
      </c>
      <c r="E1486" s="778"/>
      <c r="F1486" s="537" t="s">
        <v>1777</v>
      </c>
      <c r="G1486" s="537" t="s">
        <v>1680</v>
      </c>
      <c r="H1486" s="540">
        <v>34630</v>
      </c>
    </row>
    <row r="1487" spans="3:8" ht="15.75" thickBot="1">
      <c r="C1487" s="536" t="s">
        <v>1892</v>
      </c>
      <c r="D1487" s="537" t="s">
        <v>1893</v>
      </c>
      <c r="E1487" s="778"/>
      <c r="F1487" s="537" t="s">
        <v>1777</v>
      </c>
      <c r="G1487" s="537" t="s">
        <v>1680</v>
      </c>
      <c r="H1487" s="540">
        <v>34633</v>
      </c>
    </row>
    <row r="1488" spans="3:8" ht="15.75" thickBot="1">
      <c r="C1488" s="536" t="s">
        <v>1892</v>
      </c>
      <c r="D1488" s="537" t="s">
        <v>1893</v>
      </c>
      <c r="E1488" s="778"/>
      <c r="F1488" s="537" t="s">
        <v>1778</v>
      </c>
      <c r="G1488" s="537" t="s">
        <v>1680</v>
      </c>
      <c r="H1488" s="540">
        <v>18967</v>
      </c>
    </row>
    <row r="1489" spans="3:8" ht="15.75" thickBot="1">
      <c r="C1489" s="536" t="s">
        <v>1892</v>
      </c>
      <c r="D1489" s="537" t="s">
        <v>1893</v>
      </c>
      <c r="E1489" s="778"/>
      <c r="F1489" s="537" t="s">
        <v>1778</v>
      </c>
      <c r="G1489" s="537" t="s">
        <v>1680</v>
      </c>
      <c r="H1489" s="540">
        <v>34643</v>
      </c>
    </row>
    <row r="1490" spans="3:8" ht="15.75" thickBot="1">
      <c r="C1490" s="536" t="s">
        <v>1892</v>
      </c>
      <c r="D1490" s="537" t="s">
        <v>1893</v>
      </c>
      <c r="E1490" s="778"/>
      <c r="F1490" s="537" t="s">
        <v>1778</v>
      </c>
      <c r="G1490" s="537" t="s">
        <v>1680</v>
      </c>
      <c r="H1490" s="540">
        <v>35101</v>
      </c>
    </row>
    <row r="1491" spans="3:8" ht="15.75" thickBot="1">
      <c r="C1491" s="536" t="s">
        <v>1892</v>
      </c>
      <c r="D1491" s="537" t="s">
        <v>1893</v>
      </c>
      <c r="E1491" s="778"/>
      <c r="F1491" s="537" t="s">
        <v>1778</v>
      </c>
      <c r="G1491" s="537" t="s">
        <v>1680</v>
      </c>
      <c r="H1491" s="540">
        <v>35086</v>
      </c>
    </row>
    <row r="1492" spans="3:8" ht="15.75" thickBot="1">
      <c r="C1492" s="536" t="s">
        <v>1892</v>
      </c>
      <c r="D1492" s="537" t="s">
        <v>1893</v>
      </c>
      <c r="E1492" s="778"/>
      <c r="F1492" s="537" t="s">
        <v>1779</v>
      </c>
      <c r="G1492" s="537" t="s">
        <v>1680</v>
      </c>
      <c r="H1492" s="540">
        <v>35243</v>
      </c>
    </row>
    <row r="1493" spans="3:8" ht="15.75" thickBot="1">
      <c r="C1493" s="536" t="s">
        <v>1892</v>
      </c>
      <c r="D1493" s="537" t="s">
        <v>1893</v>
      </c>
      <c r="E1493" s="778"/>
      <c r="F1493" s="537" t="s">
        <v>1779</v>
      </c>
      <c r="G1493" s="537" t="s">
        <v>1680</v>
      </c>
      <c r="H1493" s="540">
        <v>35105</v>
      </c>
    </row>
    <row r="1494" spans="3:8" ht="15.75" thickBot="1">
      <c r="C1494" s="536" t="s">
        <v>1892</v>
      </c>
      <c r="D1494" s="537" t="s">
        <v>1893</v>
      </c>
      <c r="E1494" s="778"/>
      <c r="F1494" s="537" t="s">
        <v>1779</v>
      </c>
      <c r="G1494" s="537" t="s">
        <v>1680</v>
      </c>
      <c r="H1494" s="540">
        <v>34610</v>
      </c>
    </row>
    <row r="1495" spans="3:8" ht="15.75" thickBot="1">
      <c r="C1495" s="536" t="s">
        <v>1892</v>
      </c>
      <c r="D1495" s="537" t="s">
        <v>1893</v>
      </c>
      <c r="E1495" s="778"/>
      <c r="F1495" s="537" t="s">
        <v>1779</v>
      </c>
      <c r="G1495" s="537" t="s">
        <v>1680</v>
      </c>
      <c r="H1495" s="540">
        <v>34150</v>
      </c>
    </row>
    <row r="1496" spans="3:8" ht="15.75" thickBot="1">
      <c r="C1496" s="536" t="s">
        <v>1892</v>
      </c>
      <c r="D1496" s="537" t="s">
        <v>1893</v>
      </c>
      <c r="E1496" s="778"/>
      <c r="F1496" s="537" t="s">
        <v>1781</v>
      </c>
      <c r="G1496" s="537" t="s">
        <v>1680</v>
      </c>
      <c r="H1496" s="540">
        <v>34642</v>
      </c>
    </row>
    <row r="1497" spans="3:8" ht="15.75" thickBot="1">
      <c r="C1497" s="536" t="s">
        <v>1892</v>
      </c>
      <c r="D1497" s="537" t="s">
        <v>1893</v>
      </c>
      <c r="E1497" s="778"/>
      <c r="F1497" s="537" t="s">
        <v>1781</v>
      </c>
      <c r="G1497" s="537" t="s">
        <v>1680</v>
      </c>
      <c r="H1497" s="540">
        <v>34661</v>
      </c>
    </row>
    <row r="1498" spans="3:8" ht="15.75" thickBot="1">
      <c r="C1498" s="536" t="s">
        <v>1892</v>
      </c>
      <c r="D1498" s="537" t="s">
        <v>1893</v>
      </c>
      <c r="E1498" s="778"/>
      <c r="F1498" s="537" t="s">
        <v>1781</v>
      </c>
      <c r="G1498" s="537" t="s">
        <v>1680</v>
      </c>
      <c r="H1498" s="540">
        <v>35102</v>
      </c>
    </row>
    <row r="1499" spans="3:8" ht="15.75" thickBot="1">
      <c r="C1499" s="536" t="s">
        <v>1892</v>
      </c>
      <c r="D1499" s="537" t="s">
        <v>1893</v>
      </c>
      <c r="E1499" s="778"/>
      <c r="F1499" s="537" t="s">
        <v>1781</v>
      </c>
      <c r="G1499" s="537" t="s">
        <v>1680</v>
      </c>
      <c r="H1499" s="540">
        <v>35088</v>
      </c>
    </row>
    <row r="1500" spans="3:8" ht="15.75" thickBot="1">
      <c r="C1500" s="536" t="s">
        <v>1892</v>
      </c>
      <c r="D1500" s="537" t="s">
        <v>1893</v>
      </c>
      <c r="E1500" s="778"/>
      <c r="F1500" s="537" t="s">
        <v>1781</v>
      </c>
      <c r="G1500" s="537" t="s">
        <v>1680</v>
      </c>
      <c r="H1500" s="540">
        <v>35087</v>
      </c>
    </row>
    <row r="1501" spans="3:8" ht="15.75" thickBot="1">
      <c r="C1501" s="536" t="s">
        <v>1892</v>
      </c>
      <c r="D1501" s="537" t="s">
        <v>1893</v>
      </c>
      <c r="E1501" s="778"/>
      <c r="F1501" s="537" t="s">
        <v>1781</v>
      </c>
      <c r="G1501" s="537" t="s">
        <v>1680</v>
      </c>
      <c r="H1501" s="540">
        <v>34644</v>
      </c>
    </row>
    <row r="1502" spans="3:8" ht="15.75" thickBot="1">
      <c r="C1502" s="536" t="s">
        <v>1892</v>
      </c>
      <c r="D1502" s="537" t="s">
        <v>1893</v>
      </c>
      <c r="E1502" s="778"/>
      <c r="F1502" s="537" t="s">
        <v>1782</v>
      </c>
      <c r="G1502" s="537" t="s">
        <v>1680</v>
      </c>
      <c r="H1502" s="540">
        <v>34643</v>
      </c>
    </row>
    <row r="1503" spans="3:8" ht="15.75" thickBot="1">
      <c r="C1503" s="536" t="s">
        <v>1892</v>
      </c>
      <c r="D1503" s="537" t="s">
        <v>1893</v>
      </c>
      <c r="E1503" s="778"/>
      <c r="F1503" s="537" t="s">
        <v>1782</v>
      </c>
      <c r="G1503" s="537" t="s">
        <v>1680</v>
      </c>
      <c r="H1503" s="540">
        <v>34645</v>
      </c>
    </row>
    <row r="1504" spans="3:8" ht="15.75" thickBot="1">
      <c r="C1504" s="536" t="s">
        <v>1892</v>
      </c>
      <c r="D1504" s="537" t="s">
        <v>1893</v>
      </c>
      <c r="E1504" s="778"/>
      <c r="F1504" s="537" t="s">
        <v>1782</v>
      </c>
      <c r="G1504" s="537" t="s">
        <v>1680</v>
      </c>
      <c r="H1504" s="540">
        <v>35088</v>
      </c>
    </row>
    <row r="1505" spans="3:8" ht="15.75" thickBot="1">
      <c r="C1505" s="536" t="s">
        <v>1892</v>
      </c>
      <c r="D1505" s="537" t="s">
        <v>1893</v>
      </c>
      <c r="E1505" s="778"/>
      <c r="F1505" s="537" t="s">
        <v>1782</v>
      </c>
      <c r="G1505" s="537" t="s">
        <v>1680</v>
      </c>
      <c r="H1505" s="540">
        <v>35089</v>
      </c>
    </row>
    <row r="1506" spans="3:8" ht="15.75" thickBot="1">
      <c r="C1506" s="536" t="s">
        <v>1892</v>
      </c>
      <c r="D1506" s="537" t="s">
        <v>1893</v>
      </c>
      <c r="E1506" s="778"/>
      <c r="F1506" s="537" t="s">
        <v>1782</v>
      </c>
      <c r="G1506" s="537" t="s">
        <v>1680</v>
      </c>
      <c r="H1506" s="540">
        <v>34643</v>
      </c>
    </row>
    <row r="1507" spans="3:8" ht="15.75" thickBot="1">
      <c r="C1507" s="536" t="s">
        <v>1892</v>
      </c>
      <c r="D1507" s="537" t="s">
        <v>1893</v>
      </c>
      <c r="E1507" s="778"/>
      <c r="F1507" s="537" t="s">
        <v>1782</v>
      </c>
      <c r="G1507" s="537" t="s">
        <v>1680</v>
      </c>
      <c r="H1507" s="540">
        <v>35088</v>
      </c>
    </row>
    <row r="1508" spans="3:8" ht="15.75" thickBot="1">
      <c r="C1508" s="536" t="s">
        <v>1892</v>
      </c>
      <c r="D1508" s="537" t="s">
        <v>1893</v>
      </c>
      <c r="E1508" s="778"/>
      <c r="F1508" s="537" t="s">
        <v>1783</v>
      </c>
      <c r="G1508" s="537" t="s">
        <v>1680</v>
      </c>
      <c r="H1508" s="540">
        <v>35086</v>
      </c>
    </row>
    <row r="1509" spans="3:8" ht="15.75" thickBot="1">
      <c r="C1509" s="536" t="s">
        <v>1892</v>
      </c>
      <c r="D1509" s="537" t="s">
        <v>1893</v>
      </c>
      <c r="E1509" s="778"/>
      <c r="F1509" s="537" t="s">
        <v>1783</v>
      </c>
      <c r="G1509" s="537" t="s">
        <v>1680</v>
      </c>
      <c r="H1509" s="540">
        <v>16132</v>
      </c>
    </row>
    <row r="1510" spans="3:8" ht="15.75" thickBot="1">
      <c r="C1510" s="536" t="s">
        <v>1892</v>
      </c>
      <c r="D1510" s="537" t="s">
        <v>1893</v>
      </c>
      <c r="E1510" s="778"/>
      <c r="F1510" s="537" t="s">
        <v>1783</v>
      </c>
      <c r="G1510" s="537" t="s">
        <v>1680</v>
      </c>
      <c r="H1510" s="540">
        <v>35088</v>
      </c>
    </row>
    <row r="1511" spans="3:8" ht="15.75" thickBot="1">
      <c r="C1511" s="536" t="s">
        <v>1892</v>
      </c>
      <c r="D1511" s="537" t="s">
        <v>1893</v>
      </c>
      <c r="E1511" s="778"/>
      <c r="F1511" s="537" t="s">
        <v>1783</v>
      </c>
      <c r="G1511" s="537" t="s">
        <v>1680</v>
      </c>
      <c r="H1511" s="540">
        <v>34643</v>
      </c>
    </row>
    <row r="1512" spans="3:8" ht="15.75" thickBot="1">
      <c r="C1512" s="536" t="s">
        <v>1892</v>
      </c>
      <c r="D1512" s="537" t="s">
        <v>1893</v>
      </c>
      <c r="E1512" s="778"/>
      <c r="F1512" s="537" t="s">
        <v>1783</v>
      </c>
      <c r="G1512" s="537" t="s">
        <v>1680</v>
      </c>
      <c r="H1512" s="540">
        <v>18509</v>
      </c>
    </row>
    <row r="1513" spans="3:8" ht="15.75" thickBot="1">
      <c r="C1513" s="536" t="s">
        <v>1892</v>
      </c>
      <c r="D1513" s="537" t="s">
        <v>1893</v>
      </c>
      <c r="E1513" s="778"/>
      <c r="F1513" s="537" t="s">
        <v>1784</v>
      </c>
      <c r="G1513" s="537" t="s">
        <v>1680</v>
      </c>
      <c r="H1513" s="540">
        <v>34644</v>
      </c>
    </row>
    <row r="1514" spans="3:8" ht="15.75" thickBot="1">
      <c r="C1514" s="536" t="s">
        <v>1892</v>
      </c>
      <c r="D1514" s="537" t="s">
        <v>1893</v>
      </c>
      <c r="E1514" s="778"/>
      <c r="F1514" s="537" t="s">
        <v>1784</v>
      </c>
      <c r="G1514" s="537" t="s">
        <v>1680</v>
      </c>
      <c r="H1514" s="540">
        <v>-35088</v>
      </c>
    </row>
    <row r="1515" spans="3:8" ht="15.75" thickBot="1">
      <c r="C1515" s="536" t="s">
        <v>1892</v>
      </c>
      <c r="D1515" s="537" t="s">
        <v>1893</v>
      </c>
      <c r="E1515" s="778"/>
      <c r="F1515" s="537" t="s">
        <v>1784</v>
      </c>
      <c r="G1515" s="537" t="s">
        <v>1680</v>
      </c>
      <c r="H1515" s="540">
        <v>34641</v>
      </c>
    </row>
    <row r="1516" spans="3:8" ht="15.75" thickBot="1">
      <c r="C1516" s="536" t="s">
        <v>1892</v>
      </c>
      <c r="D1516" s="537" t="s">
        <v>1893</v>
      </c>
      <c r="E1516" s="778"/>
      <c r="F1516" s="537" t="s">
        <v>1784</v>
      </c>
      <c r="G1516" s="537" t="s">
        <v>1680</v>
      </c>
      <c r="H1516" s="540">
        <v>35088</v>
      </c>
    </row>
    <row r="1517" spans="3:8" ht="15.75" thickBot="1">
      <c r="C1517" s="536" t="s">
        <v>1892</v>
      </c>
      <c r="D1517" s="537" t="s">
        <v>1893</v>
      </c>
      <c r="E1517" s="778"/>
      <c r="F1517" s="537" t="s">
        <v>1784</v>
      </c>
      <c r="G1517" s="537" t="s">
        <v>1680</v>
      </c>
      <c r="H1517" s="540">
        <v>35088</v>
      </c>
    </row>
    <row r="1518" spans="3:8" ht="15.75" thickBot="1">
      <c r="C1518" s="536" t="s">
        <v>1892</v>
      </c>
      <c r="D1518" s="537" t="s">
        <v>1893</v>
      </c>
      <c r="E1518" s="778"/>
      <c r="F1518" s="537" t="s">
        <v>1784</v>
      </c>
      <c r="G1518" s="537" t="s">
        <v>1680</v>
      </c>
      <c r="H1518" s="540">
        <v>34641</v>
      </c>
    </row>
    <row r="1519" spans="3:8" ht="15.75" thickBot="1">
      <c r="C1519" s="536" t="s">
        <v>1892</v>
      </c>
      <c r="D1519" s="537" t="s">
        <v>1893</v>
      </c>
      <c r="E1519" s="778"/>
      <c r="F1519" s="537" t="s">
        <v>1784</v>
      </c>
      <c r="G1519" s="537" t="s">
        <v>1680</v>
      </c>
      <c r="H1519" s="540">
        <v>35073</v>
      </c>
    </row>
    <row r="1520" spans="3:8" ht="15.75" thickBot="1">
      <c r="C1520" s="536" t="s">
        <v>1892</v>
      </c>
      <c r="D1520" s="537" t="s">
        <v>1893</v>
      </c>
      <c r="E1520" s="778"/>
      <c r="F1520" s="537" t="s">
        <v>1784</v>
      </c>
      <c r="G1520" s="537" t="s">
        <v>1680</v>
      </c>
      <c r="H1520" s="540">
        <v>35088</v>
      </c>
    </row>
    <row r="1521" spans="3:8" ht="15.75" thickBot="1">
      <c r="C1521" s="536" t="s">
        <v>1892</v>
      </c>
      <c r="D1521" s="537" t="s">
        <v>1893</v>
      </c>
      <c r="E1521" s="778"/>
      <c r="F1521" s="537" t="s">
        <v>1784</v>
      </c>
      <c r="G1521" s="537" t="s">
        <v>1680</v>
      </c>
      <c r="H1521" s="540">
        <v>-34641</v>
      </c>
    </row>
    <row r="1522" spans="3:8" ht="15.75" thickBot="1">
      <c r="C1522" s="536" t="s">
        <v>1892</v>
      </c>
      <c r="D1522" s="537" t="s">
        <v>1893</v>
      </c>
      <c r="E1522" s="778"/>
      <c r="F1522" s="537" t="s">
        <v>1784</v>
      </c>
      <c r="G1522" s="537" t="s">
        <v>1680</v>
      </c>
      <c r="H1522" s="540">
        <v>34641</v>
      </c>
    </row>
    <row r="1523" spans="3:8" ht="15.75" thickBot="1">
      <c r="C1523" s="536" t="s">
        <v>1892</v>
      </c>
      <c r="D1523" s="537" t="s">
        <v>1893</v>
      </c>
      <c r="E1523" s="778"/>
      <c r="F1523" s="537" t="s">
        <v>1785</v>
      </c>
      <c r="G1523" s="537" t="s">
        <v>1680</v>
      </c>
      <c r="H1523" s="540">
        <v>34658</v>
      </c>
    </row>
    <row r="1524" spans="3:8" ht="15.75" thickBot="1">
      <c r="C1524" s="536" t="s">
        <v>1892</v>
      </c>
      <c r="D1524" s="537" t="s">
        <v>1893</v>
      </c>
      <c r="E1524" s="778"/>
      <c r="F1524" s="537" t="s">
        <v>1785</v>
      </c>
      <c r="G1524" s="537" t="s">
        <v>1680</v>
      </c>
      <c r="H1524" s="540">
        <v>35104</v>
      </c>
    </row>
    <row r="1525" spans="3:8" ht="15.75" thickBot="1">
      <c r="C1525" s="536" t="s">
        <v>1892</v>
      </c>
      <c r="D1525" s="537" t="s">
        <v>1893</v>
      </c>
      <c r="E1525" s="778"/>
      <c r="F1525" s="537" t="s">
        <v>1785</v>
      </c>
      <c r="G1525" s="537" t="s">
        <v>1680</v>
      </c>
      <c r="H1525" s="540">
        <v>34659</v>
      </c>
    </row>
    <row r="1526" spans="3:8" ht="15.75" thickBot="1">
      <c r="C1526" s="536" t="s">
        <v>1892</v>
      </c>
      <c r="D1526" s="537" t="s">
        <v>1893</v>
      </c>
      <c r="E1526" s="778"/>
      <c r="F1526" s="537" t="s">
        <v>1785</v>
      </c>
      <c r="G1526" s="537" t="s">
        <v>1680</v>
      </c>
      <c r="H1526" s="540">
        <v>34644</v>
      </c>
    </row>
    <row r="1527" spans="3:8" ht="15.75" thickBot="1">
      <c r="C1527" s="536" t="s">
        <v>1892</v>
      </c>
      <c r="D1527" s="537" t="s">
        <v>1893</v>
      </c>
      <c r="E1527" s="778"/>
      <c r="F1527" s="537" t="s">
        <v>1785</v>
      </c>
      <c r="G1527" s="537" t="s">
        <v>1680</v>
      </c>
      <c r="H1527" s="540">
        <v>35102</v>
      </c>
    </row>
    <row r="1528" spans="3:8" ht="15.75" thickBot="1">
      <c r="C1528" s="536" t="s">
        <v>1892</v>
      </c>
      <c r="D1528" s="537" t="s">
        <v>1893</v>
      </c>
      <c r="E1528" s="778"/>
      <c r="F1528" s="537" t="s">
        <v>1785</v>
      </c>
      <c r="G1528" s="537" t="s">
        <v>1680</v>
      </c>
      <c r="H1528" s="540">
        <v>35090</v>
      </c>
    </row>
    <row r="1529" spans="3:8" ht="15.75" thickBot="1">
      <c r="C1529" s="536" t="s">
        <v>1892</v>
      </c>
      <c r="D1529" s="537" t="s">
        <v>1893</v>
      </c>
      <c r="E1529" s="778"/>
      <c r="F1529" s="537" t="s">
        <v>1786</v>
      </c>
      <c r="G1529" s="537" t="s">
        <v>1680</v>
      </c>
      <c r="H1529" s="540">
        <v>37136</v>
      </c>
    </row>
    <row r="1530" spans="3:8" ht="15.75" thickBot="1">
      <c r="C1530" s="536" t="s">
        <v>1892</v>
      </c>
      <c r="D1530" s="537" t="s">
        <v>1893</v>
      </c>
      <c r="E1530" s="778"/>
      <c r="F1530" s="537" t="s">
        <v>1786</v>
      </c>
      <c r="G1530" s="537" t="s">
        <v>1680</v>
      </c>
      <c r="H1530" s="540">
        <v>18428</v>
      </c>
    </row>
    <row r="1531" spans="3:8" ht="15.75" thickBot="1">
      <c r="C1531" s="536" t="s">
        <v>1892</v>
      </c>
      <c r="D1531" s="537" t="s">
        <v>1893</v>
      </c>
      <c r="E1531" s="778"/>
      <c r="F1531" s="537" t="s">
        <v>1786</v>
      </c>
      <c r="G1531" s="537" t="s">
        <v>1680</v>
      </c>
      <c r="H1531" s="540">
        <v>18441</v>
      </c>
    </row>
    <row r="1532" spans="3:8" ht="15.75" thickBot="1">
      <c r="C1532" s="536" t="s">
        <v>1892</v>
      </c>
      <c r="D1532" s="537" t="s">
        <v>1893</v>
      </c>
      <c r="E1532" s="778"/>
      <c r="F1532" s="537" t="s">
        <v>1786</v>
      </c>
      <c r="G1532" s="537" t="s">
        <v>1680</v>
      </c>
      <c r="H1532" s="540">
        <v>37134</v>
      </c>
    </row>
    <row r="1533" spans="3:8" ht="15.75" thickBot="1">
      <c r="C1533" s="536" t="s">
        <v>1892</v>
      </c>
      <c r="D1533" s="537" t="s">
        <v>1893</v>
      </c>
      <c r="E1533" s="778"/>
      <c r="F1533" s="537" t="s">
        <v>827</v>
      </c>
      <c r="G1533" s="537" t="s">
        <v>814</v>
      </c>
      <c r="H1533" s="540">
        <v>-20695.330000000002</v>
      </c>
    </row>
    <row r="1534" spans="3:8" ht="15.75" thickBot="1">
      <c r="C1534" s="536" t="s">
        <v>1892</v>
      </c>
      <c r="D1534" s="537" t="s">
        <v>1893</v>
      </c>
      <c r="E1534" s="778"/>
      <c r="F1534" s="537" t="s">
        <v>827</v>
      </c>
      <c r="G1534" s="537" t="s">
        <v>814</v>
      </c>
      <c r="H1534" s="540">
        <v>-1315.5</v>
      </c>
    </row>
    <row r="1535" spans="3:8" ht="15.75" thickBot="1">
      <c r="C1535" s="536" t="s">
        <v>1892</v>
      </c>
      <c r="D1535" s="537" t="s">
        <v>1893</v>
      </c>
      <c r="E1535" s="778"/>
      <c r="F1535" s="537" t="s">
        <v>827</v>
      </c>
      <c r="G1535" s="537" t="s">
        <v>814</v>
      </c>
      <c r="H1535" s="540">
        <v>-15976.63</v>
      </c>
    </row>
    <row r="1536" spans="3:8" ht="15.75" thickBot="1">
      <c r="C1536" s="536" t="s">
        <v>1892</v>
      </c>
      <c r="D1536" s="537" t="s">
        <v>1893</v>
      </c>
      <c r="E1536" s="778"/>
      <c r="F1536" s="537" t="s">
        <v>827</v>
      </c>
      <c r="G1536" s="537" t="s">
        <v>814</v>
      </c>
      <c r="H1536" s="537" t="s">
        <v>1897</v>
      </c>
    </row>
    <row r="1537" spans="3:8" ht="15.75" thickBot="1">
      <c r="C1537" s="536" t="s">
        <v>1892</v>
      </c>
      <c r="D1537" s="537" t="s">
        <v>1893</v>
      </c>
      <c r="E1537" s="778"/>
      <c r="F1537" s="537" t="s">
        <v>827</v>
      </c>
      <c r="G1537" s="537" t="s">
        <v>814</v>
      </c>
      <c r="H1537" s="540">
        <v>-36824.400000000001</v>
      </c>
    </row>
    <row r="1538" spans="3:8" ht="15.75" thickBot="1">
      <c r="C1538" s="536" t="s">
        <v>1892</v>
      </c>
      <c r="D1538" s="537" t="s">
        <v>1893</v>
      </c>
      <c r="E1538" s="778"/>
      <c r="F1538" s="537" t="s">
        <v>827</v>
      </c>
      <c r="G1538" s="537" t="s">
        <v>814</v>
      </c>
      <c r="H1538" s="540">
        <v>-10383</v>
      </c>
    </row>
    <row r="1539" spans="3:8" ht="15.75" thickBot="1">
      <c r="C1539" s="536" t="s">
        <v>1892</v>
      </c>
      <c r="D1539" s="537" t="s">
        <v>1893</v>
      </c>
      <c r="E1539" s="778"/>
      <c r="F1539" s="537" t="s">
        <v>827</v>
      </c>
      <c r="G1539" s="537" t="s">
        <v>814</v>
      </c>
      <c r="H1539" s="537">
        <v>-164.74</v>
      </c>
    </row>
    <row r="1540" spans="3:8" ht="15.75" thickBot="1">
      <c r="C1540" s="536" t="s">
        <v>1892</v>
      </c>
      <c r="D1540" s="537" t="s">
        <v>1893</v>
      </c>
      <c r="E1540" s="778"/>
      <c r="F1540" s="537" t="s">
        <v>827</v>
      </c>
      <c r="G1540" s="537" t="s">
        <v>814</v>
      </c>
      <c r="H1540" s="540">
        <v>-151328.91</v>
      </c>
    </row>
    <row r="1541" spans="3:8" ht="15.75" thickBot="1">
      <c r="C1541" s="536" t="s">
        <v>1892</v>
      </c>
      <c r="D1541" s="537" t="s">
        <v>1893</v>
      </c>
      <c r="E1541" s="778"/>
      <c r="F1541" s="537" t="s">
        <v>827</v>
      </c>
      <c r="G1541" s="537" t="s">
        <v>814</v>
      </c>
      <c r="H1541" s="540">
        <v>-1946.2</v>
      </c>
    </row>
    <row r="1542" spans="3:8" ht="15.75" thickBot="1">
      <c r="C1542" s="536" t="s">
        <v>1892</v>
      </c>
      <c r="D1542" s="537" t="s">
        <v>1893</v>
      </c>
      <c r="E1542" s="778"/>
      <c r="F1542" s="537" t="s">
        <v>827</v>
      </c>
      <c r="G1542" s="537" t="s">
        <v>814</v>
      </c>
      <c r="H1542" s="537">
        <v>-723.75</v>
      </c>
    </row>
    <row r="1543" spans="3:8" ht="15.75" thickBot="1">
      <c r="C1543" s="536" t="s">
        <v>1892</v>
      </c>
      <c r="D1543" s="537" t="s">
        <v>1893</v>
      </c>
      <c r="E1543" s="778"/>
      <c r="F1543" s="537" t="s">
        <v>827</v>
      </c>
      <c r="G1543" s="537" t="s">
        <v>814</v>
      </c>
      <c r="H1543" s="540">
        <v>-227746.7</v>
      </c>
    </row>
    <row r="1544" spans="3:8" ht="15.75" thickBot="1">
      <c r="C1544" s="536" t="s">
        <v>1892</v>
      </c>
      <c r="D1544" s="537" t="s">
        <v>1893</v>
      </c>
      <c r="E1544" s="778"/>
      <c r="F1544" s="537" t="s">
        <v>827</v>
      </c>
      <c r="G1544" s="537" t="s">
        <v>814</v>
      </c>
      <c r="H1544" s="540">
        <v>-10383</v>
      </c>
    </row>
    <row r="1545" spans="3:8" ht="15.75" thickBot="1">
      <c r="C1545" s="536" t="s">
        <v>1892</v>
      </c>
      <c r="D1545" s="537" t="s">
        <v>1893</v>
      </c>
      <c r="E1545" s="778"/>
      <c r="F1545" s="537" t="s">
        <v>827</v>
      </c>
      <c r="G1545" s="537" t="s">
        <v>814</v>
      </c>
      <c r="H1545" s="540">
        <v>-153342.47</v>
      </c>
    </row>
    <row r="1546" spans="3:8" ht="15.75" thickBot="1">
      <c r="C1546" s="536" t="s">
        <v>1892</v>
      </c>
      <c r="D1546" s="537" t="s">
        <v>1893</v>
      </c>
      <c r="E1546" s="778"/>
      <c r="F1546" s="537" t="s">
        <v>827</v>
      </c>
      <c r="G1546" s="537" t="s">
        <v>814</v>
      </c>
      <c r="H1546" s="537">
        <v>-131.6</v>
      </c>
    </row>
    <row r="1547" spans="3:8" ht="15.75" thickBot="1">
      <c r="C1547" s="536" t="s">
        <v>1892</v>
      </c>
      <c r="D1547" s="537" t="s">
        <v>1893</v>
      </c>
      <c r="E1547" s="778"/>
      <c r="F1547" s="537" t="s">
        <v>827</v>
      </c>
      <c r="G1547" s="537" t="s">
        <v>814</v>
      </c>
      <c r="H1547" s="540">
        <v>-916337.9</v>
      </c>
    </row>
    <row r="1548" spans="3:8" ht="15.75" thickBot="1">
      <c r="C1548" s="536" t="s">
        <v>1892</v>
      </c>
      <c r="D1548" s="537" t="s">
        <v>1893</v>
      </c>
      <c r="E1548" s="778"/>
      <c r="F1548" s="537" t="s">
        <v>827</v>
      </c>
      <c r="G1548" s="537" t="s">
        <v>814</v>
      </c>
      <c r="H1548" s="540">
        <v>-10383</v>
      </c>
    </row>
    <row r="1549" spans="3:8" ht="15.75" thickBot="1">
      <c r="C1549" s="536" t="s">
        <v>1892</v>
      </c>
      <c r="D1549" s="537" t="s">
        <v>1893</v>
      </c>
      <c r="E1549" s="778"/>
      <c r="F1549" s="537" t="s">
        <v>827</v>
      </c>
      <c r="G1549" s="537" t="s">
        <v>814</v>
      </c>
      <c r="H1549" s="540">
        <v>-61679.199999999997</v>
      </c>
    </row>
    <row r="1550" spans="3:8" ht="15.75" thickBot="1">
      <c r="C1550" s="536" t="s">
        <v>1892</v>
      </c>
      <c r="D1550" s="537" t="s">
        <v>1893</v>
      </c>
      <c r="E1550" s="778"/>
      <c r="F1550" s="537" t="s">
        <v>827</v>
      </c>
      <c r="G1550" s="537" t="s">
        <v>814</v>
      </c>
      <c r="H1550" s="537">
        <v>-695.62</v>
      </c>
    </row>
    <row r="1551" spans="3:8" ht="15.75" thickBot="1">
      <c r="C1551" s="536" t="s">
        <v>1892</v>
      </c>
      <c r="D1551" s="537" t="s">
        <v>1893</v>
      </c>
      <c r="E1551" s="778"/>
      <c r="F1551" s="537" t="s">
        <v>827</v>
      </c>
      <c r="G1551" s="537" t="s">
        <v>814</v>
      </c>
      <c r="H1551" s="540">
        <v>-78216.289999999994</v>
      </c>
    </row>
    <row r="1552" spans="3:8" ht="15.75" thickBot="1">
      <c r="C1552" s="536" t="s">
        <v>1892</v>
      </c>
      <c r="D1552" s="537" t="s">
        <v>1893</v>
      </c>
      <c r="E1552" s="778"/>
      <c r="F1552" s="537" t="s">
        <v>827</v>
      </c>
      <c r="G1552" s="537" t="s">
        <v>814</v>
      </c>
      <c r="H1552" s="540">
        <v>-11056.18</v>
      </c>
    </row>
    <row r="1553" spans="3:8" ht="15.75" thickBot="1">
      <c r="C1553" s="536" t="s">
        <v>1892</v>
      </c>
      <c r="D1553" s="537" t="s">
        <v>1893</v>
      </c>
      <c r="E1553" s="778"/>
      <c r="F1553" s="537" t="s">
        <v>827</v>
      </c>
      <c r="G1553" s="537" t="s">
        <v>814</v>
      </c>
      <c r="H1553" s="540">
        <v>-161538.85</v>
      </c>
    </row>
    <row r="1554" spans="3:8" ht="15.75" thickBot="1">
      <c r="C1554" s="536" t="s">
        <v>1892</v>
      </c>
      <c r="D1554" s="537" t="s">
        <v>1893</v>
      </c>
      <c r="E1554" s="778"/>
      <c r="F1554" s="537" t="s">
        <v>827</v>
      </c>
      <c r="G1554" s="537" t="s">
        <v>814</v>
      </c>
      <c r="H1554" s="540">
        <v>-351317.2</v>
      </c>
    </row>
    <row r="1555" spans="3:8" ht="15.75" thickBot="1">
      <c r="C1555" s="536" t="s">
        <v>1892</v>
      </c>
      <c r="D1555" s="537" t="s">
        <v>1893</v>
      </c>
      <c r="E1555" s="778"/>
      <c r="F1555" s="537" t="s">
        <v>827</v>
      </c>
      <c r="G1555" s="537" t="s">
        <v>1680</v>
      </c>
      <c r="H1555" s="540">
        <v>34125</v>
      </c>
    </row>
    <row r="1556" spans="3:8" ht="15.75" thickBot="1">
      <c r="C1556" s="536" t="s">
        <v>1892</v>
      </c>
      <c r="D1556" s="537" t="s">
        <v>1893</v>
      </c>
      <c r="E1556" s="778"/>
      <c r="F1556" s="537" t="s">
        <v>827</v>
      </c>
      <c r="G1556" s="537" t="s">
        <v>1680</v>
      </c>
      <c r="H1556" s="540">
        <v>30855</v>
      </c>
    </row>
    <row r="1557" spans="3:8" ht="15.75" thickBot="1">
      <c r="C1557" s="536" t="s">
        <v>1892</v>
      </c>
      <c r="D1557" s="537" t="s">
        <v>1893</v>
      </c>
      <c r="E1557" s="778"/>
      <c r="F1557" s="537" t="s">
        <v>827</v>
      </c>
      <c r="G1557" s="537" t="s">
        <v>1680</v>
      </c>
      <c r="H1557" s="540">
        <v>30867</v>
      </c>
    </row>
    <row r="1558" spans="3:8" ht="15.75" thickBot="1">
      <c r="C1558" s="536" t="s">
        <v>1892</v>
      </c>
      <c r="D1558" s="537" t="s">
        <v>1893</v>
      </c>
      <c r="E1558" s="778"/>
      <c r="F1558" s="537" t="s">
        <v>827</v>
      </c>
      <c r="G1558" s="537" t="s">
        <v>1680</v>
      </c>
      <c r="H1558" s="540">
        <v>34124</v>
      </c>
    </row>
    <row r="1559" spans="3:8" ht="15.75" thickBot="1">
      <c r="C1559" s="536" t="s">
        <v>1892</v>
      </c>
      <c r="D1559" s="537" t="s">
        <v>1893</v>
      </c>
      <c r="E1559" s="778"/>
      <c r="F1559" s="537" t="s">
        <v>827</v>
      </c>
      <c r="G1559" s="537" t="s">
        <v>1680</v>
      </c>
      <c r="H1559" s="540">
        <v>19633</v>
      </c>
    </row>
    <row r="1560" spans="3:8" ht="15.75" thickBot="1">
      <c r="C1560" s="536" t="s">
        <v>1892</v>
      </c>
      <c r="D1560" s="537" t="s">
        <v>1893</v>
      </c>
      <c r="E1560" s="778"/>
      <c r="F1560" s="537" t="s">
        <v>827</v>
      </c>
      <c r="G1560" s="537" t="s">
        <v>1680</v>
      </c>
      <c r="H1560" s="540">
        <v>34155</v>
      </c>
    </row>
    <row r="1561" spans="3:8" ht="15.75" thickBot="1">
      <c r="C1561" s="536" t="s">
        <v>1892</v>
      </c>
      <c r="D1561" s="537" t="s">
        <v>1893</v>
      </c>
      <c r="E1561" s="778"/>
      <c r="F1561" s="537" t="s">
        <v>827</v>
      </c>
      <c r="G1561" s="537" t="s">
        <v>1680</v>
      </c>
      <c r="H1561" s="540">
        <v>8319</v>
      </c>
    </row>
    <row r="1562" spans="3:8" ht="15.75" thickBot="1">
      <c r="C1562" s="536" t="s">
        <v>1892</v>
      </c>
      <c r="D1562" s="537" t="s">
        <v>1893</v>
      </c>
      <c r="E1562" s="778"/>
      <c r="F1562" s="538">
        <v>44938</v>
      </c>
      <c r="G1562" s="537" t="s">
        <v>1680</v>
      </c>
      <c r="H1562" s="540">
        <v>30870</v>
      </c>
    </row>
    <row r="1563" spans="3:8" ht="15.75" thickBot="1">
      <c r="C1563" s="536" t="s">
        <v>1892</v>
      </c>
      <c r="D1563" s="537" t="s">
        <v>1893</v>
      </c>
      <c r="E1563" s="778"/>
      <c r="F1563" s="538">
        <v>44938</v>
      </c>
      <c r="G1563" s="537" t="s">
        <v>1680</v>
      </c>
      <c r="H1563" s="540">
        <v>30868</v>
      </c>
    </row>
    <row r="1564" spans="3:8" ht="15.75" thickBot="1">
      <c r="C1564" s="536" t="s">
        <v>1892</v>
      </c>
      <c r="D1564" s="537" t="s">
        <v>1893</v>
      </c>
      <c r="E1564" s="778"/>
      <c r="F1564" s="538">
        <v>44938</v>
      </c>
      <c r="G1564" s="537" t="s">
        <v>1680</v>
      </c>
      <c r="H1564" s="540">
        <v>34139</v>
      </c>
    </row>
    <row r="1565" spans="3:8" ht="15.75" thickBot="1">
      <c r="C1565" s="536" t="s">
        <v>1892</v>
      </c>
      <c r="D1565" s="537" t="s">
        <v>1893</v>
      </c>
      <c r="E1565" s="778"/>
      <c r="F1565" s="538">
        <v>44938</v>
      </c>
      <c r="G1565" s="537" t="s">
        <v>1680</v>
      </c>
      <c r="H1565" s="540">
        <v>34138</v>
      </c>
    </row>
    <row r="1566" spans="3:8" ht="15.75" thickBot="1">
      <c r="C1566" s="536" t="s">
        <v>1892</v>
      </c>
      <c r="D1566" s="537" t="s">
        <v>1893</v>
      </c>
      <c r="E1566" s="778"/>
      <c r="F1566" s="538">
        <v>44997</v>
      </c>
      <c r="G1566" s="537" t="s">
        <v>1680</v>
      </c>
      <c r="H1566" s="540">
        <v>30853</v>
      </c>
    </row>
    <row r="1567" spans="3:8" ht="15.75" thickBot="1">
      <c r="C1567" s="536" t="s">
        <v>1892</v>
      </c>
      <c r="D1567" s="537" t="s">
        <v>1893</v>
      </c>
      <c r="E1567" s="778"/>
      <c r="F1567" s="538">
        <v>44997</v>
      </c>
      <c r="G1567" s="537" t="s">
        <v>1680</v>
      </c>
      <c r="H1567" s="540">
        <v>34139</v>
      </c>
    </row>
    <row r="1568" spans="3:8" ht="15.75" thickBot="1">
      <c r="C1568" s="536" t="s">
        <v>1892</v>
      </c>
      <c r="D1568" s="537" t="s">
        <v>1893</v>
      </c>
      <c r="E1568" s="778"/>
      <c r="F1568" s="538">
        <v>44997</v>
      </c>
      <c r="G1568" s="537" t="s">
        <v>1680</v>
      </c>
      <c r="H1568" s="540">
        <v>30867</v>
      </c>
    </row>
    <row r="1569" spans="3:8" ht="15.75" thickBot="1">
      <c r="C1569" s="536" t="s">
        <v>1892</v>
      </c>
      <c r="D1569" s="537" t="s">
        <v>1893</v>
      </c>
      <c r="E1569" s="778"/>
      <c r="F1569" s="538">
        <v>44997</v>
      </c>
      <c r="G1569" s="537" t="s">
        <v>1680</v>
      </c>
      <c r="H1569" s="540">
        <v>34124</v>
      </c>
    </row>
    <row r="1570" spans="3:8" ht="15.75" thickBot="1">
      <c r="C1570" s="536" t="s">
        <v>1892</v>
      </c>
      <c r="D1570" s="537" t="s">
        <v>1893</v>
      </c>
      <c r="E1570" s="778"/>
      <c r="F1570" s="538">
        <v>45028</v>
      </c>
      <c r="G1570" s="537" t="s">
        <v>1680</v>
      </c>
      <c r="H1570" s="540">
        <v>34141</v>
      </c>
    </row>
    <row r="1571" spans="3:8" ht="15.75" thickBot="1">
      <c r="C1571" s="536" t="s">
        <v>1892</v>
      </c>
      <c r="D1571" s="537" t="s">
        <v>1893</v>
      </c>
      <c r="E1571" s="778"/>
      <c r="F1571" s="538">
        <v>45028</v>
      </c>
      <c r="G1571" s="537" t="s">
        <v>1680</v>
      </c>
      <c r="H1571" s="540">
        <v>34124</v>
      </c>
    </row>
    <row r="1572" spans="3:8" ht="15.75" thickBot="1">
      <c r="C1572" s="536" t="s">
        <v>1892</v>
      </c>
      <c r="D1572" s="537" t="s">
        <v>1893</v>
      </c>
      <c r="E1572" s="778"/>
      <c r="F1572" s="538">
        <v>45028</v>
      </c>
      <c r="G1572" s="537" t="s">
        <v>1680</v>
      </c>
      <c r="H1572" s="540">
        <v>30851</v>
      </c>
    </row>
    <row r="1573" spans="3:8" ht="15.75" thickBot="1">
      <c r="C1573" s="536" t="s">
        <v>1892</v>
      </c>
      <c r="D1573" s="537" t="s">
        <v>1893</v>
      </c>
      <c r="E1573" s="778"/>
      <c r="F1573" s="538">
        <v>45028</v>
      </c>
      <c r="G1573" s="537" t="s">
        <v>1680</v>
      </c>
      <c r="H1573" s="540">
        <v>30865</v>
      </c>
    </row>
    <row r="1574" spans="3:8" ht="15.75" thickBot="1">
      <c r="C1574" s="536" t="s">
        <v>1892</v>
      </c>
      <c r="D1574" s="537" t="s">
        <v>1893</v>
      </c>
      <c r="E1574" s="778"/>
      <c r="F1574" s="538">
        <v>45028</v>
      </c>
      <c r="G1574" s="537" t="s">
        <v>1680</v>
      </c>
      <c r="H1574" s="540">
        <v>30868</v>
      </c>
    </row>
    <row r="1575" spans="3:8" ht="15.75" thickBot="1">
      <c r="C1575" s="536" t="s">
        <v>1892</v>
      </c>
      <c r="D1575" s="537" t="s">
        <v>1893</v>
      </c>
      <c r="E1575" s="778"/>
      <c r="F1575" s="538">
        <v>45028</v>
      </c>
      <c r="G1575" s="537" t="s">
        <v>1680</v>
      </c>
      <c r="H1575" s="540">
        <v>34136</v>
      </c>
    </row>
    <row r="1576" spans="3:8" ht="15.75" thickBot="1">
      <c r="C1576" s="536" t="s">
        <v>1892</v>
      </c>
      <c r="D1576" s="537" t="s">
        <v>1893</v>
      </c>
      <c r="E1576" s="778"/>
      <c r="F1576" s="538">
        <v>45058</v>
      </c>
      <c r="G1576" s="537" t="s">
        <v>1680</v>
      </c>
      <c r="H1576" s="540">
        <v>34122</v>
      </c>
    </row>
    <row r="1577" spans="3:8" ht="15.75" thickBot="1">
      <c r="C1577" s="536" t="s">
        <v>1892</v>
      </c>
      <c r="D1577" s="537" t="s">
        <v>1893</v>
      </c>
      <c r="E1577" s="778"/>
      <c r="F1577" s="538">
        <v>45058</v>
      </c>
      <c r="G1577" s="537" t="s">
        <v>1680</v>
      </c>
      <c r="H1577" s="540">
        <v>30852</v>
      </c>
    </row>
    <row r="1578" spans="3:8" ht="15.75" thickBot="1">
      <c r="C1578" s="536" t="s">
        <v>1892</v>
      </c>
      <c r="D1578" s="537" t="s">
        <v>1893</v>
      </c>
      <c r="E1578" s="778"/>
      <c r="F1578" s="538">
        <v>45058</v>
      </c>
      <c r="G1578" s="537" t="s">
        <v>1680</v>
      </c>
      <c r="H1578" s="540">
        <v>30862</v>
      </c>
    </row>
    <row r="1579" spans="3:8" ht="15.75" thickBot="1">
      <c r="C1579" s="536" t="s">
        <v>1892</v>
      </c>
      <c r="D1579" s="537" t="s">
        <v>1893</v>
      </c>
      <c r="E1579" s="778"/>
      <c r="F1579" s="538">
        <v>45058</v>
      </c>
      <c r="G1579" s="537" t="s">
        <v>1680</v>
      </c>
      <c r="H1579" s="540">
        <v>34145</v>
      </c>
    </row>
    <row r="1580" spans="3:8" ht="15.75" thickBot="1">
      <c r="C1580" s="536" t="s">
        <v>1892</v>
      </c>
      <c r="D1580" s="537" t="s">
        <v>1893</v>
      </c>
      <c r="E1580" s="778"/>
      <c r="F1580" s="538">
        <v>45089</v>
      </c>
      <c r="G1580" s="537" t="s">
        <v>1680</v>
      </c>
      <c r="H1580" s="540">
        <v>34122</v>
      </c>
    </row>
    <row r="1581" spans="3:8" ht="15.75" thickBot="1">
      <c r="C1581" s="536" t="s">
        <v>1892</v>
      </c>
      <c r="D1581" s="537" t="s">
        <v>1893</v>
      </c>
      <c r="E1581" s="778"/>
      <c r="F1581" s="538">
        <v>45089</v>
      </c>
      <c r="G1581" s="537" t="s">
        <v>1680</v>
      </c>
      <c r="H1581" s="540">
        <v>34139</v>
      </c>
    </row>
    <row r="1582" spans="3:8" ht="15.75" thickBot="1">
      <c r="C1582" s="536" t="s">
        <v>1892</v>
      </c>
      <c r="D1582" s="537" t="s">
        <v>1893</v>
      </c>
      <c r="E1582" s="778"/>
      <c r="F1582" s="538">
        <v>45089</v>
      </c>
      <c r="G1582" s="537" t="s">
        <v>1680</v>
      </c>
      <c r="H1582" s="540">
        <v>30853</v>
      </c>
    </row>
    <row r="1583" spans="3:8" ht="15.75" thickBot="1">
      <c r="C1583" s="536" t="s">
        <v>1892</v>
      </c>
      <c r="D1583" s="537" t="s">
        <v>1893</v>
      </c>
      <c r="E1583" s="778"/>
      <c r="F1583" s="538">
        <v>45089</v>
      </c>
      <c r="G1583" s="537" t="s">
        <v>1680</v>
      </c>
      <c r="H1583" s="540">
        <v>30859</v>
      </c>
    </row>
    <row r="1584" spans="3:8" ht="15.75" thickBot="1">
      <c r="C1584" s="536" t="s">
        <v>1892</v>
      </c>
      <c r="D1584" s="537" t="s">
        <v>1893</v>
      </c>
      <c r="E1584" s="778"/>
      <c r="F1584" s="538">
        <v>45119</v>
      </c>
      <c r="G1584" s="537" t="s">
        <v>1680</v>
      </c>
      <c r="H1584" s="540">
        <v>34601</v>
      </c>
    </row>
    <row r="1585" spans="3:8" ht="15.75" thickBot="1">
      <c r="C1585" s="536" t="s">
        <v>1892</v>
      </c>
      <c r="D1585" s="537" t="s">
        <v>1893</v>
      </c>
      <c r="E1585" s="778"/>
      <c r="F1585" s="538">
        <v>45119</v>
      </c>
      <c r="G1585" s="537" t="s">
        <v>1680</v>
      </c>
      <c r="H1585" s="540">
        <v>34125</v>
      </c>
    </row>
    <row r="1586" spans="3:8" ht="15.75" thickBot="1">
      <c r="C1586" s="536" t="s">
        <v>1892</v>
      </c>
      <c r="D1586" s="537" t="s">
        <v>1893</v>
      </c>
      <c r="E1586" s="778"/>
      <c r="F1586" s="538">
        <v>45119</v>
      </c>
      <c r="G1586" s="537" t="s">
        <v>1680</v>
      </c>
      <c r="H1586" s="540">
        <v>35038</v>
      </c>
    </row>
    <row r="1587" spans="3:8" ht="15.75" thickBot="1">
      <c r="C1587" s="536" t="s">
        <v>1892</v>
      </c>
      <c r="D1587" s="537" t="s">
        <v>1893</v>
      </c>
      <c r="E1587" s="778"/>
      <c r="F1587" s="538">
        <v>45119</v>
      </c>
      <c r="G1587" s="537" t="s">
        <v>1680</v>
      </c>
      <c r="H1587" s="540">
        <v>30853</v>
      </c>
    </row>
    <row r="1588" spans="3:8" ht="15.75" thickBot="1">
      <c r="C1588" s="536" t="s">
        <v>1892</v>
      </c>
      <c r="D1588" s="537" t="s">
        <v>1893</v>
      </c>
      <c r="E1588" s="778"/>
      <c r="F1588" s="538">
        <v>45150</v>
      </c>
      <c r="G1588" s="537" t="s">
        <v>1680</v>
      </c>
      <c r="H1588" s="540">
        <v>34600</v>
      </c>
    </row>
    <row r="1589" spans="3:8" ht="15.75" thickBot="1">
      <c r="C1589" s="536" t="s">
        <v>1892</v>
      </c>
      <c r="D1589" s="537" t="s">
        <v>1893</v>
      </c>
      <c r="E1589" s="778"/>
      <c r="F1589" s="538">
        <v>45150</v>
      </c>
      <c r="G1589" s="537" t="s">
        <v>1680</v>
      </c>
      <c r="H1589" s="540">
        <v>35038</v>
      </c>
    </row>
    <row r="1590" spans="3:8" ht="15.75" thickBot="1">
      <c r="C1590" s="536" t="s">
        <v>1892</v>
      </c>
      <c r="D1590" s="537" t="s">
        <v>1893</v>
      </c>
      <c r="E1590" s="778"/>
      <c r="F1590" s="538">
        <v>45150</v>
      </c>
      <c r="G1590" s="537" t="s">
        <v>1680</v>
      </c>
      <c r="H1590" s="540">
        <v>34614</v>
      </c>
    </row>
    <row r="1591" spans="3:8" ht="15.75" thickBot="1">
      <c r="C1591" s="536" t="s">
        <v>1892</v>
      </c>
      <c r="D1591" s="537" t="s">
        <v>1893</v>
      </c>
      <c r="E1591" s="778"/>
      <c r="F1591" s="538">
        <v>45150</v>
      </c>
      <c r="G1591" s="537" t="s">
        <v>1680</v>
      </c>
      <c r="H1591" s="540">
        <v>35037</v>
      </c>
    </row>
    <row r="1592" spans="3:8" ht="15.75" thickBot="1">
      <c r="C1592" s="536" t="s">
        <v>1892</v>
      </c>
      <c r="D1592" s="537" t="s">
        <v>1893</v>
      </c>
      <c r="E1592" s="778"/>
      <c r="F1592" s="538">
        <v>45150</v>
      </c>
      <c r="G1592" s="537" t="s">
        <v>1680</v>
      </c>
      <c r="H1592" s="540">
        <v>34599</v>
      </c>
    </row>
    <row r="1593" spans="3:8" ht="15.75" thickBot="1">
      <c r="C1593" s="536" t="s">
        <v>1892</v>
      </c>
      <c r="D1593" s="537" t="s">
        <v>1893</v>
      </c>
      <c r="E1593" s="778"/>
      <c r="F1593" s="538">
        <v>45150</v>
      </c>
      <c r="G1593" s="537" t="s">
        <v>1680</v>
      </c>
      <c r="H1593" s="540">
        <v>35104</v>
      </c>
    </row>
    <row r="1594" spans="3:8" ht="15.75" thickBot="1">
      <c r="C1594" s="536" t="s">
        <v>1892</v>
      </c>
      <c r="D1594" s="537" t="s">
        <v>1893</v>
      </c>
      <c r="E1594" s="778"/>
      <c r="F1594" s="538">
        <v>45181</v>
      </c>
      <c r="G1594" s="537" t="s">
        <v>1680</v>
      </c>
      <c r="H1594" s="540">
        <v>35036</v>
      </c>
    </row>
    <row r="1595" spans="3:8" ht="15.75" thickBot="1">
      <c r="C1595" s="536" t="s">
        <v>1892</v>
      </c>
      <c r="D1595" s="537" t="s">
        <v>1893</v>
      </c>
      <c r="E1595" s="778"/>
      <c r="F1595" s="538">
        <v>45181</v>
      </c>
      <c r="G1595" s="537" t="s">
        <v>1680</v>
      </c>
      <c r="H1595" s="540">
        <v>34598</v>
      </c>
    </row>
    <row r="1596" spans="3:8" ht="15.75" thickBot="1">
      <c r="C1596" s="536" t="s">
        <v>1892</v>
      </c>
      <c r="D1596" s="537" t="s">
        <v>1893</v>
      </c>
      <c r="E1596" s="778"/>
      <c r="F1596" s="538">
        <v>45181</v>
      </c>
      <c r="G1596" s="537" t="s">
        <v>1680</v>
      </c>
      <c r="H1596" s="540">
        <v>26408</v>
      </c>
    </row>
    <row r="1597" spans="3:8" ht="15.75" thickBot="1">
      <c r="C1597" s="536" t="s">
        <v>1892</v>
      </c>
      <c r="D1597" s="537" t="s">
        <v>1893</v>
      </c>
      <c r="E1597" s="778"/>
      <c r="F1597" s="538">
        <v>45181</v>
      </c>
      <c r="G1597" s="537" t="s">
        <v>1680</v>
      </c>
      <c r="H1597" s="540">
        <v>35049</v>
      </c>
    </row>
    <row r="1598" spans="3:8" ht="15.75" thickBot="1">
      <c r="C1598" s="536" t="s">
        <v>1892</v>
      </c>
      <c r="D1598" s="537" t="s">
        <v>1893</v>
      </c>
      <c r="E1598" s="778"/>
      <c r="F1598" s="538">
        <v>45181</v>
      </c>
      <c r="G1598" s="537" t="s">
        <v>1680</v>
      </c>
      <c r="H1598" s="540">
        <v>35055</v>
      </c>
    </row>
    <row r="1599" spans="3:8" ht="15.75" thickBot="1">
      <c r="C1599" s="536" t="s">
        <v>1892</v>
      </c>
      <c r="D1599" s="537" t="s">
        <v>1893</v>
      </c>
      <c r="E1599" s="778"/>
      <c r="F1599" s="538">
        <v>45181</v>
      </c>
      <c r="G1599" s="537" t="s">
        <v>1680</v>
      </c>
      <c r="H1599" s="540">
        <v>8203</v>
      </c>
    </row>
    <row r="1600" spans="3:8" ht="15.75" thickBot="1">
      <c r="C1600" s="536" t="s">
        <v>1892</v>
      </c>
      <c r="D1600" s="537" t="s">
        <v>1893</v>
      </c>
      <c r="E1600" s="778"/>
      <c r="F1600" s="538">
        <v>45181</v>
      </c>
      <c r="G1600" s="537" t="s">
        <v>1680</v>
      </c>
      <c r="H1600" s="540">
        <v>34614</v>
      </c>
    </row>
    <row r="1601" spans="3:8" ht="15.75" thickBot="1">
      <c r="C1601" s="536" t="s">
        <v>1892</v>
      </c>
      <c r="D1601" s="537" t="s">
        <v>1893</v>
      </c>
      <c r="E1601" s="778"/>
      <c r="F1601" s="538">
        <v>45211</v>
      </c>
      <c r="G1601" s="537" t="s">
        <v>1680</v>
      </c>
      <c r="H1601" s="540">
        <v>34608</v>
      </c>
    </row>
    <row r="1602" spans="3:8" ht="15.75" thickBot="1">
      <c r="C1602" s="536" t="s">
        <v>1892</v>
      </c>
      <c r="D1602" s="537" t="s">
        <v>1893</v>
      </c>
      <c r="E1602" s="778"/>
      <c r="F1602" s="538">
        <v>45211</v>
      </c>
      <c r="G1602" s="537" t="s">
        <v>1680</v>
      </c>
      <c r="H1602" s="540">
        <v>35055</v>
      </c>
    </row>
    <row r="1603" spans="3:8" ht="15.75" thickBot="1">
      <c r="C1603" s="536" t="s">
        <v>1892</v>
      </c>
      <c r="D1603" s="537" t="s">
        <v>1893</v>
      </c>
      <c r="E1603" s="778"/>
      <c r="F1603" s="538">
        <v>45211</v>
      </c>
      <c r="G1603" s="537" t="s">
        <v>1680</v>
      </c>
      <c r="H1603" s="540">
        <v>8353</v>
      </c>
    </row>
    <row r="1604" spans="3:8" ht="15.75" thickBot="1">
      <c r="C1604" s="536" t="s">
        <v>1892</v>
      </c>
      <c r="D1604" s="537" t="s">
        <v>1893</v>
      </c>
      <c r="E1604" s="778"/>
      <c r="F1604" s="538">
        <v>45211</v>
      </c>
      <c r="G1604" s="537" t="s">
        <v>1680</v>
      </c>
      <c r="H1604" s="540">
        <v>35055</v>
      </c>
    </row>
    <row r="1605" spans="3:8" ht="15.75" thickBot="1">
      <c r="C1605" s="536" t="s">
        <v>1892</v>
      </c>
      <c r="D1605" s="537" t="s">
        <v>1893</v>
      </c>
      <c r="E1605" s="778"/>
      <c r="F1605" s="538">
        <v>45211</v>
      </c>
      <c r="G1605" s="537" t="s">
        <v>1680</v>
      </c>
      <c r="H1605" s="540">
        <v>26262</v>
      </c>
    </row>
    <row r="1606" spans="3:8" ht="15.75" thickBot="1">
      <c r="C1606" s="536" t="s">
        <v>1892</v>
      </c>
      <c r="D1606" s="537" t="s">
        <v>1893</v>
      </c>
      <c r="E1606" s="778"/>
      <c r="F1606" s="538">
        <v>45242</v>
      </c>
      <c r="G1606" s="537" t="s">
        <v>1680</v>
      </c>
      <c r="H1606" s="540">
        <v>34614</v>
      </c>
    </row>
    <row r="1607" spans="3:8" ht="15.75" thickBot="1">
      <c r="C1607" s="536" t="s">
        <v>1892</v>
      </c>
      <c r="D1607" s="537" t="s">
        <v>1893</v>
      </c>
      <c r="E1607" s="778"/>
      <c r="F1607" s="538">
        <v>45242</v>
      </c>
      <c r="G1607" s="537" t="s">
        <v>1680</v>
      </c>
      <c r="H1607" s="540">
        <v>35052</v>
      </c>
    </row>
    <row r="1608" spans="3:8" ht="15.75" thickBot="1">
      <c r="C1608" s="536" t="s">
        <v>1892</v>
      </c>
      <c r="D1608" s="537" t="s">
        <v>1893</v>
      </c>
      <c r="E1608" s="778"/>
      <c r="F1608" s="538">
        <v>45242</v>
      </c>
      <c r="G1608" s="537" t="s">
        <v>1680</v>
      </c>
      <c r="H1608" s="540">
        <v>35054</v>
      </c>
    </row>
    <row r="1609" spans="3:8" ht="15.75" thickBot="1">
      <c r="C1609" s="536" t="s">
        <v>1892</v>
      </c>
      <c r="D1609" s="537" t="s">
        <v>1893</v>
      </c>
      <c r="E1609" s="778"/>
      <c r="F1609" s="538">
        <v>45242</v>
      </c>
      <c r="G1609" s="537" t="s">
        <v>1680</v>
      </c>
      <c r="H1609" s="540">
        <v>34595</v>
      </c>
    </row>
    <row r="1610" spans="3:8" ht="15.75" thickBot="1">
      <c r="C1610" s="536" t="s">
        <v>1892</v>
      </c>
      <c r="D1610" s="537" t="s">
        <v>1893</v>
      </c>
      <c r="E1610" s="778"/>
      <c r="F1610" s="538">
        <v>45242</v>
      </c>
      <c r="G1610" s="537" t="s">
        <v>1680</v>
      </c>
      <c r="H1610" s="540">
        <v>34617</v>
      </c>
    </row>
    <row r="1611" spans="3:8" ht="15.75" thickBot="1">
      <c r="C1611" s="536" t="s">
        <v>1892</v>
      </c>
      <c r="D1611" s="537" t="s">
        <v>1893</v>
      </c>
      <c r="E1611" s="778"/>
      <c r="F1611" s="538">
        <v>45242</v>
      </c>
      <c r="G1611" s="537" t="s">
        <v>1680</v>
      </c>
      <c r="H1611" s="540">
        <v>35045</v>
      </c>
    </row>
    <row r="1612" spans="3:8" ht="15.75" thickBot="1">
      <c r="C1612" s="536" t="s">
        <v>1892</v>
      </c>
      <c r="D1612" s="537" t="s">
        <v>1893</v>
      </c>
      <c r="E1612" s="778"/>
      <c r="F1612" s="538">
        <v>45272</v>
      </c>
      <c r="G1612" s="537" t="s">
        <v>1680</v>
      </c>
      <c r="H1612" s="540">
        <v>34614</v>
      </c>
    </row>
    <row r="1613" spans="3:8" ht="15.75" thickBot="1">
      <c r="C1613" s="536" t="s">
        <v>1892</v>
      </c>
      <c r="D1613" s="537" t="s">
        <v>1893</v>
      </c>
      <c r="E1613" s="778"/>
      <c r="F1613" s="538">
        <v>45272</v>
      </c>
      <c r="G1613" s="537" t="s">
        <v>1680</v>
      </c>
      <c r="H1613" s="540">
        <v>35054</v>
      </c>
    </row>
    <row r="1614" spans="3:8" ht="15.75" thickBot="1">
      <c r="C1614" s="536" t="s">
        <v>1892</v>
      </c>
      <c r="D1614" s="537" t="s">
        <v>1893</v>
      </c>
      <c r="E1614" s="778"/>
      <c r="F1614" s="538">
        <v>45272</v>
      </c>
      <c r="G1614" s="537" t="s">
        <v>1680</v>
      </c>
      <c r="H1614" s="540">
        <v>35057</v>
      </c>
    </row>
    <row r="1615" spans="3:8" ht="15.75" thickBot="1">
      <c r="C1615" s="536" t="s">
        <v>1892</v>
      </c>
      <c r="D1615" s="537" t="s">
        <v>1893</v>
      </c>
      <c r="E1615" s="778"/>
      <c r="F1615" s="538">
        <v>45272</v>
      </c>
      <c r="G1615" s="537" t="s">
        <v>1680</v>
      </c>
      <c r="H1615" s="540">
        <v>34619</v>
      </c>
    </row>
    <row r="1616" spans="3:8" ht="15.75" thickBot="1">
      <c r="C1616" s="536" t="s">
        <v>1892</v>
      </c>
      <c r="D1616" s="537" t="s">
        <v>1893</v>
      </c>
      <c r="E1616" s="778"/>
      <c r="F1616" s="537" t="s">
        <v>1696</v>
      </c>
      <c r="G1616" s="537" t="s">
        <v>1680</v>
      </c>
      <c r="H1616" s="540">
        <v>8000</v>
      </c>
    </row>
    <row r="1617" spans="3:8" ht="15.75" thickBot="1">
      <c r="C1617" s="536" t="s">
        <v>1892</v>
      </c>
      <c r="D1617" s="537" t="s">
        <v>1893</v>
      </c>
      <c r="E1617" s="778"/>
      <c r="F1617" s="537" t="s">
        <v>1696</v>
      </c>
      <c r="G1617" s="537" t="s">
        <v>1680</v>
      </c>
      <c r="H1617" s="540">
        <v>34968</v>
      </c>
    </row>
    <row r="1618" spans="3:8" ht="15.75" thickBot="1">
      <c r="C1618" s="536" t="s">
        <v>1892</v>
      </c>
      <c r="D1618" s="537" t="s">
        <v>1893</v>
      </c>
      <c r="E1618" s="778"/>
      <c r="F1618" s="537" t="s">
        <v>1696</v>
      </c>
      <c r="G1618" s="537" t="s">
        <v>1680</v>
      </c>
      <c r="H1618" s="540">
        <v>26519</v>
      </c>
    </row>
    <row r="1619" spans="3:8" ht="15.75" thickBot="1">
      <c r="C1619" s="536" t="s">
        <v>1892</v>
      </c>
      <c r="D1619" s="537" t="s">
        <v>1893</v>
      </c>
      <c r="E1619" s="778"/>
      <c r="F1619" s="537" t="s">
        <v>1787</v>
      </c>
      <c r="G1619" s="537" t="s">
        <v>1680</v>
      </c>
      <c r="H1619" s="540">
        <v>34597</v>
      </c>
    </row>
    <row r="1620" spans="3:8" ht="15.75" thickBot="1">
      <c r="C1620" s="536" t="s">
        <v>1892</v>
      </c>
      <c r="D1620" s="537" t="s">
        <v>1893</v>
      </c>
      <c r="E1620" s="778"/>
      <c r="F1620" s="537" t="s">
        <v>1787</v>
      </c>
      <c r="G1620" s="537" t="s">
        <v>1680</v>
      </c>
      <c r="H1620" s="540">
        <v>35041</v>
      </c>
    </row>
    <row r="1621" spans="3:8" ht="15.75" thickBot="1">
      <c r="C1621" s="536" t="s">
        <v>1892</v>
      </c>
      <c r="D1621" s="537" t="s">
        <v>1893</v>
      </c>
      <c r="E1621" s="778"/>
      <c r="F1621" s="537" t="s">
        <v>1787</v>
      </c>
      <c r="G1621" s="537" t="s">
        <v>1680</v>
      </c>
      <c r="H1621" s="540">
        <v>34520</v>
      </c>
    </row>
    <row r="1622" spans="3:8" ht="15.75" thickBot="1">
      <c r="C1622" s="536" t="s">
        <v>1892</v>
      </c>
      <c r="D1622" s="537" t="s">
        <v>1893</v>
      </c>
      <c r="E1622" s="778"/>
      <c r="F1622" s="537" t="s">
        <v>1787</v>
      </c>
      <c r="G1622" s="537" t="s">
        <v>1680</v>
      </c>
      <c r="H1622" s="540">
        <v>34989</v>
      </c>
    </row>
    <row r="1623" spans="3:8" ht="15.75" thickBot="1">
      <c r="C1623" s="536" t="s">
        <v>1892</v>
      </c>
      <c r="D1623" s="537" t="s">
        <v>1893</v>
      </c>
      <c r="E1623" s="778"/>
      <c r="F1623" s="537" t="s">
        <v>1788</v>
      </c>
      <c r="G1623" s="537" t="s">
        <v>1680</v>
      </c>
      <c r="H1623" s="540">
        <v>34979</v>
      </c>
    </row>
    <row r="1624" spans="3:8" ht="15.75" thickBot="1">
      <c r="C1624" s="536" t="s">
        <v>1892</v>
      </c>
      <c r="D1624" s="537" t="s">
        <v>1893</v>
      </c>
      <c r="E1624" s="778"/>
      <c r="F1624" s="537" t="s">
        <v>1788</v>
      </c>
      <c r="G1624" s="537" t="s">
        <v>1680</v>
      </c>
      <c r="H1624" s="540">
        <v>34531</v>
      </c>
    </row>
    <row r="1625" spans="3:8" ht="15.75" thickBot="1">
      <c r="C1625" s="536" t="s">
        <v>1892</v>
      </c>
      <c r="D1625" s="537" t="s">
        <v>1893</v>
      </c>
      <c r="E1625" s="778"/>
      <c r="F1625" s="537" t="s">
        <v>1788</v>
      </c>
      <c r="G1625" s="537" t="s">
        <v>1680</v>
      </c>
      <c r="H1625" s="540">
        <v>34533</v>
      </c>
    </row>
    <row r="1626" spans="3:8" ht="15.75" thickBot="1">
      <c r="C1626" s="536" t="s">
        <v>1892</v>
      </c>
      <c r="D1626" s="537" t="s">
        <v>1893</v>
      </c>
      <c r="E1626" s="778"/>
      <c r="F1626" s="537" t="s">
        <v>1788</v>
      </c>
      <c r="G1626" s="537" t="s">
        <v>1680</v>
      </c>
      <c r="H1626" s="540">
        <v>34981</v>
      </c>
    </row>
    <row r="1627" spans="3:8" ht="15.75" thickBot="1">
      <c r="C1627" s="536" t="s">
        <v>1892</v>
      </c>
      <c r="D1627" s="537" t="s">
        <v>1893</v>
      </c>
      <c r="E1627" s="778"/>
      <c r="F1627" s="537" t="s">
        <v>1788</v>
      </c>
      <c r="G1627" s="537" t="s">
        <v>1680</v>
      </c>
      <c r="H1627" s="540">
        <v>34983</v>
      </c>
    </row>
    <row r="1628" spans="3:8" ht="15.75" thickBot="1">
      <c r="C1628" s="536" t="s">
        <v>1892</v>
      </c>
      <c r="D1628" s="537" t="s">
        <v>1893</v>
      </c>
      <c r="E1628" s="778"/>
      <c r="F1628" s="537" t="s">
        <v>1788</v>
      </c>
      <c r="G1628" s="537" t="s">
        <v>1680</v>
      </c>
      <c r="H1628" s="540">
        <v>6005</v>
      </c>
    </row>
    <row r="1629" spans="3:8" ht="15.75" thickBot="1">
      <c r="C1629" s="536" t="s">
        <v>1892</v>
      </c>
      <c r="D1629" s="537" t="s">
        <v>1893</v>
      </c>
      <c r="E1629" s="778"/>
      <c r="F1629" s="537" t="s">
        <v>1788</v>
      </c>
      <c r="G1629" s="537" t="s">
        <v>1680</v>
      </c>
      <c r="H1629" s="540">
        <v>24681</v>
      </c>
    </row>
    <row r="1630" spans="3:8" ht="15.75" thickBot="1">
      <c r="C1630" s="536" t="s">
        <v>1892</v>
      </c>
      <c r="D1630" s="537" t="s">
        <v>1893</v>
      </c>
      <c r="E1630" s="778"/>
      <c r="F1630" s="537" t="s">
        <v>1788</v>
      </c>
      <c r="G1630" s="537" t="s">
        <v>1680</v>
      </c>
      <c r="H1630" s="537">
        <v>232</v>
      </c>
    </row>
    <row r="1631" spans="3:8" ht="15.75" thickBot="1">
      <c r="C1631" s="536" t="s">
        <v>1892</v>
      </c>
      <c r="D1631" s="537" t="s">
        <v>1893</v>
      </c>
      <c r="E1631" s="778"/>
      <c r="F1631" s="537" t="s">
        <v>1789</v>
      </c>
      <c r="G1631" s="537" t="s">
        <v>1680</v>
      </c>
      <c r="H1631" s="540">
        <v>34969</v>
      </c>
    </row>
    <row r="1632" spans="3:8" ht="15.75" thickBot="1">
      <c r="C1632" s="536" t="s">
        <v>1892</v>
      </c>
      <c r="D1632" s="537" t="s">
        <v>1893</v>
      </c>
      <c r="E1632" s="778"/>
      <c r="F1632" s="537" t="s">
        <v>1789</v>
      </c>
      <c r="G1632" s="537" t="s">
        <v>1680</v>
      </c>
      <c r="H1632" s="540">
        <v>35320</v>
      </c>
    </row>
    <row r="1633" spans="3:8" ht="15.75" thickBot="1">
      <c r="C1633" s="536" t="s">
        <v>1892</v>
      </c>
      <c r="D1633" s="537" t="s">
        <v>1893</v>
      </c>
      <c r="E1633" s="778"/>
      <c r="F1633" s="537" t="s">
        <v>1789</v>
      </c>
      <c r="G1633" s="537" t="s">
        <v>1680</v>
      </c>
      <c r="H1633" s="540">
        <v>35333</v>
      </c>
    </row>
    <row r="1634" spans="3:8" ht="15.75" thickBot="1">
      <c r="C1634" s="536" t="s">
        <v>1892</v>
      </c>
      <c r="D1634" s="537" t="s">
        <v>1893</v>
      </c>
      <c r="E1634" s="778"/>
      <c r="F1634" s="537" t="s">
        <v>1789</v>
      </c>
      <c r="G1634" s="537" t="s">
        <v>1680</v>
      </c>
      <c r="H1634" s="540">
        <v>34985</v>
      </c>
    </row>
    <row r="1635" spans="3:8" ht="15.75" thickBot="1">
      <c r="C1635" s="536" t="s">
        <v>1892</v>
      </c>
      <c r="D1635" s="537" t="s">
        <v>1893</v>
      </c>
      <c r="E1635" s="778"/>
      <c r="F1635" s="537" t="s">
        <v>1697</v>
      </c>
      <c r="G1635" s="537" t="s">
        <v>1680</v>
      </c>
      <c r="H1635" s="540">
        <v>8324</v>
      </c>
    </row>
    <row r="1636" spans="3:8" ht="15.75" thickBot="1">
      <c r="C1636" s="536" t="s">
        <v>1892</v>
      </c>
      <c r="D1636" s="537" t="s">
        <v>1893</v>
      </c>
      <c r="E1636" s="778"/>
      <c r="F1636" s="537" t="s">
        <v>1697</v>
      </c>
      <c r="G1636" s="537" t="s">
        <v>1680</v>
      </c>
      <c r="H1636" s="540">
        <v>34987</v>
      </c>
    </row>
    <row r="1637" spans="3:8" ht="15.75" thickBot="1">
      <c r="C1637" s="536" t="s">
        <v>1892</v>
      </c>
      <c r="D1637" s="537" t="s">
        <v>1893</v>
      </c>
      <c r="E1637" s="778"/>
      <c r="F1637" s="537" t="s">
        <v>1697</v>
      </c>
      <c r="G1637" s="537" t="s">
        <v>1680</v>
      </c>
      <c r="H1637" s="540">
        <v>35336</v>
      </c>
    </row>
    <row r="1638" spans="3:8" ht="15.75" thickBot="1">
      <c r="C1638" s="536" t="s">
        <v>1892</v>
      </c>
      <c r="D1638" s="537" t="s">
        <v>1893</v>
      </c>
      <c r="E1638" s="778"/>
      <c r="F1638" s="537" t="s">
        <v>1697</v>
      </c>
      <c r="G1638" s="537" t="s">
        <v>1680</v>
      </c>
      <c r="H1638" s="540">
        <v>-8324</v>
      </c>
    </row>
    <row r="1639" spans="3:8" ht="15.75" thickBot="1">
      <c r="C1639" s="536" t="s">
        <v>1892</v>
      </c>
      <c r="D1639" s="537" t="s">
        <v>1893</v>
      </c>
      <c r="E1639" s="778"/>
      <c r="F1639" s="537" t="s">
        <v>1790</v>
      </c>
      <c r="G1639" s="537" t="s">
        <v>1680</v>
      </c>
      <c r="H1639" s="540">
        <v>34969</v>
      </c>
    </row>
    <row r="1640" spans="3:8" ht="15.75" thickBot="1">
      <c r="C1640" s="536" t="s">
        <v>1892</v>
      </c>
      <c r="D1640" s="537" t="s">
        <v>1893</v>
      </c>
      <c r="E1640" s="778"/>
      <c r="F1640" s="537" t="s">
        <v>1790</v>
      </c>
      <c r="G1640" s="537" t="s">
        <v>1680</v>
      </c>
      <c r="H1640" s="540">
        <v>34969</v>
      </c>
    </row>
    <row r="1641" spans="3:8" ht="15.75" thickBot="1">
      <c r="C1641" s="536" t="s">
        <v>1892</v>
      </c>
      <c r="D1641" s="537" t="s">
        <v>1893</v>
      </c>
      <c r="E1641" s="778"/>
      <c r="F1641" s="537" t="s">
        <v>1790</v>
      </c>
      <c r="G1641" s="537" t="s">
        <v>1680</v>
      </c>
      <c r="H1641" s="540">
        <v>35317</v>
      </c>
    </row>
    <row r="1642" spans="3:8" ht="15.75" thickBot="1">
      <c r="C1642" s="536" t="s">
        <v>1892</v>
      </c>
      <c r="D1642" s="537" t="s">
        <v>1893</v>
      </c>
      <c r="E1642" s="778"/>
      <c r="F1642" s="537" t="s">
        <v>1790</v>
      </c>
      <c r="G1642" s="537" t="s">
        <v>1680</v>
      </c>
      <c r="H1642" s="540">
        <v>35318</v>
      </c>
    </row>
    <row r="1643" spans="3:8" ht="15.75" thickBot="1">
      <c r="C1643" s="536" t="s">
        <v>1892</v>
      </c>
      <c r="D1643" s="537" t="s">
        <v>1893</v>
      </c>
      <c r="E1643" s="778"/>
      <c r="F1643" s="537" t="s">
        <v>1790</v>
      </c>
      <c r="G1643" s="537" t="s">
        <v>1680</v>
      </c>
      <c r="H1643" s="540">
        <v>35318</v>
      </c>
    </row>
    <row r="1644" spans="3:8" ht="15.75" thickBot="1">
      <c r="C1644" s="536" t="s">
        <v>1892</v>
      </c>
      <c r="D1644" s="537" t="s">
        <v>1893</v>
      </c>
      <c r="E1644" s="778"/>
      <c r="F1644" s="537" t="s">
        <v>1790</v>
      </c>
      <c r="G1644" s="537" t="s">
        <v>1680</v>
      </c>
      <c r="H1644" s="540">
        <v>34971</v>
      </c>
    </row>
    <row r="1645" spans="3:8" ht="15.75" thickBot="1">
      <c r="C1645" s="536" t="s">
        <v>1892</v>
      </c>
      <c r="D1645" s="537" t="s">
        <v>1893</v>
      </c>
      <c r="E1645" s="778"/>
      <c r="F1645" s="537" t="s">
        <v>1791</v>
      </c>
      <c r="G1645" s="537" t="s">
        <v>1680</v>
      </c>
      <c r="H1645" s="540">
        <v>34945</v>
      </c>
    </row>
    <row r="1646" spans="3:8" ht="15.75" thickBot="1">
      <c r="C1646" s="536" t="s">
        <v>1892</v>
      </c>
      <c r="D1646" s="537" t="s">
        <v>1893</v>
      </c>
      <c r="E1646" s="778"/>
      <c r="F1646" s="537" t="s">
        <v>1791</v>
      </c>
      <c r="G1646" s="537" t="s">
        <v>1680</v>
      </c>
      <c r="H1646" s="540">
        <v>35319</v>
      </c>
    </row>
    <row r="1647" spans="3:8" ht="15.75" thickBot="1">
      <c r="C1647" s="536" t="s">
        <v>1892</v>
      </c>
      <c r="D1647" s="537" t="s">
        <v>1893</v>
      </c>
      <c r="E1647" s="778"/>
      <c r="F1647" s="537" t="s">
        <v>1791</v>
      </c>
      <c r="G1647" s="537" t="s">
        <v>1680</v>
      </c>
      <c r="H1647" s="540">
        <v>34970</v>
      </c>
    </row>
    <row r="1648" spans="3:8" ht="15.75" thickBot="1">
      <c r="C1648" s="536" t="s">
        <v>1892</v>
      </c>
      <c r="D1648" s="537" t="s">
        <v>1893</v>
      </c>
      <c r="E1648" s="778"/>
      <c r="F1648" s="537" t="s">
        <v>1791</v>
      </c>
      <c r="G1648" s="537" t="s">
        <v>1680</v>
      </c>
      <c r="H1648" s="540">
        <v>34977</v>
      </c>
    </row>
    <row r="1649" spans="3:8" ht="15.75" thickBot="1">
      <c r="C1649" s="536" t="s">
        <v>1892</v>
      </c>
      <c r="D1649" s="537" t="s">
        <v>1893</v>
      </c>
      <c r="E1649" s="778"/>
      <c r="F1649" s="537" t="s">
        <v>1791</v>
      </c>
      <c r="G1649" s="537" t="s">
        <v>1680</v>
      </c>
      <c r="H1649" s="540">
        <v>35332</v>
      </c>
    </row>
    <row r="1650" spans="3:8" ht="15.75" thickBot="1">
      <c r="C1650" s="536" t="s">
        <v>1892</v>
      </c>
      <c r="D1650" s="537" t="s">
        <v>1893</v>
      </c>
      <c r="E1650" s="778"/>
      <c r="F1650" s="537" t="s">
        <v>1791</v>
      </c>
      <c r="G1650" s="537" t="s">
        <v>1680</v>
      </c>
      <c r="H1650" s="540">
        <v>35334</v>
      </c>
    </row>
    <row r="1651" spans="3:8" ht="15.75" thickBot="1">
      <c r="C1651" s="536" t="s">
        <v>1892</v>
      </c>
      <c r="D1651" s="537" t="s">
        <v>1893</v>
      </c>
      <c r="E1651" s="778"/>
      <c r="F1651" s="537" t="s">
        <v>1792</v>
      </c>
      <c r="G1651" s="537" t="s">
        <v>1680</v>
      </c>
      <c r="H1651" s="540">
        <v>34982</v>
      </c>
    </row>
    <row r="1652" spans="3:8" ht="15.75" thickBot="1">
      <c r="C1652" s="536" t="s">
        <v>1892</v>
      </c>
      <c r="D1652" s="537" t="s">
        <v>1893</v>
      </c>
      <c r="E1652" s="778"/>
      <c r="F1652" s="537" t="s">
        <v>1792</v>
      </c>
      <c r="G1652" s="537" t="s">
        <v>1680</v>
      </c>
      <c r="H1652" s="540">
        <v>35333</v>
      </c>
    </row>
    <row r="1653" spans="3:8" ht="15.75" thickBot="1">
      <c r="C1653" s="536" t="s">
        <v>1892</v>
      </c>
      <c r="D1653" s="537" t="s">
        <v>1893</v>
      </c>
      <c r="E1653" s="778"/>
      <c r="F1653" s="537" t="s">
        <v>1792</v>
      </c>
      <c r="G1653" s="537" t="s">
        <v>1680</v>
      </c>
      <c r="H1653" s="540">
        <v>35339</v>
      </c>
    </row>
    <row r="1654" spans="3:8" ht="15.75" thickBot="1">
      <c r="C1654" s="536" t="s">
        <v>1892</v>
      </c>
      <c r="D1654" s="537" t="s">
        <v>1893</v>
      </c>
      <c r="E1654" s="778"/>
      <c r="F1654" s="537" t="s">
        <v>1792</v>
      </c>
      <c r="G1654" s="537" t="s">
        <v>1680</v>
      </c>
      <c r="H1654" s="540">
        <v>34980</v>
      </c>
    </row>
    <row r="1655" spans="3:8" ht="15.75" thickBot="1">
      <c r="C1655" s="536" t="s">
        <v>1892</v>
      </c>
      <c r="D1655" s="537" t="s">
        <v>1893</v>
      </c>
      <c r="E1655" s="778"/>
      <c r="F1655" s="537" t="s">
        <v>1792</v>
      </c>
      <c r="G1655" s="537" t="s">
        <v>1680</v>
      </c>
      <c r="H1655" s="540">
        <v>34989</v>
      </c>
    </row>
    <row r="1656" spans="3:8" ht="15.75" thickBot="1">
      <c r="C1656" s="536" t="s">
        <v>1892</v>
      </c>
      <c r="D1656" s="537" t="s">
        <v>1893</v>
      </c>
      <c r="E1656" s="778"/>
      <c r="F1656" s="537" t="s">
        <v>1792</v>
      </c>
      <c r="G1656" s="537" t="s">
        <v>1680</v>
      </c>
      <c r="H1656" s="540">
        <v>35338</v>
      </c>
    </row>
    <row r="1657" spans="3:8" ht="15.75" thickBot="1">
      <c r="C1657" s="536" t="s">
        <v>1892</v>
      </c>
      <c r="D1657" s="537" t="s">
        <v>1893</v>
      </c>
      <c r="E1657" s="778"/>
      <c r="F1657" s="537" t="s">
        <v>1698</v>
      </c>
      <c r="G1657" s="537" t="s">
        <v>1680</v>
      </c>
      <c r="H1657" s="540">
        <v>35339</v>
      </c>
    </row>
    <row r="1658" spans="3:8" ht="15.75" thickBot="1">
      <c r="C1658" s="536" t="s">
        <v>1892</v>
      </c>
      <c r="D1658" s="537" t="s">
        <v>1893</v>
      </c>
      <c r="E1658" s="778"/>
      <c r="F1658" s="537" t="s">
        <v>1698</v>
      </c>
      <c r="G1658" s="537" t="s">
        <v>1680</v>
      </c>
      <c r="H1658" s="540">
        <v>34985</v>
      </c>
    </row>
    <row r="1659" spans="3:8" ht="15.75" thickBot="1">
      <c r="C1659" s="536" t="s">
        <v>1892</v>
      </c>
      <c r="D1659" s="537" t="s">
        <v>1893</v>
      </c>
      <c r="E1659" s="778"/>
      <c r="F1659" s="537" t="s">
        <v>1698</v>
      </c>
      <c r="G1659" s="537" t="s">
        <v>1680</v>
      </c>
      <c r="H1659" s="540">
        <v>35326</v>
      </c>
    </row>
    <row r="1660" spans="3:8" ht="15.75" thickBot="1">
      <c r="C1660" s="536" t="s">
        <v>1892</v>
      </c>
      <c r="D1660" s="537" t="s">
        <v>1893</v>
      </c>
      <c r="E1660" s="778"/>
      <c r="F1660" s="537" t="s">
        <v>1698</v>
      </c>
      <c r="G1660" s="537" t="s">
        <v>1680</v>
      </c>
      <c r="H1660" s="540">
        <v>34981</v>
      </c>
    </row>
    <row r="1661" spans="3:8" ht="15.75" thickBot="1">
      <c r="C1661" s="536" t="s">
        <v>1892</v>
      </c>
      <c r="D1661" s="537" t="s">
        <v>1893</v>
      </c>
      <c r="E1661" s="778"/>
      <c r="F1661" s="537" t="s">
        <v>1793</v>
      </c>
      <c r="G1661" s="537" t="s">
        <v>1680</v>
      </c>
      <c r="H1661" s="540">
        <v>34968</v>
      </c>
    </row>
    <row r="1662" spans="3:8" ht="15.75" thickBot="1">
      <c r="C1662" s="536" t="s">
        <v>1892</v>
      </c>
      <c r="D1662" s="537" t="s">
        <v>1893</v>
      </c>
      <c r="E1662" s="778"/>
      <c r="F1662" s="537" t="s">
        <v>1793</v>
      </c>
      <c r="G1662" s="537" t="s">
        <v>1680</v>
      </c>
      <c r="H1662" s="540">
        <v>35317</v>
      </c>
    </row>
    <row r="1663" spans="3:8" ht="15.75" thickBot="1">
      <c r="C1663" s="536" t="s">
        <v>1892</v>
      </c>
      <c r="D1663" s="537" t="s">
        <v>1893</v>
      </c>
      <c r="E1663" s="778"/>
      <c r="F1663" s="537" t="s">
        <v>1793</v>
      </c>
      <c r="G1663" s="537" t="s">
        <v>1680</v>
      </c>
      <c r="H1663" s="540">
        <v>35317</v>
      </c>
    </row>
    <row r="1664" spans="3:8" ht="15.75" thickBot="1">
      <c r="C1664" s="536" t="s">
        <v>1892</v>
      </c>
      <c r="D1664" s="537" t="s">
        <v>1893</v>
      </c>
      <c r="E1664" s="778"/>
      <c r="F1664" s="537" t="s">
        <v>1793</v>
      </c>
      <c r="G1664" s="537" t="s">
        <v>1680</v>
      </c>
      <c r="H1664" s="540">
        <v>34971</v>
      </c>
    </row>
    <row r="1665" spans="3:8" ht="15.75" thickBot="1">
      <c r="C1665" s="536" t="s">
        <v>1892</v>
      </c>
      <c r="D1665" s="537" t="s">
        <v>1893</v>
      </c>
      <c r="E1665" s="778"/>
      <c r="F1665" s="537" t="s">
        <v>1793</v>
      </c>
      <c r="G1665" s="537" t="s">
        <v>1680</v>
      </c>
      <c r="H1665" s="540">
        <v>34969</v>
      </c>
    </row>
    <row r="1666" spans="3:8" ht="15.75" thickBot="1">
      <c r="C1666" s="536" t="s">
        <v>1892</v>
      </c>
      <c r="D1666" s="537" t="s">
        <v>1893</v>
      </c>
      <c r="E1666" s="778"/>
      <c r="F1666" s="537" t="s">
        <v>1793</v>
      </c>
      <c r="G1666" s="537" t="s">
        <v>1680</v>
      </c>
      <c r="H1666" s="540">
        <v>35318</v>
      </c>
    </row>
    <row r="1667" spans="3:8" ht="15.75" thickBot="1">
      <c r="C1667" s="536" t="s">
        <v>1892</v>
      </c>
      <c r="D1667" s="537" t="s">
        <v>1893</v>
      </c>
      <c r="E1667" s="778"/>
      <c r="F1667" s="537" t="s">
        <v>1794</v>
      </c>
      <c r="G1667" s="537" t="s">
        <v>1680</v>
      </c>
      <c r="H1667" s="540">
        <v>34532</v>
      </c>
    </row>
    <row r="1668" spans="3:8" ht="15.75" thickBot="1">
      <c r="C1668" s="536" t="s">
        <v>1892</v>
      </c>
      <c r="D1668" s="537" t="s">
        <v>1893</v>
      </c>
      <c r="E1668" s="778"/>
      <c r="F1668" s="537" t="s">
        <v>1794</v>
      </c>
      <c r="G1668" s="537" t="s">
        <v>1680</v>
      </c>
      <c r="H1668" s="540">
        <v>34983</v>
      </c>
    </row>
    <row r="1669" spans="3:8" ht="15.75" thickBot="1">
      <c r="C1669" s="536" t="s">
        <v>1892</v>
      </c>
      <c r="D1669" s="537" t="s">
        <v>1893</v>
      </c>
      <c r="E1669" s="778"/>
      <c r="F1669" s="537" t="s">
        <v>1794</v>
      </c>
      <c r="G1669" s="537" t="s">
        <v>1680</v>
      </c>
      <c r="H1669" s="540">
        <v>34533</v>
      </c>
    </row>
    <row r="1670" spans="3:8" ht="15.75" thickBot="1">
      <c r="C1670" s="536" t="s">
        <v>1892</v>
      </c>
      <c r="D1670" s="537" t="s">
        <v>1893</v>
      </c>
      <c r="E1670" s="778"/>
      <c r="F1670" s="537" t="s">
        <v>1794</v>
      </c>
      <c r="G1670" s="537" t="s">
        <v>1680</v>
      </c>
      <c r="H1670" s="540">
        <v>34983</v>
      </c>
    </row>
    <row r="1671" spans="3:8" ht="15.75" thickBot="1">
      <c r="C1671" s="536" t="s">
        <v>1892</v>
      </c>
      <c r="D1671" s="537" t="s">
        <v>1893</v>
      </c>
      <c r="E1671" s="778"/>
      <c r="F1671" s="537" t="s">
        <v>1908</v>
      </c>
      <c r="G1671" s="537" t="s">
        <v>1680</v>
      </c>
      <c r="H1671" s="540">
        <v>34199</v>
      </c>
    </row>
    <row r="1672" spans="3:8" ht="15.75" thickBot="1">
      <c r="C1672" s="536" t="s">
        <v>1892</v>
      </c>
      <c r="D1672" s="537" t="s">
        <v>1893</v>
      </c>
      <c r="E1672" s="778"/>
      <c r="F1672" s="537" t="s">
        <v>1908</v>
      </c>
      <c r="G1672" s="537" t="s">
        <v>1680</v>
      </c>
      <c r="H1672" s="540">
        <v>34191</v>
      </c>
    </row>
    <row r="1673" spans="3:8" ht="15.75" thickBot="1">
      <c r="C1673" s="536" t="s">
        <v>1892</v>
      </c>
      <c r="D1673" s="537" t="s">
        <v>1893</v>
      </c>
      <c r="E1673" s="778"/>
      <c r="F1673" s="537" t="s">
        <v>1908</v>
      </c>
      <c r="G1673" s="537" t="s">
        <v>1680</v>
      </c>
      <c r="H1673" s="540">
        <v>34644</v>
      </c>
    </row>
    <row r="1674" spans="3:8" ht="15.75" thickBot="1">
      <c r="C1674" s="536" t="s">
        <v>1892</v>
      </c>
      <c r="D1674" s="537" t="s">
        <v>1893</v>
      </c>
      <c r="E1674" s="778"/>
      <c r="F1674" s="537" t="s">
        <v>1908</v>
      </c>
      <c r="G1674" s="537" t="s">
        <v>1680</v>
      </c>
      <c r="H1674" s="540">
        <v>34634</v>
      </c>
    </row>
    <row r="1675" spans="3:8" ht="15.75" thickBot="1">
      <c r="C1675" s="536" t="s">
        <v>1892</v>
      </c>
      <c r="D1675" s="537" t="s">
        <v>1893</v>
      </c>
      <c r="E1675" s="778"/>
      <c r="F1675" s="537" t="s">
        <v>1795</v>
      </c>
      <c r="G1675" s="537" t="s">
        <v>1680</v>
      </c>
      <c r="H1675" s="540">
        <v>8001</v>
      </c>
    </row>
    <row r="1676" spans="3:8" ht="15.75" thickBot="1">
      <c r="C1676" s="536" t="s">
        <v>1892</v>
      </c>
      <c r="D1676" s="537" t="s">
        <v>1893</v>
      </c>
      <c r="E1676" s="778"/>
      <c r="F1676" s="537" t="s">
        <v>1795</v>
      </c>
      <c r="G1676" s="537" t="s">
        <v>1680</v>
      </c>
      <c r="H1676" s="540">
        <v>18217</v>
      </c>
    </row>
    <row r="1677" spans="3:8" ht="15.75" thickBot="1">
      <c r="C1677" s="536" t="s">
        <v>1892</v>
      </c>
      <c r="D1677" s="537" t="s">
        <v>1893</v>
      </c>
      <c r="E1677" s="778"/>
      <c r="F1677" s="537" t="s">
        <v>1795</v>
      </c>
      <c r="G1677" s="537" t="s">
        <v>1680</v>
      </c>
      <c r="H1677" s="540">
        <v>36599</v>
      </c>
    </row>
    <row r="1678" spans="3:8" ht="15.75" thickBot="1">
      <c r="C1678" s="536" t="s">
        <v>1892</v>
      </c>
      <c r="D1678" s="537" t="s">
        <v>1893</v>
      </c>
      <c r="E1678" s="778"/>
      <c r="F1678" s="537" t="s">
        <v>1795</v>
      </c>
      <c r="G1678" s="537" t="s">
        <v>1680</v>
      </c>
      <c r="H1678" s="540">
        <v>34621</v>
      </c>
    </row>
    <row r="1679" spans="3:8" ht="15.75" thickBot="1">
      <c r="C1679" s="536" t="s">
        <v>1892</v>
      </c>
      <c r="D1679" s="537" t="s">
        <v>1893</v>
      </c>
      <c r="E1679" s="778"/>
      <c r="F1679" s="537" t="s">
        <v>1795</v>
      </c>
      <c r="G1679" s="537" t="s">
        <v>1680</v>
      </c>
      <c r="H1679" s="540">
        <v>26184</v>
      </c>
    </row>
    <row r="1680" spans="3:8" ht="15.75" thickBot="1">
      <c r="C1680" s="536" t="s">
        <v>1892</v>
      </c>
      <c r="D1680" s="537" t="s">
        <v>1893</v>
      </c>
      <c r="E1680" s="778"/>
      <c r="F1680" s="537" t="s">
        <v>1795</v>
      </c>
      <c r="G1680" s="537" t="s">
        <v>1680</v>
      </c>
      <c r="H1680" s="540">
        <v>18042</v>
      </c>
    </row>
    <row r="1681" spans="3:8" ht="15.75" thickBot="1">
      <c r="C1681" s="536" t="s">
        <v>1892</v>
      </c>
      <c r="D1681" s="537" t="s">
        <v>1893</v>
      </c>
      <c r="E1681" s="778"/>
      <c r="F1681" s="537" t="s">
        <v>1795</v>
      </c>
      <c r="G1681" s="537" t="s">
        <v>1680</v>
      </c>
      <c r="H1681" s="540">
        <v>36586</v>
      </c>
    </row>
    <row r="1682" spans="3:8" ht="15.75" thickBot="1">
      <c r="C1682" s="536" t="s">
        <v>1892</v>
      </c>
      <c r="D1682" s="537" t="s">
        <v>1893</v>
      </c>
      <c r="E1682" s="778"/>
      <c r="F1682" s="537" t="s">
        <v>1796</v>
      </c>
      <c r="G1682" s="537" t="s">
        <v>1680</v>
      </c>
      <c r="H1682" s="540">
        <v>50416</v>
      </c>
    </row>
    <row r="1683" spans="3:8" ht="15.75" thickBot="1">
      <c r="C1683" s="536" t="s">
        <v>1892</v>
      </c>
      <c r="D1683" s="537" t="s">
        <v>1893</v>
      </c>
      <c r="E1683" s="778"/>
      <c r="F1683" s="537" t="s">
        <v>1796</v>
      </c>
      <c r="G1683" s="537" t="s">
        <v>1680</v>
      </c>
      <c r="H1683" s="540">
        <v>34182</v>
      </c>
    </row>
    <row r="1684" spans="3:8" ht="15.75" thickBot="1">
      <c r="C1684" s="536" t="s">
        <v>1892</v>
      </c>
      <c r="D1684" s="537" t="s">
        <v>1893</v>
      </c>
      <c r="E1684" s="778"/>
      <c r="F1684" s="537" t="s">
        <v>1796</v>
      </c>
      <c r="G1684" s="537" t="s">
        <v>1680</v>
      </c>
      <c r="H1684" s="540">
        <v>34638</v>
      </c>
    </row>
    <row r="1685" spans="3:8" ht="15.75" thickBot="1">
      <c r="C1685" s="536" t="s">
        <v>1892</v>
      </c>
      <c r="D1685" s="537" t="s">
        <v>1893</v>
      </c>
      <c r="E1685" s="778"/>
      <c r="F1685" s="537" t="s">
        <v>1796</v>
      </c>
      <c r="G1685" s="537" t="s">
        <v>1680</v>
      </c>
      <c r="H1685" s="540">
        <v>34622</v>
      </c>
    </row>
    <row r="1686" spans="3:8" ht="15.75" thickBot="1">
      <c r="C1686" s="536" t="s">
        <v>1892</v>
      </c>
      <c r="D1686" s="537" t="s">
        <v>1893</v>
      </c>
      <c r="E1686" s="778"/>
      <c r="F1686" s="537" t="s">
        <v>1796</v>
      </c>
      <c r="G1686" s="537" t="s">
        <v>1680</v>
      </c>
      <c r="H1686" s="540">
        <v>34197</v>
      </c>
    </row>
    <row r="1687" spans="3:8" ht="15.75" thickBot="1">
      <c r="C1687" s="536" t="s">
        <v>1892</v>
      </c>
      <c r="D1687" s="537" t="s">
        <v>1893</v>
      </c>
      <c r="E1687" s="778"/>
      <c r="F1687" s="537" t="s">
        <v>1718</v>
      </c>
      <c r="G1687" s="537" t="s">
        <v>1680</v>
      </c>
      <c r="H1687" s="540">
        <v>34183</v>
      </c>
    </row>
    <row r="1688" spans="3:8" ht="15.75" thickBot="1">
      <c r="C1688" s="536" t="s">
        <v>1892</v>
      </c>
      <c r="D1688" s="537" t="s">
        <v>1893</v>
      </c>
      <c r="E1688" s="778"/>
      <c r="F1688" s="537" t="s">
        <v>1718</v>
      </c>
      <c r="G1688" s="537" t="s">
        <v>1680</v>
      </c>
      <c r="H1688" s="540">
        <v>34626</v>
      </c>
    </row>
    <row r="1689" spans="3:8" ht="15.75" thickBot="1">
      <c r="C1689" s="536" t="s">
        <v>1892</v>
      </c>
      <c r="D1689" s="537" t="s">
        <v>1893</v>
      </c>
      <c r="E1689" s="778"/>
      <c r="F1689" s="537" t="s">
        <v>1718</v>
      </c>
      <c r="G1689" s="537" t="s">
        <v>1680</v>
      </c>
      <c r="H1689" s="540">
        <v>31831</v>
      </c>
    </row>
    <row r="1690" spans="3:8" ht="15.75" thickBot="1">
      <c r="C1690" s="536" t="s">
        <v>1892</v>
      </c>
      <c r="D1690" s="537" t="s">
        <v>1893</v>
      </c>
      <c r="E1690" s="778"/>
      <c r="F1690" s="537" t="s">
        <v>1718</v>
      </c>
      <c r="G1690" s="537" t="s">
        <v>1680</v>
      </c>
      <c r="H1690" s="540">
        <v>34608</v>
      </c>
    </row>
    <row r="1691" spans="3:8" ht="15.75" thickBot="1">
      <c r="C1691" s="536" t="s">
        <v>1892</v>
      </c>
      <c r="D1691" s="537" t="s">
        <v>1893</v>
      </c>
      <c r="E1691" s="778"/>
      <c r="F1691" s="537" t="s">
        <v>1718</v>
      </c>
      <c r="G1691" s="537" t="s">
        <v>1680</v>
      </c>
      <c r="H1691" s="540">
        <v>34626</v>
      </c>
    </row>
    <row r="1692" spans="3:8" ht="15.75" thickBot="1">
      <c r="C1692" s="536" t="s">
        <v>1892</v>
      </c>
      <c r="D1692" s="537" t="s">
        <v>1893</v>
      </c>
      <c r="E1692" s="778"/>
      <c r="F1692" s="537" t="s">
        <v>1718</v>
      </c>
      <c r="G1692" s="537" t="s">
        <v>1680</v>
      </c>
      <c r="H1692" s="540">
        <v>34184</v>
      </c>
    </row>
    <row r="1693" spans="3:8" ht="15.75" thickBot="1">
      <c r="C1693" s="536" t="s">
        <v>1892</v>
      </c>
      <c r="D1693" s="537" t="s">
        <v>1893</v>
      </c>
      <c r="E1693" s="778"/>
      <c r="F1693" s="537" t="s">
        <v>1718</v>
      </c>
      <c r="G1693" s="537" t="s">
        <v>1680</v>
      </c>
      <c r="H1693" s="540">
        <v>32321</v>
      </c>
    </row>
    <row r="1694" spans="3:8" ht="15.75" thickBot="1">
      <c r="C1694" s="536" t="s">
        <v>1892</v>
      </c>
      <c r="D1694" s="537" t="s">
        <v>1893</v>
      </c>
      <c r="E1694" s="778"/>
      <c r="F1694" s="537" t="s">
        <v>1718</v>
      </c>
      <c r="G1694" s="537" t="s">
        <v>1680</v>
      </c>
      <c r="H1694" s="540">
        <v>34182</v>
      </c>
    </row>
    <row r="1695" spans="3:8" ht="15.75" thickBot="1">
      <c r="C1695" s="536" t="s">
        <v>1892</v>
      </c>
      <c r="D1695" s="537" t="s">
        <v>1893</v>
      </c>
      <c r="E1695" s="778"/>
      <c r="F1695" s="537" t="s">
        <v>1699</v>
      </c>
      <c r="G1695" s="537" t="s">
        <v>1680</v>
      </c>
      <c r="H1695" s="540">
        <v>32316</v>
      </c>
    </row>
    <row r="1696" spans="3:8" ht="15.75" thickBot="1">
      <c r="C1696" s="536" t="s">
        <v>1892</v>
      </c>
      <c r="D1696" s="537" t="s">
        <v>1893</v>
      </c>
      <c r="E1696" s="778"/>
      <c r="F1696" s="537" t="s">
        <v>1699</v>
      </c>
      <c r="G1696" s="537" t="s">
        <v>1680</v>
      </c>
      <c r="H1696" s="540">
        <v>31819</v>
      </c>
    </row>
    <row r="1697" spans="3:8" ht="15.75" thickBot="1">
      <c r="C1697" s="536" t="s">
        <v>1892</v>
      </c>
      <c r="D1697" s="537" t="s">
        <v>1893</v>
      </c>
      <c r="E1697" s="778"/>
      <c r="F1697" s="537" t="s">
        <v>1699</v>
      </c>
      <c r="G1697" s="537" t="s">
        <v>1680</v>
      </c>
      <c r="H1697" s="540">
        <v>34247</v>
      </c>
    </row>
    <row r="1698" spans="3:8" ht="15.75" thickBot="1">
      <c r="C1698" s="536" t="s">
        <v>1892</v>
      </c>
      <c r="D1698" s="537" t="s">
        <v>1893</v>
      </c>
      <c r="E1698" s="778"/>
      <c r="F1698" s="537" t="s">
        <v>829</v>
      </c>
      <c r="G1698" s="537" t="s">
        <v>814</v>
      </c>
      <c r="H1698" s="537">
        <v>-109.2</v>
      </c>
    </row>
    <row r="1699" spans="3:8" ht="15.75" thickBot="1">
      <c r="C1699" s="536" t="s">
        <v>1892</v>
      </c>
      <c r="D1699" s="537" t="s">
        <v>1893</v>
      </c>
      <c r="E1699" s="778"/>
      <c r="F1699" s="537" t="s">
        <v>829</v>
      </c>
      <c r="G1699" s="537" t="s">
        <v>814</v>
      </c>
      <c r="H1699" s="540">
        <v>-288681.7</v>
      </c>
    </row>
    <row r="1700" spans="3:8" ht="15.75" thickBot="1">
      <c r="C1700" s="536" t="s">
        <v>1892</v>
      </c>
      <c r="D1700" s="537" t="s">
        <v>1893</v>
      </c>
      <c r="E1700" s="778"/>
      <c r="F1700" s="537" t="s">
        <v>829</v>
      </c>
      <c r="G1700" s="537" t="s">
        <v>814</v>
      </c>
      <c r="H1700" s="540">
        <v>-1330.78</v>
      </c>
    </row>
    <row r="1701" spans="3:8" ht="15.75" thickBot="1">
      <c r="C1701" s="536" t="s">
        <v>1892</v>
      </c>
      <c r="D1701" s="537" t="s">
        <v>1893</v>
      </c>
      <c r="E1701" s="778"/>
      <c r="F1701" s="537" t="s">
        <v>829</v>
      </c>
      <c r="G1701" s="537" t="s">
        <v>814</v>
      </c>
      <c r="H1701" s="540">
        <v>-128599.03</v>
      </c>
    </row>
    <row r="1702" spans="3:8" ht="15.75" thickBot="1">
      <c r="C1702" s="536" t="s">
        <v>1892</v>
      </c>
      <c r="D1702" s="537" t="s">
        <v>1893</v>
      </c>
      <c r="E1702" s="778"/>
      <c r="F1702" s="537" t="s">
        <v>829</v>
      </c>
      <c r="G1702" s="537" t="s">
        <v>814</v>
      </c>
      <c r="H1702" s="537">
        <v>-108.82</v>
      </c>
    </row>
    <row r="1703" spans="3:8" ht="15.75" thickBot="1">
      <c r="C1703" s="536" t="s">
        <v>1892</v>
      </c>
      <c r="D1703" s="537" t="s">
        <v>1893</v>
      </c>
      <c r="E1703" s="778"/>
      <c r="F1703" s="537" t="s">
        <v>829</v>
      </c>
      <c r="G1703" s="537" t="s">
        <v>814</v>
      </c>
      <c r="H1703" s="540">
        <v>-135685.21</v>
      </c>
    </row>
    <row r="1704" spans="3:8" ht="15.75" thickBot="1">
      <c r="C1704" s="536" t="s">
        <v>1892</v>
      </c>
      <c r="D1704" s="537" t="s">
        <v>1893</v>
      </c>
      <c r="E1704" s="778"/>
      <c r="F1704" s="537" t="s">
        <v>829</v>
      </c>
      <c r="G1704" s="537" t="s">
        <v>814</v>
      </c>
      <c r="H1704" s="540">
        <v>-69202.789999999994</v>
      </c>
    </row>
    <row r="1705" spans="3:8" ht="15.75" thickBot="1">
      <c r="C1705" s="536" t="s">
        <v>1892</v>
      </c>
      <c r="D1705" s="537" t="s">
        <v>1893</v>
      </c>
      <c r="E1705" s="778"/>
      <c r="F1705" s="537" t="s">
        <v>829</v>
      </c>
      <c r="G1705" s="537" t="s">
        <v>814</v>
      </c>
      <c r="H1705" s="540">
        <v>-350477.3</v>
      </c>
    </row>
    <row r="1706" spans="3:8" ht="15.75" thickBot="1">
      <c r="C1706" s="536" t="s">
        <v>1892</v>
      </c>
      <c r="D1706" s="537" t="s">
        <v>1893</v>
      </c>
      <c r="E1706" s="778"/>
      <c r="F1706" s="537" t="s">
        <v>829</v>
      </c>
      <c r="G1706" s="537" t="s">
        <v>814</v>
      </c>
      <c r="H1706" s="537" t="s">
        <v>1897</v>
      </c>
    </row>
    <row r="1707" spans="3:8" ht="15.75" thickBot="1">
      <c r="C1707" s="536" t="s">
        <v>1892</v>
      </c>
      <c r="D1707" s="537" t="s">
        <v>1893</v>
      </c>
      <c r="E1707" s="778"/>
      <c r="F1707" s="537" t="s">
        <v>829</v>
      </c>
      <c r="G1707" s="537" t="s">
        <v>814</v>
      </c>
      <c r="H1707" s="540">
        <v>-30142.1</v>
      </c>
    </row>
    <row r="1708" spans="3:8" ht="15.75" thickBot="1">
      <c r="C1708" s="536" t="s">
        <v>1892</v>
      </c>
      <c r="D1708" s="537" t="s">
        <v>1893</v>
      </c>
      <c r="E1708" s="778"/>
      <c r="F1708" s="537" t="s">
        <v>829</v>
      </c>
      <c r="G1708" s="537" t="s">
        <v>814</v>
      </c>
      <c r="H1708" s="540">
        <v>-6201.4</v>
      </c>
    </row>
    <row r="1709" spans="3:8" ht="15.75" thickBot="1">
      <c r="C1709" s="536" t="s">
        <v>1892</v>
      </c>
      <c r="D1709" s="537" t="s">
        <v>1893</v>
      </c>
      <c r="E1709" s="778"/>
      <c r="F1709" s="537" t="s">
        <v>829</v>
      </c>
      <c r="G1709" s="537" t="s">
        <v>814</v>
      </c>
      <c r="H1709" s="540">
        <v>-6702.88</v>
      </c>
    </row>
    <row r="1710" spans="3:8" ht="15.75" thickBot="1">
      <c r="C1710" s="536" t="s">
        <v>1892</v>
      </c>
      <c r="D1710" s="537" t="s">
        <v>1893</v>
      </c>
      <c r="E1710" s="778"/>
      <c r="F1710" s="537" t="s">
        <v>829</v>
      </c>
      <c r="G1710" s="537" t="s">
        <v>814</v>
      </c>
      <c r="H1710" s="537" t="s">
        <v>1897</v>
      </c>
    </row>
    <row r="1711" spans="3:8" ht="15.75" thickBot="1">
      <c r="C1711" s="536" t="s">
        <v>1892</v>
      </c>
      <c r="D1711" s="537" t="s">
        <v>1893</v>
      </c>
      <c r="E1711" s="778"/>
      <c r="F1711" s="537" t="s">
        <v>829</v>
      </c>
      <c r="G1711" s="537" t="s">
        <v>814</v>
      </c>
      <c r="H1711" s="537">
        <v>-379.26</v>
      </c>
    </row>
    <row r="1712" spans="3:8" ht="15.75" thickBot="1">
      <c r="C1712" s="536" t="s">
        <v>1892</v>
      </c>
      <c r="D1712" s="537" t="s">
        <v>1893</v>
      </c>
      <c r="E1712" s="778"/>
      <c r="F1712" s="537" t="s">
        <v>829</v>
      </c>
      <c r="G1712" s="537" t="s">
        <v>814</v>
      </c>
      <c r="H1712" s="537">
        <v>-132.1</v>
      </c>
    </row>
    <row r="1713" spans="3:8" ht="15.75" thickBot="1">
      <c r="C1713" s="536" t="s">
        <v>1892</v>
      </c>
      <c r="D1713" s="537" t="s">
        <v>1893</v>
      </c>
      <c r="E1713" s="778"/>
      <c r="F1713" s="537" t="s">
        <v>829</v>
      </c>
      <c r="G1713" s="537" t="s">
        <v>814</v>
      </c>
      <c r="H1713" s="540">
        <v>-2061.15</v>
      </c>
    </row>
    <row r="1714" spans="3:8" ht="15.75" thickBot="1">
      <c r="C1714" s="536" t="s">
        <v>1892</v>
      </c>
      <c r="D1714" s="537" t="s">
        <v>1893</v>
      </c>
      <c r="E1714" s="778"/>
      <c r="F1714" s="537" t="s">
        <v>829</v>
      </c>
      <c r="G1714" s="537" t="s">
        <v>814</v>
      </c>
      <c r="H1714" s="540">
        <v>-106493.67</v>
      </c>
    </row>
    <row r="1715" spans="3:8" ht="15.75" thickBot="1">
      <c r="C1715" s="536" t="s">
        <v>1892</v>
      </c>
      <c r="D1715" s="537" t="s">
        <v>1893</v>
      </c>
      <c r="E1715" s="778"/>
      <c r="F1715" s="537" t="s">
        <v>829</v>
      </c>
      <c r="G1715" s="537" t="s">
        <v>814</v>
      </c>
      <c r="H1715" s="540">
        <v>-52277.63</v>
      </c>
    </row>
    <row r="1716" spans="3:8" ht="15.75" thickBot="1">
      <c r="C1716" s="536" t="s">
        <v>1892</v>
      </c>
      <c r="D1716" s="537" t="s">
        <v>1893</v>
      </c>
      <c r="E1716" s="778"/>
      <c r="F1716" s="537" t="s">
        <v>829</v>
      </c>
      <c r="G1716" s="537" t="s">
        <v>814</v>
      </c>
      <c r="H1716" s="540">
        <v>-86167.44</v>
      </c>
    </row>
    <row r="1717" spans="3:8" ht="15.75" thickBot="1">
      <c r="C1717" s="536" t="s">
        <v>1892</v>
      </c>
      <c r="D1717" s="537" t="s">
        <v>1893</v>
      </c>
      <c r="E1717" s="778"/>
      <c r="F1717" s="537" t="s">
        <v>829</v>
      </c>
      <c r="G1717" s="537" t="s">
        <v>1680</v>
      </c>
      <c r="H1717" s="540">
        <v>32373</v>
      </c>
    </row>
    <row r="1718" spans="3:8" ht="15.75" thickBot="1">
      <c r="C1718" s="536" t="s">
        <v>1892</v>
      </c>
      <c r="D1718" s="537" t="s">
        <v>1893</v>
      </c>
      <c r="E1718" s="778"/>
      <c r="F1718" s="538">
        <v>45292</v>
      </c>
      <c r="G1718" s="537" t="s">
        <v>1680</v>
      </c>
      <c r="H1718" s="540">
        <v>34023</v>
      </c>
    </row>
    <row r="1719" spans="3:8" ht="15.75" thickBot="1">
      <c r="C1719" s="536" t="s">
        <v>1892</v>
      </c>
      <c r="D1719" s="537" t="s">
        <v>1893</v>
      </c>
      <c r="E1719" s="778"/>
      <c r="F1719" s="538">
        <v>45292</v>
      </c>
      <c r="G1719" s="537" t="s">
        <v>1680</v>
      </c>
      <c r="H1719" s="540">
        <v>34033</v>
      </c>
    </row>
    <row r="1720" spans="3:8" ht="15.75" thickBot="1">
      <c r="C1720" s="536" t="s">
        <v>1892</v>
      </c>
      <c r="D1720" s="537" t="s">
        <v>1893</v>
      </c>
      <c r="E1720" s="778"/>
      <c r="F1720" s="538">
        <v>45292</v>
      </c>
      <c r="G1720" s="537" t="s">
        <v>1680</v>
      </c>
      <c r="H1720" s="540">
        <v>34563</v>
      </c>
    </row>
    <row r="1721" spans="3:8" ht="15.75" thickBot="1">
      <c r="C1721" s="536" t="s">
        <v>1892</v>
      </c>
      <c r="D1721" s="537" t="s">
        <v>1893</v>
      </c>
      <c r="E1721" s="778"/>
      <c r="F1721" s="538">
        <v>45292</v>
      </c>
      <c r="G1721" s="537" t="s">
        <v>1680</v>
      </c>
      <c r="H1721" s="540">
        <v>34034</v>
      </c>
    </row>
    <row r="1722" spans="3:8" ht="15.75" thickBot="1">
      <c r="C1722" s="536" t="s">
        <v>1892</v>
      </c>
      <c r="D1722" s="537" t="s">
        <v>1893</v>
      </c>
      <c r="E1722" s="778"/>
      <c r="F1722" s="538">
        <v>45292</v>
      </c>
      <c r="G1722" s="537" t="s">
        <v>1680</v>
      </c>
      <c r="H1722" s="540">
        <v>34568</v>
      </c>
    </row>
    <row r="1723" spans="3:8" ht="15.75" thickBot="1">
      <c r="C1723" s="536" t="s">
        <v>1892</v>
      </c>
      <c r="D1723" s="537" t="s">
        <v>1893</v>
      </c>
      <c r="E1723" s="778"/>
      <c r="F1723" s="538">
        <v>45292</v>
      </c>
      <c r="G1723" s="537" t="s">
        <v>1680</v>
      </c>
      <c r="H1723" s="540">
        <v>34554</v>
      </c>
    </row>
    <row r="1724" spans="3:8" ht="15.75" thickBot="1">
      <c r="C1724" s="536" t="s">
        <v>1892</v>
      </c>
      <c r="D1724" s="537" t="s">
        <v>1893</v>
      </c>
      <c r="E1724" s="778"/>
      <c r="F1724" s="538">
        <v>45323</v>
      </c>
      <c r="G1724" s="537" t="s">
        <v>1680</v>
      </c>
      <c r="H1724" s="540">
        <v>34689</v>
      </c>
    </row>
    <row r="1725" spans="3:8" ht="15.75" thickBot="1">
      <c r="C1725" s="536" t="s">
        <v>1892</v>
      </c>
      <c r="D1725" s="537" t="s">
        <v>1893</v>
      </c>
      <c r="E1725" s="778"/>
      <c r="F1725" s="538">
        <v>45323</v>
      </c>
      <c r="G1725" s="537" t="s">
        <v>1680</v>
      </c>
      <c r="H1725" s="540">
        <v>34249</v>
      </c>
    </row>
    <row r="1726" spans="3:8" ht="15.75" thickBot="1">
      <c r="C1726" s="536" t="s">
        <v>1892</v>
      </c>
      <c r="D1726" s="537" t="s">
        <v>1893</v>
      </c>
      <c r="E1726" s="778"/>
      <c r="F1726" s="538">
        <v>45352</v>
      </c>
      <c r="G1726" s="537" t="s">
        <v>1680</v>
      </c>
      <c r="H1726" s="540">
        <v>-34250</v>
      </c>
    </row>
    <row r="1727" spans="3:8" ht="15.75" thickBot="1">
      <c r="C1727" s="536" t="s">
        <v>1892</v>
      </c>
      <c r="D1727" s="537" t="s">
        <v>1893</v>
      </c>
      <c r="E1727" s="778"/>
      <c r="F1727" s="538">
        <v>45352</v>
      </c>
      <c r="G1727" s="537" t="s">
        <v>1680</v>
      </c>
      <c r="H1727" s="540">
        <v>34267</v>
      </c>
    </row>
    <row r="1728" spans="3:8" ht="15.75" thickBot="1">
      <c r="C1728" s="536" t="s">
        <v>1892</v>
      </c>
      <c r="D1728" s="537" t="s">
        <v>1893</v>
      </c>
      <c r="E1728" s="778"/>
      <c r="F1728" s="538">
        <v>45352</v>
      </c>
      <c r="G1728" s="537" t="s">
        <v>1680</v>
      </c>
      <c r="H1728" s="540">
        <v>34686</v>
      </c>
    </row>
    <row r="1729" spans="3:8" ht="15.75" thickBot="1">
      <c r="C1729" s="536" t="s">
        <v>1892</v>
      </c>
      <c r="D1729" s="537" t="s">
        <v>1893</v>
      </c>
      <c r="E1729" s="778"/>
      <c r="F1729" s="538">
        <v>45352</v>
      </c>
      <c r="G1729" s="537" t="s">
        <v>1680</v>
      </c>
      <c r="H1729" s="540">
        <v>-34686</v>
      </c>
    </row>
    <row r="1730" spans="3:8" ht="15.75" thickBot="1">
      <c r="C1730" s="536" t="s">
        <v>1892</v>
      </c>
      <c r="D1730" s="537" t="s">
        <v>1893</v>
      </c>
      <c r="E1730" s="778"/>
      <c r="F1730" s="538">
        <v>45352</v>
      </c>
      <c r="G1730" s="537" t="s">
        <v>1680</v>
      </c>
      <c r="H1730" s="540">
        <v>34699</v>
      </c>
    </row>
    <row r="1731" spans="3:8" ht="15.75" thickBot="1">
      <c r="C1731" s="536" t="s">
        <v>1892</v>
      </c>
      <c r="D1731" s="537" t="s">
        <v>1893</v>
      </c>
      <c r="E1731" s="778"/>
      <c r="F1731" s="538">
        <v>45352</v>
      </c>
      <c r="G1731" s="537" t="s">
        <v>1680</v>
      </c>
      <c r="H1731" s="540">
        <v>34250</v>
      </c>
    </row>
    <row r="1732" spans="3:8" ht="15.75" thickBot="1">
      <c r="C1732" s="536" t="s">
        <v>1892</v>
      </c>
      <c r="D1732" s="537" t="s">
        <v>1893</v>
      </c>
      <c r="E1732" s="778"/>
      <c r="F1732" s="538">
        <v>45352</v>
      </c>
      <c r="G1732" s="537" t="s">
        <v>1680</v>
      </c>
      <c r="H1732" s="540">
        <v>34250</v>
      </c>
    </row>
    <row r="1733" spans="3:8" ht="15.75" thickBot="1">
      <c r="C1733" s="536" t="s">
        <v>1892</v>
      </c>
      <c r="D1733" s="537" t="s">
        <v>1893</v>
      </c>
      <c r="E1733" s="778"/>
      <c r="F1733" s="538">
        <v>45352</v>
      </c>
      <c r="G1733" s="537" t="s">
        <v>1680</v>
      </c>
      <c r="H1733" s="540">
        <v>34686</v>
      </c>
    </row>
    <row r="1734" spans="3:8" ht="15.75" thickBot="1">
      <c r="C1734" s="536" t="s">
        <v>1892</v>
      </c>
      <c r="D1734" s="537" t="s">
        <v>1893</v>
      </c>
      <c r="E1734" s="778"/>
      <c r="F1734" s="538">
        <v>45383</v>
      </c>
      <c r="G1734" s="537" t="s">
        <v>1680</v>
      </c>
      <c r="H1734" s="540">
        <v>26918</v>
      </c>
    </row>
    <row r="1735" spans="3:8" ht="15.75" thickBot="1">
      <c r="C1735" s="536" t="s">
        <v>1892</v>
      </c>
      <c r="D1735" s="537" t="s">
        <v>1893</v>
      </c>
      <c r="E1735" s="778"/>
      <c r="F1735" s="538">
        <v>45383</v>
      </c>
      <c r="G1735" s="537" t="s">
        <v>1680</v>
      </c>
      <c r="H1735" s="540">
        <v>34942</v>
      </c>
    </row>
    <row r="1736" spans="3:8" ht="15.75" thickBot="1">
      <c r="C1736" s="536" t="s">
        <v>1892</v>
      </c>
      <c r="D1736" s="537" t="s">
        <v>1893</v>
      </c>
      <c r="E1736" s="778"/>
      <c r="F1736" s="538">
        <v>45383</v>
      </c>
      <c r="G1736" s="537" t="s">
        <v>1680</v>
      </c>
      <c r="H1736" s="540">
        <v>35386</v>
      </c>
    </row>
    <row r="1737" spans="3:8" ht="15.75" thickBot="1">
      <c r="C1737" s="536" t="s">
        <v>1892</v>
      </c>
      <c r="D1737" s="537" t="s">
        <v>1893</v>
      </c>
      <c r="E1737" s="778"/>
      <c r="F1737" s="538">
        <v>45383</v>
      </c>
      <c r="G1737" s="537" t="s">
        <v>1680</v>
      </c>
      <c r="H1737" s="540">
        <v>7927</v>
      </c>
    </row>
    <row r="1738" spans="3:8" ht="15.75" thickBot="1">
      <c r="C1738" s="536" t="s">
        <v>1892</v>
      </c>
      <c r="D1738" s="537" t="s">
        <v>1893</v>
      </c>
      <c r="E1738" s="778"/>
      <c r="F1738" s="538">
        <v>45383</v>
      </c>
      <c r="G1738" s="537" t="s">
        <v>1680</v>
      </c>
      <c r="H1738" s="540">
        <v>35517</v>
      </c>
    </row>
    <row r="1739" spans="3:8" ht="15.75" thickBot="1">
      <c r="C1739" s="536" t="s">
        <v>1892</v>
      </c>
      <c r="D1739" s="537" t="s">
        <v>1893</v>
      </c>
      <c r="E1739" s="778"/>
      <c r="F1739" s="538">
        <v>45413</v>
      </c>
      <c r="G1739" s="537" t="s">
        <v>1680</v>
      </c>
      <c r="H1739" s="540">
        <v>34959</v>
      </c>
    </row>
    <row r="1740" spans="3:8" ht="15.75" thickBot="1">
      <c r="C1740" s="536" t="s">
        <v>1892</v>
      </c>
      <c r="D1740" s="537" t="s">
        <v>1893</v>
      </c>
      <c r="E1740" s="778"/>
      <c r="F1740" s="538">
        <v>45413</v>
      </c>
      <c r="G1740" s="537" t="s">
        <v>1680</v>
      </c>
      <c r="H1740" s="540">
        <v>35502</v>
      </c>
    </row>
    <row r="1741" spans="3:8" ht="15.75" thickBot="1">
      <c r="C1741" s="536" t="s">
        <v>1892</v>
      </c>
      <c r="D1741" s="537" t="s">
        <v>1893</v>
      </c>
      <c r="E1741" s="778"/>
      <c r="F1741" s="538">
        <v>45413</v>
      </c>
      <c r="G1741" s="537" t="s">
        <v>1680</v>
      </c>
      <c r="H1741" s="540">
        <v>34942</v>
      </c>
    </row>
    <row r="1742" spans="3:8" ht="15.75" thickBot="1">
      <c r="C1742" s="536" t="s">
        <v>1892</v>
      </c>
      <c r="D1742" s="537" t="s">
        <v>1893</v>
      </c>
      <c r="E1742" s="778"/>
      <c r="F1742" s="538">
        <v>45413</v>
      </c>
      <c r="G1742" s="537" t="s">
        <v>1680</v>
      </c>
      <c r="H1742" s="540">
        <v>35404</v>
      </c>
    </row>
    <row r="1743" spans="3:8" ht="15.75" thickBot="1">
      <c r="C1743" s="536" t="s">
        <v>1892</v>
      </c>
      <c r="D1743" s="537" t="s">
        <v>1893</v>
      </c>
      <c r="E1743" s="778"/>
      <c r="F1743" s="538">
        <v>45413</v>
      </c>
      <c r="G1743" s="537" t="s">
        <v>1680</v>
      </c>
      <c r="H1743" s="540">
        <v>35388</v>
      </c>
    </row>
    <row r="1744" spans="3:8" ht="15.75" thickBot="1">
      <c r="C1744" s="536" t="s">
        <v>1892</v>
      </c>
      <c r="D1744" s="537" t="s">
        <v>1893</v>
      </c>
      <c r="E1744" s="778"/>
      <c r="F1744" s="538">
        <v>45413</v>
      </c>
      <c r="G1744" s="537" t="s">
        <v>1680</v>
      </c>
      <c r="H1744" s="540">
        <v>34828</v>
      </c>
    </row>
    <row r="1745" spans="3:8" ht="15.75" thickBot="1">
      <c r="C1745" s="536" t="s">
        <v>1892</v>
      </c>
      <c r="D1745" s="537" t="s">
        <v>1893</v>
      </c>
      <c r="E1745" s="778"/>
      <c r="F1745" s="538">
        <v>45444</v>
      </c>
      <c r="G1745" s="537" t="s">
        <v>1680</v>
      </c>
      <c r="H1745" s="540">
        <v>34959</v>
      </c>
    </row>
    <row r="1746" spans="3:8" ht="15.75" thickBot="1">
      <c r="C1746" s="536" t="s">
        <v>1892</v>
      </c>
      <c r="D1746" s="537" t="s">
        <v>1893</v>
      </c>
      <c r="E1746" s="778"/>
      <c r="F1746" s="538">
        <v>45444</v>
      </c>
      <c r="G1746" s="537" t="s">
        <v>1680</v>
      </c>
      <c r="H1746" s="540">
        <v>35402</v>
      </c>
    </row>
    <row r="1747" spans="3:8" ht="15.75" thickBot="1">
      <c r="C1747" s="536" t="s">
        <v>1892</v>
      </c>
      <c r="D1747" s="537" t="s">
        <v>1893</v>
      </c>
      <c r="E1747" s="778"/>
      <c r="F1747" s="538">
        <v>45444</v>
      </c>
      <c r="G1747" s="537" t="s">
        <v>1680</v>
      </c>
      <c r="H1747" s="540">
        <v>34957</v>
      </c>
    </row>
    <row r="1748" spans="3:8" ht="15.75" thickBot="1">
      <c r="C1748" s="536" t="s">
        <v>1892</v>
      </c>
      <c r="D1748" s="537" t="s">
        <v>1893</v>
      </c>
      <c r="E1748" s="778"/>
      <c r="F1748" s="538">
        <v>45444</v>
      </c>
      <c r="G1748" s="537" t="s">
        <v>1680</v>
      </c>
      <c r="H1748" s="540">
        <v>35401</v>
      </c>
    </row>
    <row r="1749" spans="3:8" ht="15.75" thickBot="1">
      <c r="C1749" s="536" t="s">
        <v>1892</v>
      </c>
      <c r="D1749" s="537" t="s">
        <v>1893</v>
      </c>
      <c r="E1749" s="778"/>
      <c r="F1749" s="538">
        <v>45474</v>
      </c>
      <c r="G1749" s="537" t="s">
        <v>1680</v>
      </c>
      <c r="H1749" s="540">
        <v>35402</v>
      </c>
    </row>
    <row r="1750" spans="3:8" ht="15.75" thickBot="1">
      <c r="C1750" s="536" t="s">
        <v>1892</v>
      </c>
      <c r="D1750" s="537" t="s">
        <v>1893</v>
      </c>
      <c r="E1750" s="778"/>
      <c r="F1750" s="538">
        <v>45474</v>
      </c>
      <c r="G1750" s="537" t="s">
        <v>1680</v>
      </c>
      <c r="H1750" s="540">
        <v>34956</v>
      </c>
    </row>
    <row r="1751" spans="3:8" ht="15.75" thickBot="1">
      <c r="C1751" s="536" t="s">
        <v>1892</v>
      </c>
      <c r="D1751" s="537" t="s">
        <v>1893</v>
      </c>
      <c r="E1751" s="778"/>
      <c r="F1751" s="538">
        <v>45505</v>
      </c>
      <c r="G1751" s="537" t="s">
        <v>1680</v>
      </c>
      <c r="H1751" s="540">
        <v>35406</v>
      </c>
    </row>
    <row r="1752" spans="3:8" ht="15.75" thickBot="1">
      <c r="C1752" s="536" t="s">
        <v>1892</v>
      </c>
      <c r="D1752" s="537" t="s">
        <v>1893</v>
      </c>
      <c r="E1752" s="778"/>
      <c r="F1752" s="538">
        <v>45505</v>
      </c>
      <c r="G1752" s="537" t="s">
        <v>1680</v>
      </c>
      <c r="H1752" s="540">
        <v>35389</v>
      </c>
    </row>
    <row r="1753" spans="3:8" ht="15.75" thickBot="1">
      <c r="C1753" s="536" t="s">
        <v>1892</v>
      </c>
      <c r="D1753" s="537" t="s">
        <v>1893</v>
      </c>
      <c r="E1753" s="778"/>
      <c r="F1753" s="538">
        <v>45505</v>
      </c>
      <c r="G1753" s="537" t="s">
        <v>1680</v>
      </c>
      <c r="H1753" s="540">
        <v>34959</v>
      </c>
    </row>
    <row r="1754" spans="3:8" ht="15.75" thickBot="1">
      <c r="C1754" s="536" t="s">
        <v>1892</v>
      </c>
      <c r="D1754" s="537" t="s">
        <v>1893</v>
      </c>
      <c r="E1754" s="778"/>
      <c r="F1754" s="538">
        <v>45505</v>
      </c>
      <c r="G1754" s="537" t="s">
        <v>1680</v>
      </c>
      <c r="H1754" s="540">
        <v>34942</v>
      </c>
    </row>
    <row r="1755" spans="3:8" ht="15.75" thickBot="1">
      <c r="C1755" s="536" t="s">
        <v>1892</v>
      </c>
      <c r="D1755" s="537" t="s">
        <v>1893</v>
      </c>
      <c r="E1755" s="778"/>
      <c r="F1755" s="538">
        <v>45536</v>
      </c>
      <c r="G1755" s="537" t="s">
        <v>1680</v>
      </c>
      <c r="H1755" s="540">
        <v>35406</v>
      </c>
    </row>
    <row r="1756" spans="3:8" ht="15.75" thickBot="1">
      <c r="C1756" s="536" t="s">
        <v>1892</v>
      </c>
      <c r="D1756" s="537" t="s">
        <v>1893</v>
      </c>
      <c r="E1756" s="778"/>
      <c r="F1756" s="538">
        <v>45536</v>
      </c>
      <c r="G1756" s="537" t="s">
        <v>1680</v>
      </c>
      <c r="H1756" s="540">
        <v>34957</v>
      </c>
    </row>
    <row r="1757" spans="3:8" ht="15.75" thickBot="1">
      <c r="C1757" s="536" t="s">
        <v>1892</v>
      </c>
      <c r="D1757" s="537" t="s">
        <v>1893</v>
      </c>
      <c r="E1757" s="778"/>
      <c r="F1757" s="538">
        <v>45536</v>
      </c>
      <c r="G1757" s="537" t="s">
        <v>1680</v>
      </c>
      <c r="H1757" s="540">
        <v>35405</v>
      </c>
    </row>
    <row r="1758" spans="3:8" ht="15.75" thickBot="1">
      <c r="C1758" s="536" t="s">
        <v>1892</v>
      </c>
      <c r="D1758" s="537" t="s">
        <v>1893</v>
      </c>
      <c r="E1758" s="778"/>
      <c r="F1758" s="538">
        <v>45536</v>
      </c>
      <c r="G1758" s="537" t="s">
        <v>1680</v>
      </c>
      <c r="H1758" s="540">
        <v>34924</v>
      </c>
    </row>
    <row r="1759" spans="3:8" ht="15.75" thickBot="1">
      <c r="C1759" s="536" t="s">
        <v>1892</v>
      </c>
      <c r="D1759" s="537" t="s">
        <v>1893</v>
      </c>
      <c r="E1759" s="778"/>
      <c r="F1759" s="538">
        <v>45566</v>
      </c>
      <c r="G1759" s="537" t="s">
        <v>1680</v>
      </c>
      <c r="H1759" s="540">
        <v>26678</v>
      </c>
    </row>
    <row r="1760" spans="3:8" ht="15.75" thickBot="1">
      <c r="C1760" s="536" t="s">
        <v>1892</v>
      </c>
      <c r="D1760" s="537" t="s">
        <v>1893</v>
      </c>
      <c r="E1760" s="778"/>
      <c r="F1760" s="538">
        <v>45566</v>
      </c>
      <c r="G1760" s="537" t="s">
        <v>1680</v>
      </c>
      <c r="H1760" s="540">
        <v>35390</v>
      </c>
    </row>
    <row r="1761" spans="3:8" ht="15.75" thickBot="1">
      <c r="C1761" s="536" t="s">
        <v>1892</v>
      </c>
      <c r="D1761" s="537" t="s">
        <v>1893</v>
      </c>
      <c r="E1761" s="778"/>
      <c r="F1761" s="538">
        <v>45566</v>
      </c>
      <c r="G1761" s="537" t="s">
        <v>1680</v>
      </c>
      <c r="H1761" s="540">
        <v>34946</v>
      </c>
    </row>
    <row r="1762" spans="3:8" ht="15.75" thickBot="1">
      <c r="C1762" s="536" t="s">
        <v>1892</v>
      </c>
      <c r="D1762" s="537" t="s">
        <v>1893</v>
      </c>
      <c r="E1762" s="778"/>
      <c r="F1762" s="538">
        <v>45566</v>
      </c>
      <c r="G1762" s="537" t="s">
        <v>1680</v>
      </c>
      <c r="H1762" s="540">
        <v>35388</v>
      </c>
    </row>
    <row r="1763" spans="3:8" ht="15.75" thickBot="1">
      <c r="C1763" s="536" t="s">
        <v>1892</v>
      </c>
      <c r="D1763" s="537" t="s">
        <v>1893</v>
      </c>
      <c r="E1763" s="778"/>
      <c r="F1763" s="538">
        <v>45566</v>
      </c>
      <c r="G1763" s="537" t="s">
        <v>1680</v>
      </c>
      <c r="H1763" s="540">
        <v>8022</v>
      </c>
    </row>
    <row r="1764" spans="3:8" ht="15.75" thickBot="1">
      <c r="C1764" s="536" t="s">
        <v>1892</v>
      </c>
      <c r="D1764" s="537" t="s">
        <v>1893</v>
      </c>
      <c r="E1764" s="778"/>
      <c r="F1764" s="538">
        <v>45566</v>
      </c>
      <c r="G1764" s="537" t="s">
        <v>1680</v>
      </c>
      <c r="H1764" s="540">
        <v>34944</v>
      </c>
    </row>
    <row r="1765" spans="3:8" ht="15.75" thickBot="1">
      <c r="C1765" s="536" t="s">
        <v>1892</v>
      </c>
      <c r="D1765" s="537" t="s">
        <v>1893</v>
      </c>
      <c r="E1765" s="778"/>
      <c r="F1765" s="538">
        <v>45566</v>
      </c>
      <c r="G1765" s="537" t="s">
        <v>1680</v>
      </c>
      <c r="H1765" s="540">
        <v>8722</v>
      </c>
    </row>
    <row r="1766" spans="3:8" ht="15.75" thickBot="1">
      <c r="C1766" s="536" t="s">
        <v>1892</v>
      </c>
      <c r="D1766" s="537" t="s">
        <v>1893</v>
      </c>
      <c r="E1766" s="778"/>
      <c r="F1766" s="538">
        <v>45566</v>
      </c>
      <c r="G1766" s="537" t="s">
        <v>1680</v>
      </c>
      <c r="H1766" s="540">
        <v>35390</v>
      </c>
    </row>
    <row r="1767" spans="3:8" ht="15.75" thickBot="1">
      <c r="C1767" s="536" t="s">
        <v>1892</v>
      </c>
      <c r="D1767" s="537" t="s">
        <v>1893</v>
      </c>
      <c r="E1767" s="778"/>
      <c r="F1767" s="538">
        <v>45566</v>
      </c>
      <c r="G1767" s="537" t="s">
        <v>1680</v>
      </c>
      <c r="H1767" s="540">
        <v>26932</v>
      </c>
    </row>
    <row r="1768" spans="3:8" ht="15.75" thickBot="1">
      <c r="C1768" s="536" t="s">
        <v>1892</v>
      </c>
      <c r="D1768" s="537" t="s">
        <v>1893</v>
      </c>
      <c r="E1768" s="778"/>
      <c r="F1768" s="538">
        <v>45597</v>
      </c>
      <c r="G1768" s="537" t="s">
        <v>1680</v>
      </c>
      <c r="H1768" s="540">
        <v>34723</v>
      </c>
    </row>
    <row r="1769" spans="3:8" ht="15.75" thickBot="1">
      <c r="C1769" s="536" t="s">
        <v>1892</v>
      </c>
      <c r="D1769" s="537" t="s">
        <v>1893</v>
      </c>
      <c r="E1769" s="778"/>
      <c r="F1769" s="538">
        <v>45597</v>
      </c>
      <c r="G1769" s="537" t="s">
        <v>1680</v>
      </c>
      <c r="H1769" s="540">
        <v>34706</v>
      </c>
    </row>
    <row r="1770" spans="3:8" ht="15.75" thickBot="1">
      <c r="C1770" s="536" t="s">
        <v>1892</v>
      </c>
      <c r="D1770" s="537" t="s">
        <v>1893</v>
      </c>
      <c r="E1770" s="778"/>
      <c r="F1770" s="538">
        <v>45597</v>
      </c>
      <c r="G1770" s="537" t="s">
        <v>1680</v>
      </c>
      <c r="H1770" s="540">
        <v>35174</v>
      </c>
    </row>
    <row r="1771" spans="3:8" ht="15.75" thickBot="1">
      <c r="C1771" s="536" t="s">
        <v>1892</v>
      </c>
      <c r="D1771" s="537" t="s">
        <v>1893</v>
      </c>
      <c r="E1771" s="778"/>
      <c r="F1771" s="538">
        <v>45597</v>
      </c>
      <c r="G1771" s="537" t="s">
        <v>1680</v>
      </c>
      <c r="H1771" s="540">
        <v>35154</v>
      </c>
    </row>
    <row r="1772" spans="3:8" ht="15.75" thickBot="1">
      <c r="C1772" s="536" t="s">
        <v>1892</v>
      </c>
      <c r="D1772" s="537" t="s">
        <v>1893</v>
      </c>
      <c r="E1772" s="778"/>
      <c r="F1772" s="538">
        <v>45627</v>
      </c>
      <c r="G1772" s="537" t="s">
        <v>1680</v>
      </c>
      <c r="H1772" s="540">
        <v>34709</v>
      </c>
    </row>
    <row r="1773" spans="3:8" ht="15.75" thickBot="1">
      <c r="C1773" s="536" t="s">
        <v>1892</v>
      </c>
      <c r="D1773" s="537" t="s">
        <v>1893</v>
      </c>
      <c r="E1773" s="778"/>
      <c r="F1773" s="538">
        <v>45627</v>
      </c>
      <c r="G1773" s="537" t="s">
        <v>1680</v>
      </c>
      <c r="H1773" s="540">
        <v>34709</v>
      </c>
    </row>
    <row r="1774" spans="3:8" ht="15.75" thickBot="1">
      <c r="C1774" s="536" t="s">
        <v>1892</v>
      </c>
      <c r="D1774" s="537" t="s">
        <v>1893</v>
      </c>
      <c r="E1774" s="778"/>
      <c r="F1774" s="538">
        <v>45627</v>
      </c>
      <c r="G1774" s="537" t="s">
        <v>1680</v>
      </c>
      <c r="H1774" s="540">
        <v>35158</v>
      </c>
    </row>
    <row r="1775" spans="3:8" ht="15.75" thickBot="1">
      <c r="C1775" s="536" t="s">
        <v>1892</v>
      </c>
      <c r="D1775" s="537" t="s">
        <v>1893</v>
      </c>
      <c r="E1775" s="778"/>
      <c r="F1775" s="538">
        <v>45627</v>
      </c>
      <c r="G1775" s="537" t="s">
        <v>1680</v>
      </c>
      <c r="H1775" s="540">
        <v>7983</v>
      </c>
    </row>
    <row r="1776" spans="3:8" ht="15.75" thickBot="1">
      <c r="C1776" s="536" t="s">
        <v>1892</v>
      </c>
      <c r="D1776" s="537" t="s">
        <v>1893</v>
      </c>
      <c r="E1776" s="778"/>
      <c r="F1776" s="538">
        <v>45627</v>
      </c>
      <c r="G1776" s="537" t="s">
        <v>1680</v>
      </c>
      <c r="H1776" s="540">
        <v>35169</v>
      </c>
    </row>
    <row r="1777" spans="3:8" ht="15.75" thickBot="1">
      <c r="C1777" s="536" t="s">
        <v>1892</v>
      </c>
      <c r="D1777" s="537" t="s">
        <v>1893</v>
      </c>
      <c r="E1777" s="778"/>
      <c r="F1777" s="538">
        <v>45627</v>
      </c>
      <c r="G1777" s="537" t="s">
        <v>1680</v>
      </c>
      <c r="H1777" s="540">
        <v>35158</v>
      </c>
    </row>
    <row r="1778" spans="3:8" ht="15.75" thickBot="1">
      <c r="C1778" s="536" t="s">
        <v>1892</v>
      </c>
      <c r="D1778" s="537" t="s">
        <v>1893</v>
      </c>
      <c r="E1778" s="778"/>
      <c r="F1778" s="538">
        <v>45627</v>
      </c>
      <c r="G1778" s="537" t="s">
        <v>1680</v>
      </c>
      <c r="H1778" s="540">
        <v>26744</v>
      </c>
    </row>
    <row r="1779" spans="3:8" ht="15.75" thickBot="1">
      <c r="C1779" s="536" t="s">
        <v>1892</v>
      </c>
      <c r="D1779" s="537" t="s">
        <v>1893</v>
      </c>
      <c r="E1779" s="778"/>
      <c r="F1779" s="537" t="s">
        <v>1797</v>
      </c>
      <c r="G1779" s="537" t="s">
        <v>1680</v>
      </c>
      <c r="H1779" s="540">
        <v>35159</v>
      </c>
    </row>
    <row r="1780" spans="3:8" ht="15.75" thickBot="1">
      <c r="C1780" s="536" t="s">
        <v>1892</v>
      </c>
      <c r="D1780" s="537" t="s">
        <v>1893</v>
      </c>
      <c r="E1780" s="778"/>
      <c r="F1780" s="537" t="s">
        <v>1797</v>
      </c>
      <c r="G1780" s="537" t="s">
        <v>1680</v>
      </c>
      <c r="H1780" s="540">
        <v>34724</v>
      </c>
    </row>
    <row r="1781" spans="3:8" ht="15.75" thickBot="1">
      <c r="C1781" s="536" t="s">
        <v>1892</v>
      </c>
      <c r="D1781" s="537" t="s">
        <v>1893</v>
      </c>
      <c r="E1781" s="778"/>
      <c r="F1781" s="537" t="s">
        <v>1797</v>
      </c>
      <c r="G1781" s="537" t="s">
        <v>1680</v>
      </c>
      <c r="H1781" s="540">
        <v>34705</v>
      </c>
    </row>
    <row r="1782" spans="3:8" ht="15.75" thickBot="1">
      <c r="C1782" s="536" t="s">
        <v>1892</v>
      </c>
      <c r="D1782" s="537" t="s">
        <v>1893</v>
      </c>
      <c r="E1782" s="778"/>
      <c r="F1782" s="537" t="s">
        <v>1797</v>
      </c>
      <c r="G1782" s="537" t="s">
        <v>1680</v>
      </c>
      <c r="H1782" s="540">
        <v>35172</v>
      </c>
    </row>
    <row r="1783" spans="3:8" ht="15.75" thickBot="1">
      <c r="C1783" s="536" t="s">
        <v>1892</v>
      </c>
      <c r="D1783" s="537" t="s">
        <v>1893</v>
      </c>
      <c r="E1783" s="778"/>
      <c r="F1783" s="537" t="s">
        <v>1798</v>
      </c>
      <c r="G1783" s="537" t="s">
        <v>1680</v>
      </c>
      <c r="H1783" s="540">
        <v>34713</v>
      </c>
    </row>
    <row r="1784" spans="3:8" ht="15.75" thickBot="1">
      <c r="C1784" s="536" t="s">
        <v>1892</v>
      </c>
      <c r="D1784" s="537" t="s">
        <v>1893</v>
      </c>
      <c r="E1784" s="778"/>
      <c r="F1784" s="537" t="s">
        <v>1798</v>
      </c>
      <c r="G1784" s="537" t="s">
        <v>1680</v>
      </c>
      <c r="H1784" s="540">
        <v>35152</v>
      </c>
    </row>
    <row r="1785" spans="3:8" ht="15.75" thickBot="1">
      <c r="C1785" s="536" t="s">
        <v>1892</v>
      </c>
      <c r="D1785" s="537" t="s">
        <v>1893</v>
      </c>
      <c r="E1785" s="778"/>
      <c r="F1785" s="537" t="s">
        <v>1798</v>
      </c>
      <c r="G1785" s="537" t="s">
        <v>1680</v>
      </c>
      <c r="H1785" s="540">
        <v>35169</v>
      </c>
    </row>
    <row r="1786" spans="3:8" ht="15.75" thickBot="1">
      <c r="C1786" s="536" t="s">
        <v>1892</v>
      </c>
      <c r="D1786" s="537" t="s">
        <v>1893</v>
      </c>
      <c r="E1786" s="778"/>
      <c r="F1786" s="537" t="s">
        <v>1798</v>
      </c>
      <c r="G1786" s="537" t="s">
        <v>1680</v>
      </c>
      <c r="H1786" s="540">
        <v>34716</v>
      </c>
    </row>
    <row r="1787" spans="3:8" ht="15.75" thickBot="1">
      <c r="C1787" s="536" t="s">
        <v>1892</v>
      </c>
      <c r="D1787" s="537" t="s">
        <v>1893</v>
      </c>
      <c r="E1787" s="778"/>
      <c r="F1787" s="537" t="s">
        <v>1798</v>
      </c>
      <c r="G1787" s="537" t="s">
        <v>1680</v>
      </c>
      <c r="H1787" s="540">
        <v>34726</v>
      </c>
    </row>
    <row r="1788" spans="3:8" ht="15.75" thickBot="1">
      <c r="C1788" s="536" t="s">
        <v>1892</v>
      </c>
      <c r="D1788" s="537" t="s">
        <v>1893</v>
      </c>
      <c r="E1788" s="778"/>
      <c r="F1788" s="537" t="s">
        <v>1798</v>
      </c>
      <c r="G1788" s="537" t="s">
        <v>1680</v>
      </c>
      <c r="H1788" s="540">
        <v>35153</v>
      </c>
    </row>
    <row r="1789" spans="3:8" ht="15.75" thickBot="1">
      <c r="C1789" s="536" t="s">
        <v>1892</v>
      </c>
      <c r="D1789" s="537" t="s">
        <v>1893</v>
      </c>
      <c r="E1789" s="778"/>
      <c r="F1789" s="537" t="s">
        <v>1799</v>
      </c>
      <c r="G1789" s="537" t="s">
        <v>1680</v>
      </c>
      <c r="H1789" s="540">
        <v>35154</v>
      </c>
    </row>
    <row r="1790" spans="3:8" ht="15.75" thickBot="1">
      <c r="C1790" s="536" t="s">
        <v>1892</v>
      </c>
      <c r="D1790" s="537" t="s">
        <v>1893</v>
      </c>
      <c r="E1790" s="778"/>
      <c r="F1790" s="537" t="s">
        <v>1799</v>
      </c>
      <c r="G1790" s="537" t="s">
        <v>1680</v>
      </c>
      <c r="H1790" s="540">
        <v>34713</v>
      </c>
    </row>
    <row r="1791" spans="3:8" ht="15.75" thickBot="1">
      <c r="C1791" s="536" t="s">
        <v>1892</v>
      </c>
      <c r="D1791" s="537" t="s">
        <v>1893</v>
      </c>
      <c r="E1791" s="778"/>
      <c r="F1791" s="537" t="s">
        <v>1799</v>
      </c>
      <c r="G1791" s="537" t="s">
        <v>1680</v>
      </c>
      <c r="H1791" s="540">
        <v>35167</v>
      </c>
    </row>
    <row r="1792" spans="3:8" ht="15.75" thickBot="1">
      <c r="C1792" s="536" t="s">
        <v>1892</v>
      </c>
      <c r="D1792" s="537" t="s">
        <v>1893</v>
      </c>
      <c r="E1792" s="778"/>
      <c r="F1792" s="537" t="s">
        <v>1799</v>
      </c>
      <c r="G1792" s="537" t="s">
        <v>1680</v>
      </c>
      <c r="H1792" s="540">
        <v>34729</v>
      </c>
    </row>
    <row r="1793" spans="3:8" ht="15.75" thickBot="1">
      <c r="C1793" s="536" t="s">
        <v>1892</v>
      </c>
      <c r="D1793" s="537" t="s">
        <v>1893</v>
      </c>
      <c r="E1793" s="778"/>
      <c r="F1793" s="537" t="s">
        <v>1800</v>
      </c>
      <c r="G1793" s="537" t="s">
        <v>1680</v>
      </c>
      <c r="H1793" s="540">
        <v>35152</v>
      </c>
    </row>
    <row r="1794" spans="3:8" ht="15.75" thickBot="1">
      <c r="C1794" s="536" t="s">
        <v>1892</v>
      </c>
      <c r="D1794" s="537" t="s">
        <v>1893</v>
      </c>
      <c r="E1794" s="778"/>
      <c r="F1794" s="537" t="s">
        <v>1800</v>
      </c>
      <c r="G1794" s="537" t="s">
        <v>1680</v>
      </c>
      <c r="H1794" s="540">
        <v>34715</v>
      </c>
    </row>
    <row r="1795" spans="3:8" ht="15.75" thickBot="1">
      <c r="C1795" s="536" t="s">
        <v>1892</v>
      </c>
      <c r="D1795" s="537" t="s">
        <v>1893</v>
      </c>
      <c r="E1795" s="778"/>
      <c r="F1795" s="537" t="s">
        <v>1800</v>
      </c>
      <c r="G1795" s="537" t="s">
        <v>1680</v>
      </c>
      <c r="H1795" s="540">
        <v>34710</v>
      </c>
    </row>
    <row r="1796" spans="3:8" ht="15.75" thickBot="1">
      <c r="C1796" s="536" t="s">
        <v>1892</v>
      </c>
      <c r="D1796" s="537" t="s">
        <v>1893</v>
      </c>
      <c r="E1796" s="778"/>
      <c r="F1796" s="537" t="s">
        <v>1800</v>
      </c>
      <c r="G1796" s="537" t="s">
        <v>1680</v>
      </c>
      <c r="H1796" s="540">
        <v>35153</v>
      </c>
    </row>
    <row r="1797" spans="3:8" ht="15.75" thickBot="1">
      <c r="C1797" s="536" t="s">
        <v>1892</v>
      </c>
      <c r="D1797" s="537" t="s">
        <v>1893</v>
      </c>
      <c r="E1797" s="778"/>
      <c r="F1797" s="537" t="s">
        <v>1801</v>
      </c>
      <c r="G1797" s="537" t="s">
        <v>1680</v>
      </c>
      <c r="H1797" s="540">
        <v>34716</v>
      </c>
    </row>
    <row r="1798" spans="3:8" ht="15.75" thickBot="1">
      <c r="C1798" s="536" t="s">
        <v>1892</v>
      </c>
      <c r="D1798" s="537" t="s">
        <v>1893</v>
      </c>
      <c r="E1798" s="778"/>
      <c r="F1798" s="537" t="s">
        <v>1801</v>
      </c>
      <c r="G1798" s="537" t="s">
        <v>1680</v>
      </c>
      <c r="H1798" s="540">
        <v>35153</v>
      </c>
    </row>
    <row r="1799" spans="3:8" ht="15.75" thickBot="1">
      <c r="C1799" s="536" t="s">
        <v>1892</v>
      </c>
      <c r="D1799" s="537" t="s">
        <v>1893</v>
      </c>
      <c r="E1799" s="778"/>
      <c r="F1799" s="537" t="s">
        <v>1801</v>
      </c>
      <c r="G1799" s="537" t="s">
        <v>1680</v>
      </c>
      <c r="H1799" s="540">
        <v>34461</v>
      </c>
    </row>
    <row r="1800" spans="3:8" ht="15.75" thickBot="1">
      <c r="C1800" s="536" t="s">
        <v>1892</v>
      </c>
      <c r="D1800" s="537" t="s">
        <v>1893</v>
      </c>
      <c r="E1800" s="778"/>
      <c r="F1800" s="537" t="s">
        <v>1801</v>
      </c>
      <c r="G1800" s="537" t="s">
        <v>1680</v>
      </c>
      <c r="H1800" s="540">
        <v>34476</v>
      </c>
    </row>
    <row r="1801" spans="3:8" ht="15.75" thickBot="1">
      <c r="C1801" s="536" t="s">
        <v>1892</v>
      </c>
      <c r="D1801" s="537" t="s">
        <v>1893</v>
      </c>
      <c r="E1801" s="778"/>
      <c r="F1801" s="537" t="s">
        <v>1801</v>
      </c>
      <c r="G1801" s="537" t="s">
        <v>1680</v>
      </c>
      <c r="H1801" s="540">
        <v>34916</v>
      </c>
    </row>
    <row r="1802" spans="3:8" ht="15.75" thickBot="1">
      <c r="C1802" s="536" t="s">
        <v>1892</v>
      </c>
      <c r="D1802" s="537" t="s">
        <v>1893</v>
      </c>
      <c r="E1802" s="778"/>
      <c r="F1802" s="537" t="s">
        <v>1801</v>
      </c>
      <c r="G1802" s="537" t="s">
        <v>1680</v>
      </c>
      <c r="H1802" s="540">
        <v>34900</v>
      </c>
    </row>
    <row r="1803" spans="3:8" ht="15.75" thickBot="1">
      <c r="C1803" s="536" t="s">
        <v>1892</v>
      </c>
      <c r="D1803" s="537" t="s">
        <v>1893</v>
      </c>
      <c r="E1803" s="778"/>
      <c r="F1803" s="537" t="s">
        <v>1909</v>
      </c>
      <c r="G1803" s="537" t="s">
        <v>1680</v>
      </c>
      <c r="H1803" s="540">
        <v>12196</v>
      </c>
    </row>
    <row r="1804" spans="3:8" ht="15.75" thickBot="1">
      <c r="C1804" s="536" t="s">
        <v>1892</v>
      </c>
      <c r="D1804" s="537" t="s">
        <v>1893</v>
      </c>
      <c r="E1804" s="778"/>
      <c r="F1804" s="537" t="s">
        <v>1909</v>
      </c>
      <c r="G1804" s="537" t="s">
        <v>1680</v>
      </c>
      <c r="H1804" s="540">
        <v>34321</v>
      </c>
    </row>
    <row r="1805" spans="3:8" ht="15.75" thickBot="1">
      <c r="C1805" s="536" t="s">
        <v>1892</v>
      </c>
      <c r="D1805" s="537" t="s">
        <v>1893</v>
      </c>
      <c r="E1805" s="778"/>
      <c r="F1805" s="537" t="s">
        <v>1909</v>
      </c>
      <c r="G1805" s="537" t="s">
        <v>1680</v>
      </c>
      <c r="H1805" s="540">
        <v>35072</v>
      </c>
    </row>
    <row r="1806" spans="3:8" ht="15.75" thickBot="1">
      <c r="C1806" s="536" t="s">
        <v>1892</v>
      </c>
      <c r="D1806" s="537" t="s">
        <v>1893</v>
      </c>
      <c r="E1806" s="778"/>
      <c r="F1806" s="537" t="s">
        <v>1909</v>
      </c>
      <c r="G1806" s="537" t="s">
        <v>1680</v>
      </c>
      <c r="H1806" s="540">
        <v>22877</v>
      </c>
    </row>
    <row r="1807" spans="3:8" ht="15.75" thickBot="1">
      <c r="C1807" s="536" t="s">
        <v>1892</v>
      </c>
      <c r="D1807" s="537" t="s">
        <v>1893</v>
      </c>
      <c r="E1807" s="778"/>
      <c r="F1807" s="537" t="s">
        <v>1909</v>
      </c>
      <c r="G1807" s="537" t="s">
        <v>1680</v>
      </c>
      <c r="H1807" s="540">
        <v>-35390</v>
      </c>
    </row>
    <row r="1808" spans="3:8" ht="15.75" thickBot="1">
      <c r="C1808" s="536" t="s">
        <v>1892</v>
      </c>
      <c r="D1808" s="537" t="s">
        <v>1893</v>
      </c>
      <c r="E1808" s="778"/>
      <c r="F1808" s="537" t="s">
        <v>1909</v>
      </c>
      <c r="G1808" s="537" t="s">
        <v>1680</v>
      </c>
      <c r="H1808" s="540">
        <v>34321</v>
      </c>
    </row>
    <row r="1809" spans="3:8" ht="15.75" thickBot="1">
      <c r="C1809" s="536" t="s">
        <v>1892</v>
      </c>
      <c r="D1809" s="537" t="s">
        <v>1893</v>
      </c>
      <c r="E1809" s="778"/>
      <c r="F1809" s="537" t="s">
        <v>1700</v>
      </c>
      <c r="G1809" s="537" t="s">
        <v>1680</v>
      </c>
      <c r="H1809" s="540">
        <v>35061</v>
      </c>
    </row>
    <row r="1810" spans="3:8" ht="15.75" thickBot="1">
      <c r="C1810" s="536" t="s">
        <v>1892</v>
      </c>
      <c r="D1810" s="537" t="s">
        <v>1893</v>
      </c>
      <c r="E1810" s="778"/>
      <c r="F1810" s="537" t="s">
        <v>1700</v>
      </c>
      <c r="G1810" s="537" t="s">
        <v>1680</v>
      </c>
      <c r="H1810" s="540">
        <v>34308</v>
      </c>
    </row>
    <row r="1811" spans="3:8" ht="15.75" thickBot="1">
      <c r="C1811" s="536" t="s">
        <v>1892</v>
      </c>
      <c r="D1811" s="537" t="s">
        <v>1893</v>
      </c>
      <c r="E1811" s="778"/>
      <c r="F1811" s="537" t="s">
        <v>1910</v>
      </c>
      <c r="G1811" s="537" t="s">
        <v>1680</v>
      </c>
      <c r="H1811" s="540">
        <v>35074</v>
      </c>
    </row>
    <row r="1812" spans="3:8" ht="15.75" thickBot="1">
      <c r="C1812" s="536" t="s">
        <v>1892</v>
      </c>
      <c r="D1812" s="537" t="s">
        <v>1893</v>
      </c>
      <c r="E1812" s="778"/>
      <c r="F1812" s="537" t="s">
        <v>1910</v>
      </c>
      <c r="G1812" s="537" t="s">
        <v>1680</v>
      </c>
      <c r="H1812" s="540">
        <v>34323</v>
      </c>
    </row>
    <row r="1813" spans="3:8" ht="15.75" thickBot="1">
      <c r="C1813" s="536" t="s">
        <v>1892</v>
      </c>
      <c r="D1813" s="537" t="s">
        <v>1893</v>
      </c>
      <c r="E1813" s="778"/>
      <c r="F1813" s="537" t="s">
        <v>1910</v>
      </c>
      <c r="G1813" s="537" t="s">
        <v>1680</v>
      </c>
      <c r="H1813" s="540">
        <v>35071</v>
      </c>
    </row>
    <row r="1814" spans="3:8" ht="15.75" thickBot="1">
      <c r="C1814" s="536" t="s">
        <v>1892</v>
      </c>
      <c r="D1814" s="537" t="s">
        <v>1893</v>
      </c>
      <c r="E1814" s="778"/>
      <c r="F1814" s="537" t="s">
        <v>1910</v>
      </c>
      <c r="G1814" s="537" t="s">
        <v>1680</v>
      </c>
      <c r="H1814" s="540">
        <v>34324</v>
      </c>
    </row>
    <row r="1815" spans="3:8" ht="15.75" thickBot="1">
      <c r="C1815" s="536" t="s">
        <v>1892</v>
      </c>
      <c r="D1815" s="537" t="s">
        <v>1893</v>
      </c>
      <c r="E1815" s="778"/>
      <c r="F1815" s="537" t="s">
        <v>1701</v>
      </c>
      <c r="G1815" s="537" t="s">
        <v>1680</v>
      </c>
      <c r="H1815" s="540">
        <v>35261</v>
      </c>
    </row>
    <row r="1816" spans="3:8" ht="15.75" thickBot="1">
      <c r="C1816" s="536" t="s">
        <v>1892</v>
      </c>
      <c r="D1816" s="537" t="s">
        <v>1893</v>
      </c>
      <c r="E1816" s="778"/>
      <c r="F1816" s="537" t="s">
        <v>1701</v>
      </c>
      <c r="G1816" s="537" t="s">
        <v>1680</v>
      </c>
      <c r="H1816" s="540">
        <v>34923</v>
      </c>
    </row>
    <row r="1817" spans="3:8" ht="15.75" thickBot="1">
      <c r="C1817" s="536" t="s">
        <v>1892</v>
      </c>
      <c r="D1817" s="537" t="s">
        <v>1893</v>
      </c>
      <c r="E1817" s="778"/>
      <c r="F1817" s="537" t="s">
        <v>1701</v>
      </c>
      <c r="G1817" s="537" t="s">
        <v>1680</v>
      </c>
      <c r="H1817" s="540">
        <v>26939</v>
      </c>
    </row>
    <row r="1818" spans="3:8" ht="15.75" thickBot="1">
      <c r="C1818" s="536" t="s">
        <v>1892</v>
      </c>
      <c r="D1818" s="537" t="s">
        <v>1893</v>
      </c>
      <c r="E1818" s="778"/>
      <c r="F1818" s="537" t="s">
        <v>1701</v>
      </c>
      <c r="G1818" s="537" t="s">
        <v>1680</v>
      </c>
      <c r="H1818" s="540">
        <v>8325</v>
      </c>
    </row>
    <row r="1819" spans="3:8" ht="15.75" thickBot="1">
      <c r="C1819" s="536" t="s">
        <v>1892</v>
      </c>
      <c r="D1819" s="537" t="s">
        <v>1893</v>
      </c>
      <c r="E1819" s="778"/>
      <c r="F1819" s="537" t="s">
        <v>1701</v>
      </c>
      <c r="G1819" s="537" t="s">
        <v>1680</v>
      </c>
      <c r="H1819" s="540">
        <v>34905</v>
      </c>
    </row>
    <row r="1820" spans="3:8" ht="15.75" thickBot="1">
      <c r="C1820" s="536" t="s">
        <v>1892</v>
      </c>
      <c r="D1820" s="537" t="s">
        <v>1893</v>
      </c>
      <c r="E1820" s="778"/>
      <c r="F1820" s="537" t="s">
        <v>1701</v>
      </c>
      <c r="G1820" s="537" t="s">
        <v>1680</v>
      </c>
      <c r="H1820" s="540">
        <v>35283</v>
      </c>
    </row>
    <row r="1821" spans="3:8" ht="15.75" thickBot="1">
      <c r="C1821" s="536" t="s">
        <v>1892</v>
      </c>
      <c r="D1821" s="537" t="s">
        <v>1893</v>
      </c>
      <c r="E1821" s="778"/>
      <c r="F1821" s="537" t="s">
        <v>1701</v>
      </c>
      <c r="G1821" s="537" t="s">
        <v>1680</v>
      </c>
      <c r="H1821" s="540">
        <v>34902</v>
      </c>
    </row>
    <row r="1822" spans="3:8" ht="15.75" thickBot="1">
      <c r="C1822" s="536" t="s">
        <v>1892</v>
      </c>
      <c r="D1822" s="537" t="s">
        <v>1893</v>
      </c>
      <c r="E1822" s="778"/>
      <c r="F1822" s="537" t="s">
        <v>1802</v>
      </c>
      <c r="G1822" s="537" t="s">
        <v>1680</v>
      </c>
      <c r="H1822" s="540">
        <v>35144</v>
      </c>
    </row>
    <row r="1823" spans="3:8" ht="15.75" thickBot="1">
      <c r="C1823" s="536" t="s">
        <v>1892</v>
      </c>
      <c r="D1823" s="537" t="s">
        <v>1893</v>
      </c>
      <c r="E1823" s="778"/>
      <c r="F1823" s="537" t="s">
        <v>1802</v>
      </c>
      <c r="G1823" s="537" t="s">
        <v>1680</v>
      </c>
      <c r="H1823" s="540">
        <v>35143</v>
      </c>
    </row>
    <row r="1824" spans="3:8" ht="15.75" thickBot="1">
      <c r="C1824" s="536" t="s">
        <v>1892</v>
      </c>
      <c r="D1824" s="537" t="s">
        <v>1893</v>
      </c>
      <c r="E1824" s="778"/>
      <c r="F1824" s="537" t="s">
        <v>1802</v>
      </c>
      <c r="G1824" s="537" t="s">
        <v>1680</v>
      </c>
      <c r="H1824" s="540">
        <v>26678</v>
      </c>
    </row>
    <row r="1825" spans="3:8" ht="15.75" thickBot="1">
      <c r="C1825" s="536" t="s">
        <v>1892</v>
      </c>
      <c r="D1825" s="537" t="s">
        <v>1893</v>
      </c>
      <c r="E1825" s="778"/>
      <c r="F1825" s="537" t="s">
        <v>1802</v>
      </c>
      <c r="G1825" s="537" t="s">
        <v>1680</v>
      </c>
      <c r="H1825" s="540">
        <v>34679</v>
      </c>
    </row>
    <row r="1826" spans="3:8" ht="15.75" thickBot="1">
      <c r="C1826" s="536" t="s">
        <v>1892</v>
      </c>
      <c r="D1826" s="537" t="s">
        <v>1893</v>
      </c>
      <c r="E1826" s="778"/>
      <c r="F1826" s="537" t="s">
        <v>1803</v>
      </c>
      <c r="G1826" s="537" t="s">
        <v>1680</v>
      </c>
      <c r="H1826" s="540">
        <v>34296</v>
      </c>
    </row>
    <row r="1827" spans="3:8" ht="15.75" thickBot="1">
      <c r="C1827" s="536" t="s">
        <v>1892</v>
      </c>
      <c r="D1827" s="537" t="s">
        <v>1893</v>
      </c>
      <c r="E1827" s="778"/>
      <c r="F1827" s="537" t="s">
        <v>1803</v>
      </c>
      <c r="G1827" s="537" t="s">
        <v>1680</v>
      </c>
      <c r="H1827" s="540">
        <v>36091</v>
      </c>
    </row>
    <row r="1828" spans="3:8" ht="15.75" thickBot="1">
      <c r="C1828" s="536" t="s">
        <v>1892</v>
      </c>
      <c r="D1828" s="537" t="s">
        <v>1893</v>
      </c>
      <c r="E1828" s="778"/>
      <c r="F1828" s="537" t="s">
        <v>1803</v>
      </c>
      <c r="G1828" s="537" t="s">
        <v>1680</v>
      </c>
      <c r="H1828" s="540">
        <v>8014</v>
      </c>
    </row>
    <row r="1829" spans="3:8" ht="15.75" thickBot="1">
      <c r="C1829" s="536" t="s">
        <v>1892</v>
      </c>
      <c r="D1829" s="537" t="s">
        <v>1893</v>
      </c>
      <c r="E1829" s="778"/>
      <c r="F1829" s="537" t="s">
        <v>1803</v>
      </c>
      <c r="G1829" s="537" t="s">
        <v>1680</v>
      </c>
      <c r="H1829" s="540">
        <v>36086</v>
      </c>
    </row>
    <row r="1830" spans="3:8" ht="15.75" thickBot="1">
      <c r="C1830" s="536" t="s">
        <v>1892</v>
      </c>
      <c r="D1830" s="537" t="s">
        <v>1893</v>
      </c>
      <c r="E1830" s="778"/>
      <c r="F1830" s="537" t="s">
        <v>1803</v>
      </c>
      <c r="G1830" s="537" t="s">
        <v>1680</v>
      </c>
      <c r="H1830" s="540">
        <v>34294</v>
      </c>
    </row>
    <row r="1831" spans="3:8" ht="15.75" thickBot="1">
      <c r="C1831" s="536" t="s">
        <v>1892</v>
      </c>
      <c r="D1831" s="537" t="s">
        <v>1893</v>
      </c>
      <c r="E1831" s="778"/>
      <c r="F1831" s="537" t="s">
        <v>1911</v>
      </c>
      <c r="G1831" s="537" t="s">
        <v>1680</v>
      </c>
      <c r="H1831" s="540">
        <v>36072</v>
      </c>
    </row>
    <row r="1832" spans="3:8" ht="15.75" thickBot="1">
      <c r="C1832" s="536" t="s">
        <v>1892</v>
      </c>
      <c r="D1832" s="537" t="s">
        <v>1893</v>
      </c>
      <c r="E1832" s="778"/>
      <c r="F1832" s="537" t="s">
        <v>1911</v>
      </c>
      <c r="G1832" s="537" t="s">
        <v>1680</v>
      </c>
      <c r="H1832" s="540">
        <v>34277</v>
      </c>
    </row>
    <row r="1833" spans="3:8" ht="15.75" thickBot="1">
      <c r="C1833" s="536" t="s">
        <v>1892</v>
      </c>
      <c r="D1833" s="537" t="s">
        <v>1893</v>
      </c>
      <c r="E1833" s="778"/>
      <c r="F1833" s="537" t="s">
        <v>1911</v>
      </c>
      <c r="G1833" s="537" t="s">
        <v>1680</v>
      </c>
      <c r="H1833" s="540">
        <v>34294</v>
      </c>
    </row>
    <row r="1834" spans="3:8" ht="15.75" thickBot="1">
      <c r="C1834" s="536" t="s">
        <v>1892</v>
      </c>
      <c r="D1834" s="537" t="s">
        <v>1893</v>
      </c>
      <c r="E1834" s="778"/>
      <c r="F1834" s="537" t="s">
        <v>1911</v>
      </c>
      <c r="G1834" s="537" t="s">
        <v>1680</v>
      </c>
      <c r="H1834" s="540">
        <v>36086</v>
      </c>
    </row>
    <row r="1835" spans="3:8" ht="15.75" thickBot="1">
      <c r="C1835" s="536" t="s">
        <v>1892</v>
      </c>
      <c r="D1835" s="537" t="s">
        <v>1893</v>
      </c>
      <c r="E1835" s="778"/>
      <c r="F1835" s="537" t="s">
        <v>1912</v>
      </c>
      <c r="G1835" s="537" t="s">
        <v>1680</v>
      </c>
      <c r="H1835" s="540">
        <v>36054</v>
      </c>
    </row>
    <row r="1836" spans="3:8" ht="15.75" thickBot="1">
      <c r="C1836" s="536" t="s">
        <v>1892</v>
      </c>
      <c r="D1836" s="537" t="s">
        <v>1893</v>
      </c>
      <c r="E1836" s="778"/>
      <c r="F1836" s="537" t="s">
        <v>1912</v>
      </c>
      <c r="G1836" s="537" t="s">
        <v>1680</v>
      </c>
      <c r="H1836" s="540">
        <v>34297</v>
      </c>
    </row>
    <row r="1837" spans="3:8" ht="15.75" thickBot="1">
      <c r="C1837" s="536" t="s">
        <v>1892</v>
      </c>
      <c r="D1837" s="537" t="s">
        <v>1893</v>
      </c>
      <c r="E1837" s="778"/>
      <c r="F1837" s="537" t="s">
        <v>1877</v>
      </c>
      <c r="G1837" s="537" t="s">
        <v>1680</v>
      </c>
      <c r="H1837" s="540">
        <v>34303</v>
      </c>
    </row>
    <row r="1838" spans="3:8" ht="15.75" thickBot="1">
      <c r="C1838" s="536" t="s">
        <v>1892</v>
      </c>
      <c r="D1838" s="537" t="s">
        <v>1893</v>
      </c>
      <c r="E1838" s="778"/>
      <c r="F1838" s="537" t="s">
        <v>1877</v>
      </c>
      <c r="G1838" s="537" t="s">
        <v>1680</v>
      </c>
      <c r="H1838" s="540">
        <v>34303</v>
      </c>
    </row>
    <row r="1839" spans="3:8" ht="15.75" thickBot="1">
      <c r="C1839" s="536" t="s">
        <v>1892</v>
      </c>
      <c r="D1839" s="537" t="s">
        <v>1893</v>
      </c>
      <c r="E1839" s="778"/>
      <c r="F1839" s="537" t="s">
        <v>1877</v>
      </c>
      <c r="G1839" s="537" t="s">
        <v>1680</v>
      </c>
      <c r="H1839" s="540">
        <v>36048</v>
      </c>
    </row>
    <row r="1840" spans="3:8" ht="15.75" thickBot="1">
      <c r="C1840" s="536" t="s">
        <v>1892</v>
      </c>
      <c r="D1840" s="537" t="s">
        <v>1893</v>
      </c>
      <c r="E1840" s="778"/>
      <c r="F1840" s="537" t="s">
        <v>1913</v>
      </c>
      <c r="G1840" s="537" t="s">
        <v>1680</v>
      </c>
      <c r="H1840" s="540">
        <v>36049</v>
      </c>
    </row>
    <row r="1841" spans="3:8" ht="15.75" thickBot="1">
      <c r="C1841" s="536" t="s">
        <v>1892</v>
      </c>
      <c r="D1841" s="537" t="s">
        <v>1893</v>
      </c>
      <c r="E1841" s="778"/>
      <c r="F1841" s="537" t="s">
        <v>1913</v>
      </c>
      <c r="G1841" s="537" t="s">
        <v>1680</v>
      </c>
      <c r="H1841" s="540">
        <v>36063</v>
      </c>
    </row>
    <row r="1842" spans="3:8" ht="15.75" thickBot="1">
      <c r="C1842" s="536" t="s">
        <v>1892</v>
      </c>
      <c r="D1842" s="537" t="s">
        <v>1893</v>
      </c>
      <c r="E1842" s="778"/>
      <c r="F1842" s="537" t="s">
        <v>1804</v>
      </c>
      <c r="G1842" s="537" t="s">
        <v>1680</v>
      </c>
      <c r="H1842" s="540">
        <v>36047</v>
      </c>
    </row>
    <row r="1843" spans="3:8" ht="15.75" thickBot="1">
      <c r="C1843" s="536" t="s">
        <v>1892</v>
      </c>
      <c r="D1843" s="537" t="s">
        <v>1893</v>
      </c>
      <c r="E1843" s="778"/>
      <c r="F1843" s="537" t="s">
        <v>1804</v>
      </c>
      <c r="G1843" s="537" t="s">
        <v>1680</v>
      </c>
      <c r="H1843" s="540">
        <v>34304</v>
      </c>
    </row>
    <row r="1844" spans="3:8" ht="15.75" thickBot="1">
      <c r="C1844" s="536" t="s">
        <v>1892</v>
      </c>
      <c r="D1844" s="537" t="s">
        <v>1893</v>
      </c>
      <c r="E1844" s="778"/>
      <c r="F1844" s="537" t="s">
        <v>1804</v>
      </c>
      <c r="G1844" s="537" t="s">
        <v>1680</v>
      </c>
      <c r="H1844" s="540">
        <v>36064</v>
      </c>
    </row>
    <row r="1845" spans="3:8" ht="15.75" thickBot="1">
      <c r="C1845" s="536" t="s">
        <v>1892</v>
      </c>
      <c r="D1845" s="537" t="s">
        <v>1893</v>
      </c>
      <c r="E1845" s="778"/>
      <c r="F1845" s="537" t="s">
        <v>1804</v>
      </c>
      <c r="G1845" s="537" t="s">
        <v>1680</v>
      </c>
      <c r="H1845" s="540">
        <v>34312</v>
      </c>
    </row>
    <row r="1846" spans="3:8" ht="15.75" thickBot="1">
      <c r="C1846" s="536" t="s">
        <v>1892</v>
      </c>
      <c r="D1846" s="537" t="s">
        <v>1893</v>
      </c>
      <c r="E1846" s="778"/>
      <c r="F1846" s="537" t="s">
        <v>1804</v>
      </c>
      <c r="G1846" s="537" t="s">
        <v>1680</v>
      </c>
      <c r="H1846" s="540">
        <v>34316</v>
      </c>
    </row>
    <row r="1847" spans="3:8" ht="15.75" thickBot="1">
      <c r="C1847" s="536" t="s">
        <v>1892</v>
      </c>
      <c r="D1847" s="537" t="s">
        <v>1893</v>
      </c>
      <c r="E1847" s="778"/>
      <c r="F1847" s="537" t="s">
        <v>1805</v>
      </c>
      <c r="G1847" s="537" t="s">
        <v>1680</v>
      </c>
      <c r="H1847" s="540">
        <v>8068</v>
      </c>
    </row>
    <row r="1848" spans="3:8" ht="15.75" thickBot="1">
      <c r="C1848" s="536" t="s">
        <v>1892</v>
      </c>
      <c r="D1848" s="537" t="s">
        <v>1893</v>
      </c>
      <c r="E1848" s="778"/>
      <c r="F1848" s="537" t="s">
        <v>1805</v>
      </c>
      <c r="G1848" s="537" t="s">
        <v>1680</v>
      </c>
      <c r="H1848" s="540">
        <v>36047</v>
      </c>
    </row>
    <row r="1849" spans="3:8" ht="15.75" thickBot="1">
      <c r="C1849" s="536" t="s">
        <v>1892</v>
      </c>
      <c r="D1849" s="537" t="s">
        <v>1893</v>
      </c>
      <c r="E1849" s="778"/>
      <c r="F1849" s="537" t="s">
        <v>1805</v>
      </c>
      <c r="G1849" s="537" t="s">
        <v>1680</v>
      </c>
      <c r="H1849" s="540">
        <v>36062</v>
      </c>
    </row>
    <row r="1850" spans="3:8" ht="15.75" thickBot="1">
      <c r="C1850" s="536" t="s">
        <v>1892</v>
      </c>
      <c r="D1850" s="537" t="s">
        <v>1893</v>
      </c>
      <c r="E1850" s="778"/>
      <c r="F1850" s="537" t="s">
        <v>1805</v>
      </c>
      <c r="G1850" s="537" t="s">
        <v>1680</v>
      </c>
      <c r="H1850" s="540">
        <v>26234</v>
      </c>
    </row>
    <row r="1851" spans="3:8" ht="15.75" thickBot="1">
      <c r="C1851" s="536" t="s">
        <v>1892</v>
      </c>
      <c r="D1851" s="537" t="s">
        <v>1893</v>
      </c>
      <c r="E1851" s="778"/>
      <c r="F1851" s="537" t="s">
        <v>1805</v>
      </c>
      <c r="G1851" s="537" t="s">
        <v>1680</v>
      </c>
      <c r="H1851" s="540">
        <v>34314</v>
      </c>
    </row>
    <row r="1852" spans="3:8" ht="15.75" thickBot="1">
      <c r="C1852" s="536" t="s">
        <v>1892</v>
      </c>
      <c r="D1852" s="537" t="s">
        <v>1893</v>
      </c>
      <c r="E1852" s="778"/>
      <c r="F1852" s="537" t="s">
        <v>831</v>
      </c>
      <c r="G1852" s="537" t="s">
        <v>814</v>
      </c>
      <c r="H1852" s="540">
        <v>-1262.49</v>
      </c>
    </row>
    <row r="1853" spans="3:8" ht="15.75" thickBot="1">
      <c r="C1853" s="536" t="s">
        <v>1892</v>
      </c>
      <c r="D1853" s="537" t="s">
        <v>1893</v>
      </c>
      <c r="E1853" s="778"/>
      <c r="F1853" s="537" t="s">
        <v>831</v>
      </c>
      <c r="G1853" s="537" t="s">
        <v>814</v>
      </c>
      <c r="H1853" s="540">
        <v>-314700.5</v>
      </c>
    </row>
    <row r="1854" spans="3:8" ht="15.75" thickBot="1">
      <c r="C1854" s="536" t="s">
        <v>1892</v>
      </c>
      <c r="D1854" s="537" t="s">
        <v>1893</v>
      </c>
      <c r="E1854" s="778"/>
      <c r="F1854" s="537" t="s">
        <v>831</v>
      </c>
      <c r="G1854" s="537" t="s">
        <v>814</v>
      </c>
      <c r="H1854" s="540">
        <v>-111068.71</v>
      </c>
    </row>
    <row r="1855" spans="3:8" ht="15.75" thickBot="1">
      <c r="C1855" s="536" t="s">
        <v>1892</v>
      </c>
      <c r="D1855" s="537" t="s">
        <v>1893</v>
      </c>
      <c r="E1855" s="778"/>
      <c r="F1855" s="537" t="s">
        <v>831</v>
      </c>
      <c r="G1855" s="537" t="s">
        <v>814</v>
      </c>
      <c r="H1855" s="540">
        <v>-22773.18</v>
      </c>
    </row>
    <row r="1856" spans="3:8" ht="15.75" thickBot="1">
      <c r="C1856" s="536" t="s">
        <v>1892</v>
      </c>
      <c r="D1856" s="537" t="s">
        <v>1893</v>
      </c>
      <c r="E1856" s="778"/>
      <c r="F1856" s="537" t="s">
        <v>831</v>
      </c>
      <c r="G1856" s="537" t="s">
        <v>814</v>
      </c>
      <c r="H1856" s="540">
        <v>-168240.57</v>
      </c>
    </row>
    <row r="1857" spans="3:8" ht="15.75" thickBot="1">
      <c r="C1857" s="536" t="s">
        <v>1892</v>
      </c>
      <c r="D1857" s="537" t="s">
        <v>1893</v>
      </c>
      <c r="E1857" s="778"/>
      <c r="F1857" s="537" t="s">
        <v>831</v>
      </c>
      <c r="G1857" s="537" t="s">
        <v>814</v>
      </c>
      <c r="H1857" s="537">
        <v>-176.91</v>
      </c>
    </row>
    <row r="1858" spans="3:8" ht="15.75" thickBot="1">
      <c r="C1858" s="536" t="s">
        <v>1892</v>
      </c>
      <c r="D1858" s="537" t="s">
        <v>1893</v>
      </c>
      <c r="E1858" s="778"/>
      <c r="F1858" s="537" t="s">
        <v>831</v>
      </c>
      <c r="G1858" s="537" t="s">
        <v>814</v>
      </c>
      <c r="H1858" s="540">
        <v>-28346.59</v>
      </c>
    </row>
    <row r="1859" spans="3:8" ht="15.75" thickBot="1">
      <c r="C1859" s="536" t="s">
        <v>1892</v>
      </c>
      <c r="D1859" s="537" t="s">
        <v>1893</v>
      </c>
      <c r="E1859" s="778"/>
      <c r="F1859" s="537" t="s">
        <v>831</v>
      </c>
      <c r="G1859" s="537" t="s">
        <v>814</v>
      </c>
      <c r="H1859" s="540">
        <v>-7244.7</v>
      </c>
    </row>
    <row r="1860" spans="3:8" ht="15.75" thickBot="1">
      <c r="C1860" s="536" t="s">
        <v>1892</v>
      </c>
      <c r="D1860" s="537" t="s">
        <v>1893</v>
      </c>
      <c r="E1860" s="778"/>
      <c r="F1860" s="537" t="s">
        <v>831</v>
      </c>
      <c r="G1860" s="537" t="s">
        <v>814</v>
      </c>
      <c r="H1860" s="540">
        <v>-5018.8</v>
      </c>
    </row>
    <row r="1861" spans="3:8" ht="15.75" thickBot="1">
      <c r="C1861" s="536" t="s">
        <v>1892</v>
      </c>
      <c r="D1861" s="537" t="s">
        <v>1893</v>
      </c>
      <c r="E1861" s="778"/>
      <c r="F1861" s="537" t="s">
        <v>831</v>
      </c>
      <c r="G1861" s="537" t="s">
        <v>814</v>
      </c>
      <c r="H1861" s="540">
        <v>-847363.74</v>
      </c>
    </row>
    <row r="1862" spans="3:8" ht="15.75" thickBot="1">
      <c r="C1862" s="536" t="s">
        <v>1892</v>
      </c>
      <c r="D1862" s="537" t="s">
        <v>1893</v>
      </c>
      <c r="E1862" s="778"/>
      <c r="F1862" s="537" t="s">
        <v>831</v>
      </c>
      <c r="G1862" s="537" t="s">
        <v>814</v>
      </c>
      <c r="H1862" s="540">
        <v>-2008.68</v>
      </c>
    </row>
    <row r="1863" spans="3:8" ht="15.75" thickBot="1">
      <c r="C1863" s="536" t="s">
        <v>1892</v>
      </c>
      <c r="D1863" s="537" t="s">
        <v>1893</v>
      </c>
      <c r="E1863" s="778"/>
      <c r="F1863" s="537" t="s">
        <v>831</v>
      </c>
      <c r="G1863" s="537" t="s">
        <v>814</v>
      </c>
      <c r="H1863" s="537">
        <v>-753.53</v>
      </c>
    </row>
    <row r="1864" spans="3:8" ht="15.75" thickBot="1">
      <c r="C1864" s="536" t="s">
        <v>1892</v>
      </c>
      <c r="D1864" s="537" t="s">
        <v>1893</v>
      </c>
      <c r="E1864" s="778"/>
      <c r="F1864" s="537" t="s">
        <v>831</v>
      </c>
      <c r="G1864" s="537" t="s">
        <v>814</v>
      </c>
      <c r="H1864" s="540">
        <v>-247086.3</v>
      </c>
    </row>
    <row r="1865" spans="3:8" ht="15.75" thickBot="1">
      <c r="C1865" s="536" t="s">
        <v>1892</v>
      </c>
      <c r="D1865" s="537" t="s">
        <v>1893</v>
      </c>
      <c r="E1865" s="778"/>
      <c r="F1865" s="537" t="s">
        <v>831</v>
      </c>
      <c r="G1865" s="537" t="s">
        <v>814</v>
      </c>
      <c r="H1865" s="540">
        <v>-59781.7</v>
      </c>
    </row>
    <row r="1866" spans="3:8" ht="15.75" thickBot="1">
      <c r="C1866" s="536" t="s">
        <v>1892</v>
      </c>
      <c r="D1866" s="537" t="s">
        <v>1893</v>
      </c>
      <c r="E1866" s="778"/>
      <c r="F1866" s="537" t="s">
        <v>831</v>
      </c>
      <c r="G1866" s="537" t="s">
        <v>814</v>
      </c>
      <c r="H1866" s="540">
        <v>-152650.71</v>
      </c>
    </row>
    <row r="1867" spans="3:8" ht="15.75" thickBot="1">
      <c r="C1867" s="536" t="s">
        <v>1892</v>
      </c>
      <c r="D1867" s="537" t="s">
        <v>1893</v>
      </c>
      <c r="E1867" s="778"/>
      <c r="F1867" s="537" t="s">
        <v>831</v>
      </c>
      <c r="G1867" s="537" t="s">
        <v>814</v>
      </c>
      <c r="H1867" s="540">
        <v>-6779.9</v>
      </c>
    </row>
    <row r="1868" spans="3:8" ht="15.75" thickBot="1">
      <c r="C1868" s="536" t="s">
        <v>1892</v>
      </c>
      <c r="D1868" s="537" t="s">
        <v>1893</v>
      </c>
      <c r="E1868" s="778"/>
      <c r="F1868" s="537" t="s">
        <v>831</v>
      </c>
      <c r="G1868" s="537" t="s">
        <v>814</v>
      </c>
      <c r="H1868" s="537" t="s">
        <v>1897</v>
      </c>
    </row>
    <row r="1869" spans="3:8" ht="15.75" thickBot="1">
      <c r="C1869" s="536" t="s">
        <v>1892</v>
      </c>
      <c r="D1869" s="537" t="s">
        <v>1893</v>
      </c>
      <c r="E1869" s="778"/>
      <c r="F1869" s="537" t="s">
        <v>831</v>
      </c>
      <c r="G1869" s="537" t="s">
        <v>814</v>
      </c>
      <c r="H1869" s="537">
        <v>-123.6</v>
      </c>
    </row>
    <row r="1870" spans="3:8" ht="15.75" thickBot="1">
      <c r="C1870" s="536" t="s">
        <v>1892</v>
      </c>
      <c r="D1870" s="537" t="s">
        <v>1893</v>
      </c>
      <c r="E1870" s="778"/>
      <c r="F1870" s="537" t="s">
        <v>831</v>
      </c>
      <c r="G1870" s="537" t="s">
        <v>814</v>
      </c>
      <c r="H1870" s="540">
        <v>-83688.73</v>
      </c>
    </row>
    <row r="1871" spans="3:8" ht="15.75" thickBot="1">
      <c r="C1871" s="536" t="s">
        <v>1892</v>
      </c>
      <c r="D1871" s="537" t="s">
        <v>1893</v>
      </c>
      <c r="E1871" s="778"/>
      <c r="F1871" s="537" t="s">
        <v>831</v>
      </c>
      <c r="G1871" s="537" t="s">
        <v>1680</v>
      </c>
      <c r="H1871" s="540">
        <v>10093</v>
      </c>
    </row>
    <row r="1872" spans="3:8" ht="15.75" thickBot="1">
      <c r="C1872" s="536" t="s">
        <v>1892</v>
      </c>
      <c r="D1872" s="537" t="s">
        <v>1893</v>
      </c>
      <c r="E1872" s="778"/>
      <c r="F1872" s="537" t="s">
        <v>831</v>
      </c>
      <c r="G1872" s="537" t="s">
        <v>1680</v>
      </c>
      <c r="H1872" s="540">
        <v>24223</v>
      </c>
    </row>
    <row r="1873" spans="3:8" ht="15.75" thickBot="1">
      <c r="C1873" s="536" t="s">
        <v>1892</v>
      </c>
      <c r="D1873" s="537" t="s">
        <v>1893</v>
      </c>
      <c r="E1873" s="778"/>
      <c r="F1873" s="537" t="s">
        <v>831</v>
      </c>
      <c r="G1873" s="537" t="s">
        <v>1680</v>
      </c>
      <c r="H1873" s="540">
        <v>36058</v>
      </c>
    </row>
    <row r="1874" spans="3:8" ht="15.75" thickBot="1">
      <c r="C1874" s="536" t="s">
        <v>1892</v>
      </c>
      <c r="D1874" s="537" t="s">
        <v>1893</v>
      </c>
      <c r="E1874" s="778"/>
      <c r="F1874" s="538">
        <v>45293</v>
      </c>
      <c r="G1874" s="537" t="s">
        <v>1680</v>
      </c>
      <c r="H1874" s="540">
        <v>36048</v>
      </c>
    </row>
    <row r="1875" spans="3:8" ht="15.75" thickBot="1">
      <c r="C1875" s="536" t="s">
        <v>1892</v>
      </c>
      <c r="D1875" s="537" t="s">
        <v>1893</v>
      </c>
      <c r="E1875" s="778"/>
      <c r="F1875" s="538">
        <v>45293</v>
      </c>
      <c r="G1875" s="537" t="s">
        <v>1680</v>
      </c>
      <c r="H1875" s="540">
        <v>34305</v>
      </c>
    </row>
    <row r="1876" spans="3:8" ht="15.75" thickBot="1">
      <c r="C1876" s="536" t="s">
        <v>1892</v>
      </c>
      <c r="D1876" s="537" t="s">
        <v>1893</v>
      </c>
      <c r="E1876" s="778"/>
      <c r="F1876" s="538">
        <v>45293</v>
      </c>
      <c r="G1876" s="537" t="s">
        <v>1680</v>
      </c>
      <c r="H1876" s="540">
        <v>36059</v>
      </c>
    </row>
    <row r="1877" spans="3:8" ht="15.75" thickBot="1">
      <c r="C1877" s="536" t="s">
        <v>1892</v>
      </c>
      <c r="D1877" s="537" t="s">
        <v>1893</v>
      </c>
      <c r="E1877" s="778"/>
      <c r="F1877" s="538">
        <v>45324</v>
      </c>
      <c r="G1877" s="537" t="s">
        <v>1680</v>
      </c>
      <c r="H1877" s="540">
        <v>34306</v>
      </c>
    </row>
    <row r="1878" spans="3:8" ht="15.75" thickBot="1">
      <c r="C1878" s="536" t="s">
        <v>1892</v>
      </c>
      <c r="D1878" s="537" t="s">
        <v>1893</v>
      </c>
      <c r="E1878" s="778"/>
      <c r="F1878" s="538">
        <v>45324</v>
      </c>
      <c r="G1878" s="537" t="s">
        <v>1680</v>
      </c>
      <c r="H1878" s="540">
        <v>10092</v>
      </c>
    </row>
    <row r="1879" spans="3:8" ht="15.75" thickBot="1">
      <c r="C1879" s="536" t="s">
        <v>1892</v>
      </c>
      <c r="D1879" s="537" t="s">
        <v>1893</v>
      </c>
      <c r="E1879" s="778"/>
      <c r="F1879" s="538">
        <v>45324</v>
      </c>
      <c r="G1879" s="537" t="s">
        <v>1680</v>
      </c>
      <c r="H1879" s="540">
        <v>24220</v>
      </c>
    </row>
    <row r="1880" spans="3:8" ht="15.75" thickBot="1">
      <c r="C1880" s="536" t="s">
        <v>1892</v>
      </c>
      <c r="D1880" s="537" t="s">
        <v>1893</v>
      </c>
      <c r="E1880" s="778"/>
      <c r="F1880" s="538">
        <v>45324</v>
      </c>
      <c r="G1880" s="537" t="s">
        <v>1680</v>
      </c>
      <c r="H1880" s="540">
        <v>36048</v>
      </c>
    </row>
    <row r="1881" spans="3:8" ht="15.75" thickBot="1">
      <c r="C1881" s="536" t="s">
        <v>1892</v>
      </c>
      <c r="D1881" s="537" t="s">
        <v>1893</v>
      </c>
      <c r="E1881" s="778"/>
      <c r="F1881" s="538">
        <v>45353</v>
      </c>
      <c r="G1881" s="537" t="s">
        <v>1680</v>
      </c>
      <c r="H1881" s="540">
        <v>36065</v>
      </c>
    </row>
    <row r="1882" spans="3:8" ht="15.75" thickBot="1">
      <c r="C1882" s="536" t="s">
        <v>1892</v>
      </c>
      <c r="D1882" s="537" t="s">
        <v>1893</v>
      </c>
      <c r="E1882" s="778"/>
      <c r="F1882" s="538">
        <v>45353</v>
      </c>
      <c r="G1882" s="537" t="s">
        <v>1680</v>
      </c>
      <c r="H1882" s="540">
        <v>34317</v>
      </c>
    </row>
    <row r="1883" spans="3:8" ht="15.75" thickBot="1">
      <c r="C1883" s="536" t="s">
        <v>1892</v>
      </c>
      <c r="D1883" s="537" t="s">
        <v>1893</v>
      </c>
      <c r="E1883" s="778"/>
      <c r="F1883" s="538">
        <v>45353</v>
      </c>
      <c r="G1883" s="537" t="s">
        <v>1680</v>
      </c>
      <c r="H1883" s="540">
        <v>36049</v>
      </c>
    </row>
    <row r="1884" spans="3:8" ht="15.75" thickBot="1">
      <c r="C1884" s="536" t="s">
        <v>1892</v>
      </c>
      <c r="D1884" s="537" t="s">
        <v>1893</v>
      </c>
      <c r="E1884" s="778"/>
      <c r="F1884" s="538">
        <v>45384</v>
      </c>
      <c r="G1884" s="537" t="s">
        <v>1680</v>
      </c>
      <c r="H1884" s="540">
        <v>36063</v>
      </c>
    </row>
    <row r="1885" spans="3:8" ht="15.75" thickBot="1">
      <c r="C1885" s="536" t="s">
        <v>1892</v>
      </c>
      <c r="D1885" s="537" t="s">
        <v>1893</v>
      </c>
      <c r="E1885" s="778"/>
      <c r="F1885" s="538">
        <v>45384</v>
      </c>
      <c r="G1885" s="537" t="s">
        <v>1680</v>
      </c>
      <c r="H1885" s="540">
        <v>36063</v>
      </c>
    </row>
    <row r="1886" spans="3:8" ht="15.75" thickBot="1">
      <c r="C1886" s="536" t="s">
        <v>1892</v>
      </c>
      <c r="D1886" s="537" t="s">
        <v>1893</v>
      </c>
      <c r="E1886" s="778"/>
      <c r="F1886" s="538">
        <v>45384</v>
      </c>
      <c r="G1886" s="537" t="s">
        <v>1680</v>
      </c>
      <c r="H1886" s="540">
        <v>36060</v>
      </c>
    </row>
    <row r="1887" spans="3:8" ht="15.75" thickBot="1">
      <c r="C1887" s="536" t="s">
        <v>1892</v>
      </c>
      <c r="D1887" s="537" t="s">
        <v>1893</v>
      </c>
      <c r="E1887" s="778"/>
      <c r="F1887" s="538">
        <v>45384</v>
      </c>
      <c r="G1887" s="537" t="s">
        <v>1680</v>
      </c>
      <c r="H1887" s="540">
        <v>34319</v>
      </c>
    </row>
    <row r="1888" spans="3:8" ht="15.75" thickBot="1">
      <c r="C1888" s="536" t="s">
        <v>1892</v>
      </c>
      <c r="D1888" s="537" t="s">
        <v>1893</v>
      </c>
      <c r="E1888" s="778"/>
      <c r="F1888" s="538">
        <v>45384</v>
      </c>
      <c r="G1888" s="537" t="s">
        <v>1680</v>
      </c>
      <c r="H1888" s="540">
        <v>34314</v>
      </c>
    </row>
    <row r="1889" spans="3:8" ht="15.75" thickBot="1">
      <c r="C1889" s="536" t="s">
        <v>1892</v>
      </c>
      <c r="D1889" s="537" t="s">
        <v>1893</v>
      </c>
      <c r="E1889" s="778"/>
      <c r="F1889" s="538">
        <v>45414</v>
      </c>
      <c r="G1889" s="537" t="s">
        <v>1680</v>
      </c>
      <c r="H1889" s="540">
        <v>34304</v>
      </c>
    </row>
    <row r="1890" spans="3:8" ht="15.75" thickBot="1">
      <c r="C1890" s="536" t="s">
        <v>1892</v>
      </c>
      <c r="D1890" s="537" t="s">
        <v>1893</v>
      </c>
      <c r="E1890" s="778"/>
      <c r="F1890" s="538">
        <v>45414</v>
      </c>
      <c r="G1890" s="537" t="s">
        <v>1680</v>
      </c>
      <c r="H1890" s="540">
        <v>36044</v>
      </c>
    </row>
    <row r="1891" spans="3:8" ht="15.75" thickBot="1">
      <c r="C1891" s="536" t="s">
        <v>1892</v>
      </c>
      <c r="D1891" s="537" t="s">
        <v>1893</v>
      </c>
      <c r="E1891" s="778"/>
      <c r="F1891" s="538">
        <v>45414</v>
      </c>
      <c r="G1891" s="537" t="s">
        <v>1680</v>
      </c>
      <c r="H1891" s="540">
        <v>34316</v>
      </c>
    </row>
    <row r="1892" spans="3:8" ht="15.75" thickBot="1">
      <c r="C1892" s="536" t="s">
        <v>1892</v>
      </c>
      <c r="D1892" s="537" t="s">
        <v>1893</v>
      </c>
      <c r="E1892" s="778"/>
      <c r="F1892" s="538">
        <v>45414</v>
      </c>
      <c r="G1892" s="537" t="s">
        <v>1680</v>
      </c>
      <c r="H1892" s="540">
        <v>36061</v>
      </c>
    </row>
    <row r="1893" spans="3:8" ht="15.75" thickBot="1">
      <c r="C1893" s="536" t="s">
        <v>1892</v>
      </c>
      <c r="D1893" s="537" t="s">
        <v>1893</v>
      </c>
      <c r="E1893" s="778"/>
      <c r="F1893" s="538">
        <v>45445</v>
      </c>
      <c r="G1893" s="537" t="s">
        <v>1680</v>
      </c>
      <c r="H1893" s="540">
        <v>34565</v>
      </c>
    </row>
    <row r="1894" spans="3:8" ht="15.75" thickBot="1">
      <c r="C1894" s="536" t="s">
        <v>1892</v>
      </c>
      <c r="D1894" s="537" t="s">
        <v>1893</v>
      </c>
      <c r="E1894" s="778"/>
      <c r="F1894" s="538">
        <v>45445</v>
      </c>
      <c r="G1894" s="537" t="s">
        <v>1680</v>
      </c>
      <c r="H1894" s="540">
        <v>36088</v>
      </c>
    </row>
    <row r="1895" spans="3:8" ht="15.75" thickBot="1">
      <c r="C1895" s="536" t="s">
        <v>1892</v>
      </c>
      <c r="D1895" s="537" t="s">
        <v>1893</v>
      </c>
      <c r="E1895" s="778"/>
      <c r="F1895" s="538">
        <v>45445</v>
      </c>
      <c r="G1895" s="537" t="s">
        <v>1680</v>
      </c>
      <c r="H1895" s="540">
        <v>36320</v>
      </c>
    </row>
    <row r="1896" spans="3:8" ht="15.75" thickBot="1">
      <c r="C1896" s="536" t="s">
        <v>1892</v>
      </c>
      <c r="D1896" s="537" t="s">
        <v>1893</v>
      </c>
      <c r="E1896" s="778"/>
      <c r="F1896" s="538">
        <v>45445</v>
      </c>
      <c r="G1896" s="537" t="s">
        <v>1680</v>
      </c>
      <c r="H1896" s="540">
        <v>34351</v>
      </c>
    </row>
    <row r="1897" spans="3:8" ht="15.75" thickBot="1">
      <c r="C1897" s="536" t="s">
        <v>1892</v>
      </c>
      <c r="D1897" s="537" t="s">
        <v>1893</v>
      </c>
      <c r="E1897" s="778"/>
      <c r="F1897" s="538">
        <v>45475</v>
      </c>
      <c r="G1897" s="537" t="s">
        <v>1680</v>
      </c>
      <c r="H1897" s="540">
        <v>35406</v>
      </c>
    </row>
    <row r="1898" spans="3:8" ht="15.75" thickBot="1">
      <c r="C1898" s="536" t="s">
        <v>1892</v>
      </c>
      <c r="D1898" s="537" t="s">
        <v>1893</v>
      </c>
      <c r="E1898" s="778"/>
      <c r="F1898" s="538">
        <v>45475</v>
      </c>
      <c r="G1898" s="537" t="s">
        <v>1680</v>
      </c>
      <c r="H1898" s="540">
        <v>19087</v>
      </c>
    </row>
    <row r="1899" spans="3:8" ht="15.75" thickBot="1">
      <c r="C1899" s="536" t="s">
        <v>1892</v>
      </c>
      <c r="D1899" s="537" t="s">
        <v>1893</v>
      </c>
      <c r="E1899" s="778"/>
      <c r="F1899" s="538">
        <v>45475</v>
      </c>
      <c r="G1899" s="537" t="s">
        <v>1680</v>
      </c>
      <c r="H1899" s="540">
        <v>34369</v>
      </c>
    </row>
    <row r="1900" spans="3:8" ht="15.75" thickBot="1">
      <c r="C1900" s="536" t="s">
        <v>1892</v>
      </c>
      <c r="D1900" s="537" t="s">
        <v>1893</v>
      </c>
      <c r="E1900" s="778"/>
      <c r="F1900" s="538">
        <v>45475</v>
      </c>
      <c r="G1900" s="537" t="s">
        <v>1680</v>
      </c>
      <c r="H1900" s="540">
        <v>-36030</v>
      </c>
    </row>
    <row r="1901" spans="3:8" ht="15.75" thickBot="1">
      <c r="C1901" s="536" t="s">
        <v>1892</v>
      </c>
      <c r="D1901" s="537" t="s">
        <v>1893</v>
      </c>
      <c r="E1901" s="778"/>
      <c r="F1901" s="538">
        <v>45475</v>
      </c>
      <c r="G1901" s="537" t="s">
        <v>1680</v>
      </c>
      <c r="H1901" s="540">
        <v>36030</v>
      </c>
    </row>
    <row r="1902" spans="3:8" ht="15.75" thickBot="1">
      <c r="C1902" s="536" t="s">
        <v>1892</v>
      </c>
      <c r="D1902" s="537" t="s">
        <v>1893</v>
      </c>
      <c r="E1902" s="778"/>
      <c r="F1902" s="538">
        <v>45475</v>
      </c>
      <c r="G1902" s="537" t="s">
        <v>1680</v>
      </c>
      <c r="H1902" s="540">
        <v>36017</v>
      </c>
    </row>
    <row r="1903" spans="3:8" ht="15.75" thickBot="1">
      <c r="C1903" s="536" t="s">
        <v>1892</v>
      </c>
      <c r="D1903" s="537" t="s">
        <v>1893</v>
      </c>
      <c r="E1903" s="778"/>
      <c r="F1903" s="538">
        <v>45475</v>
      </c>
      <c r="G1903" s="537" t="s">
        <v>1680</v>
      </c>
      <c r="H1903" s="540">
        <v>35980</v>
      </c>
    </row>
    <row r="1904" spans="3:8" ht="15.75" thickBot="1">
      <c r="C1904" s="536" t="s">
        <v>1892</v>
      </c>
      <c r="D1904" s="537" t="s">
        <v>1893</v>
      </c>
      <c r="E1904" s="778"/>
      <c r="F1904" s="538">
        <v>45475</v>
      </c>
      <c r="G1904" s="537" t="s">
        <v>1680</v>
      </c>
      <c r="H1904" s="540">
        <v>19889</v>
      </c>
    </row>
    <row r="1905" spans="3:8" ht="15.75" thickBot="1">
      <c r="C1905" s="536" t="s">
        <v>1892</v>
      </c>
      <c r="D1905" s="537" t="s">
        <v>1893</v>
      </c>
      <c r="E1905" s="778"/>
      <c r="F1905" s="538">
        <v>45475</v>
      </c>
      <c r="G1905" s="537" t="s">
        <v>1680</v>
      </c>
      <c r="H1905" s="540">
        <v>36030</v>
      </c>
    </row>
    <row r="1906" spans="3:8" ht="15.75" thickBot="1">
      <c r="C1906" s="536" t="s">
        <v>1892</v>
      </c>
      <c r="D1906" s="537" t="s">
        <v>1893</v>
      </c>
      <c r="E1906" s="778"/>
      <c r="F1906" s="538">
        <v>45506</v>
      </c>
      <c r="G1906" s="537" t="s">
        <v>1680</v>
      </c>
      <c r="H1906" s="540">
        <v>36120</v>
      </c>
    </row>
    <row r="1907" spans="3:8" ht="15.75" thickBot="1">
      <c r="C1907" s="536" t="s">
        <v>1892</v>
      </c>
      <c r="D1907" s="537" t="s">
        <v>1893</v>
      </c>
      <c r="E1907" s="778"/>
      <c r="F1907" s="538">
        <v>45506</v>
      </c>
      <c r="G1907" s="537" t="s">
        <v>1680</v>
      </c>
      <c r="H1907" s="540">
        <v>26059</v>
      </c>
    </row>
    <row r="1908" spans="3:8" ht="15.75" thickBot="1">
      <c r="C1908" s="536" t="s">
        <v>1892</v>
      </c>
      <c r="D1908" s="537" t="s">
        <v>1893</v>
      </c>
      <c r="E1908" s="778"/>
      <c r="F1908" s="538">
        <v>45506</v>
      </c>
      <c r="G1908" s="537" t="s">
        <v>1680</v>
      </c>
      <c r="H1908" s="540">
        <v>8323</v>
      </c>
    </row>
    <row r="1909" spans="3:8" ht="15.75" thickBot="1">
      <c r="C1909" s="536" t="s">
        <v>1892</v>
      </c>
      <c r="D1909" s="537" t="s">
        <v>1893</v>
      </c>
      <c r="E1909" s="778"/>
      <c r="F1909" s="538">
        <v>45537</v>
      </c>
      <c r="G1909" s="537" t="s">
        <v>1680</v>
      </c>
      <c r="H1909" s="540">
        <v>36122</v>
      </c>
    </row>
    <row r="1910" spans="3:8" ht="15.75" thickBot="1">
      <c r="C1910" s="536" t="s">
        <v>1892</v>
      </c>
      <c r="D1910" s="537" t="s">
        <v>1893</v>
      </c>
      <c r="E1910" s="778"/>
      <c r="F1910" s="538">
        <v>45537</v>
      </c>
      <c r="G1910" s="537" t="s">
        <v>1680</v>
      </c>
      <c r="H1910" s="540">
        <v>34369</v>
      </c>
    </row>
    <row r="1911" spans="3:8" ht="15.75" thickBot="1">
      <c r="C1911" s="536" t="s">
        <v>1892</v>
      </c>
      <c r="D1911" s="537" t="s">
        <v>1893</v>
      </c>
      <c r="E1911" s="778"/>
      <c r="F1911" s="538">
        <v>45537</v>
      </c>
      <c r="G1911" s="537" t="s">
        <v>1680</v>
      </c>
      <c r="H1911" s="540">
        <v>34366</v>
      </c>
    </row>
    <row r="1912" spans="3:8" ht="15.75" thickBot="1">
      <c r="C1912" s="536" t="s">
        <v>1892</v>
      </c>
      <c r="D1912" s="537" t="s">
        <v>1893</v>
      </c>
      <c r="E1912" s="778"/>
      <c r="F1912" s="538">
        <v>45537</v>
      </c>
      <c r="G1912" s="537" t="s">
        <v>1680</v>
      </c>
      <c r="H1912" s="540">
        <v>36121</v>
      </c>
    </row>
    <row r="1913" spans="3:8" ht="15.75" thickBot="1">
      <c r="C1913" s="536" t="s">
        <v>1892</v>
      </c>
      <c r="D1913" s="537" t="s">
        <v>1893</v>
      </c>
      <c r="E1913" s="778"/>
      <c r="F1913" s="538">
        <v>45537</v>
      </c>
      <c r="G1913" s="537" t="s">
        <v>1680</v>
      </c>
      <c r="H1913" s="540">
        <v>34304</v>
      </c>
    </row>
    <row r="1914" spans="3:8" ht="15.75" thickBot="1">
      <c r="C1914" s="536" t="s">
        <v>1892</v>
      </c>
      <c r="D1914" s="537" t="s">
        <v>1893</v>
      </c>
      <c r="E1914" s="778"/>
      <c r="F1914" s="538">
        <v>45567</v>
      </c>
      <c r="G1914" s="537" t="s">
        <v>1680</v>
      </c>
      <c r="H1914" s="540">
        <v>34367</v>
      </c>
    </row>
    <row r="1915" spans="3:8" ht="15.75" thickBot="1">
      <c r="C1915" s="536" t="s">
        <v>1892</v>
      </c>
      <c r="D1915" s="537" t="s">
        <v>1893</v>
      </c>
      <c r="E1915" s="778"/>
      <c r="F1915" s="538">
        <v>45567</v>
      </c>
      <c r="G1915" s="537" t="s">
        <v>1680</v>
      </c>
      <c r="H1915" s="540">
        <v>36125</v>
      </c>
    </row>
    <row r="1916" spans="3:8" ht="15.75" thickBot="1">
      <c r="C1916" s="536" t="s">
        <v>1892</v>
      </c>
      <c r="D1916" s="537" t="s">
        <v>1893</v>
      </c>
      <c r="E1916" s="778"/>
      <c r="F1916" s="538">
        <v>45567</v>
      </c>
      <c r="G1916" s="537" t="s">
        <v>1680</v>
      </c>
      <c r="H1916" s="540">
        <v>34369</v>
      </c>
    </row>
    <row r="1917" spans="3:8" ht="15.75" thickBot="1">
      <c r="C1917" s="536" t="s">
        <v>1892</v>
      </c>
      <c r="D1917" s="537" t="s">
        <v>1893</v>
      </c>
      <c r="E1917" s="778"/>
      <c r="F1917" s="538">
        <v>45567</v>
      </c>
      <c r="G1917" s="537" t="s">
        <v>1680</v>
      </c>
      <c r="H1917" s="540">
        <v>34371</v>
      </c>
    </row>
    <row r="1918" spans="3:8" ht="15.75" thickBot="1">
      <c r="C1918" s="536" t="s">
        <v>1892</v>
      </c>
      <c r="D1918" s="537" t="s">
        <v>1893</v>
      </c>
      <c r="E1918" s="778"/>
      <c r="F1918" s="538">
        <v>45567</v>
      </c>
      <c r="G1918" s="537" t="s">
        <v>1680</v>
      </c>
      <c r="H1918" s="540">
        <v>36122</v>
      </c>
    </row>
    <row r="1919" spans="3:8" ht="15.75" thickBot="1">
      <c r="C1919" s="536" t="s">
        <v>1892</v>
      </c>
      <c r="D1919" s="537" t="s">
        <v>1893</v>
      </c>
      <c r="E1919" s="778"/>
      <c r="F1919" s="538">
        <v>45567</v>
      </c>
      <c r="G1919" s="537" t="s">
        <v>1680</v>
      </c>
      <c r="H1919" s="540">
        <v>36124</v>
      </c>
    </row>
    <row r="1920" spans="3:8" ht="15.75" thickBot="1">
      <c r="C1920" s="536" t="s">
        <v>1892</v>
      </c>
      <c r="D1920" s="537" t="s">
        <v>1893</v>
      </c>
      <c r="E1920" s="778"/>
      <c r="F1920" s="538">
        <v>45598</v>
      </c>
      <c r="G1920" s="537" t="s">
        <v>1680</v>
      </c>
      <c r="H1920" s="540">
        <v>36123</v>
      </c>
    </row>
    <row r="1921" spans="3:8" ht="15.75" thickBot="1">
      <c r="C1921" s="536" t="s">
        <v>1892</v>
      </c>
      <c r="D1921" s="537" t="s">
        <v>1893</v>
      </c>
      <c r="E1921" s="778"/>
      <c r="F1921" s="538">
        <v>45598</v>
      </c>
      <c r="G1921" s="537" t="s">
        <v>1680</v>
      </c>
      <c r="H1921" s="540">
        <v>34371</v>
      </c>
    </row>
    <row r="1922" spans="3:8" ht="15.75" thickBot="1">
      <c r="C1922" s="536" t="s">
        <v>1892</v>
      </c>
      <c r="D1922" s="537" t="s">
        <v>1893</v>
      </c>
      <c r="E1922" s="778"/>
      <c r="F1922" s="538">
        <v>45598</v>
      </c>
      <c r="G1922" s="537" t="s">
        <v>1680</v>
      </c>
      <c r="H1922" s="540">
        <v>36141</v>
      </c>
    </row>
    <row r="1923" spans="3:8" ht="15.75" thickBot="1">
      <c r="C1923" s="536" t="s">
        <v>1892</v>
      </c>
      <c r="D1923" s="537" t="s">
        <v>1893</v>
      </c>
      <c r="E1923" s="778"/>
      <c r="F1923" s="538">
        <v>45598</v>
      </c>
      <c r="G1923" s="537" t="s">
        <v>1680</v>
      </c>
      <c r="H1923" s="540">
        <v>36120</v>
      </c>
    </row>
    <row r="1924" spans="3:8" ht="15.75" thickBot="1">
      <c r="C1924" s="536" t="s">
        <v>1892</v>
      </c>
      <c r="D1924" s="537" t="s">
        <v>1893</v>
      </c>
      <c r="E1924" s="778"/>
      <c r="F1924" s="538">
        <v>45598</v>
      </c>
      <c r="G1924" s="537" t="s">
        <v>1680</v>
      </c>
      <c r="H1924" s="540">
        <v>34385</v>
      </c>
    </row>
    <row r="1925" spans="3:8" ht="15.75" thickBot="1">
      <c r="C1925" s="536" t="s">
        <v>1892</v>
      </c>
      <c r="D1925" s="537" t="s">
        <v>1893</v>
      </c>
      <c r="E1925" s="778"/>
      <c r="F1925" s="538">
        <v>45598</v>
      </c>
      <c r="G1925" s="537" t="s">
        <v>1680</v>
      </c>
      <c r="H1925" s="540">
        <v>34386</v>
      </c>
    </row>
    <row r="1926" spans="3:8" ht="15.75" thickBot="1">
      <c r="C1926" s="536" t="s">
        <v>1892</v>
      </c>
      <c r="D1926" s="537" t="s">
        <v>1893</v>
      </c>
      <c r="E1926" s="778"/>
      <c r="F1926" s="538">
        <v>45628</v>
      </c>
      <c r="G1926" s="537" t="s">
        <v>1680</v>
      </c>
      <c r="H1926" s="540">
        <v>34381</v>
      </c>
    </row>
    <row r="1927" spans="3:8" ht="15.75" thickBot="1">
      <c r="C1927" s="536" t="s">
        <v>1892</v>
      </c>
      <c r="D1927" s="537" t="s">
        <v>1893</v>
      </c>
      <c r="E1927" s="778"/>
      <c r="F1927" s="538">
        <v>45628</v>
      </c>
      <c r="G1927" s="537" t="s">
        <v>1680</v>
      </c>
      <c r="H1927" s="540">
        <v>-36122</v>
      </c>
    </row>
    <row r="1928" spans="3:8" ht="15.75" thickBot="1">
      <c r="C1928" s="536" t="s">
        <v>1892</v>
      </c>
      <c r="D1928" s="537" t="s">
        <v>1893</v>
      </c>
      <c r="E1928" s="778"/>
      <c r="F1928" s="538">
        <v>45628</v>
      </c>
      <c r="G1928" s="537" t="s">
        <v>1680</v>
      </c>
      <c r="H1928" s="540">
        <v>34384</v>
      </c>
    </row>
    <row r="1929" spans="3:8" ht="15.75" thickBot="1">
      <c r="C1929" s="536" t="s">
        <v>1892</v>
      </c>
      <c r="D1929" s="537" t="s">
        <v>1893</v>
      </c>
      <c r="E1929" s="778"/>
      <c r="F1929" s="538">
        <v>45628</v>
      </c>
      <c r="G1929" s="537" t="s">
        <v>1680</v>
      </c>
      <c r="H1929" s="540">
        <v>34370</v>
      </c>
    </row>
    <row r="1930" spans="3:8" ht="15.75" thickBot="1">
      <c r="C1930" s="536" t="s">
        <v>1892</v>
      </c>
      <c r="D1930" s="537" t="s">
        <v>1893</v>
      </c>
      <c r="E1930" s="778"/>
      <c r="F1930" s="538">
        <v>45628</v>
      </c>
      <c r="G1930" s="537" t="s">
        <v>1680</v>
      </c>
      <c r="H1930" s="540">
        <v>36122</v>
      </c>
    </row>
    <row r="1931" spans="3:8" ht="15.75" thickBot="1">
      <c r="C1931" s="536" t="s">
        <v>1892</v>
      </c>
      <c r="D1931" s="537" t="s">
        <v>1893</v>
      </c>
      <c r="E1931" s="778"/>
      <c r="F1931" s="538">
        <v>45628</v>
      </c>
      <c r="G1931" s="537" t="s">
        <v>1680</v>
      </c>
      <c r="H1931" s="540">
        <v>36136</v>
      </c>
    </row>
    <row r="1932" spans="3:8" ht="15.75" thickBot="1">
      <c r="C1932" s="536" t="s">
        <v>1892</v>
      </c>
      <c r="D1932" s="537" t="s">
        <v>1893</v>
      </c>
      <c r="E1932" s="778"/>
      <c r="F1932" s="538">
        <v>45628</v>
      </c>
      <c r="G1932" s="537" t="s">
        <v>1680</v>
      </c>
      <c r="H1932" s="540">
        <v>36122</v>
      </c>
    </row>
    <row r="1933" spans="3:8" ht="15.75" thickBot="1">
      <c r="C1933" s="536" t="s">
        <v>1892</v>
      </c>
      <c r="D1933" s="537" t="s">
        <v>1893</v>
      </c>
      <c r="E1933" s="778"/>
      <c r="F1933" s="538">
        <v>45628</v>
      </c>
      <c r="G1933" s="537" t="s">
        <v>1680</v>
      </c>
      <c r="H1933" s="540">
        <v>36140</v>
      </c>
    </row>
    <row r="1934" spans="3:8" ht="15.75" thickBot="1">
      <c r="C1934" s="536" t="s">
        <v>1892</v>
      </c>
      <c r="D1934" s="537" t="s">
        <v>1893</v>
      </c>
      <c r="E1934" s="778"/>
      <c r="F1934" s="538">
        <v>45628</v>
      </c>
      <c r="G1934" s="537" t="s">
        <v>1769</v>
      </c>
      <c r="H1934" s="537">
        <v>0</v>
      </c>
    </row>
    <row r="1935" spans="3:8" ht="15.75" thickBot="1">
      <c r="C1935" s="536" t="s">
        <v>1892</v>
      </c>
      <c r="D1935" s="537" t="s">
        <v>1893</v>
      </c>
      <c r="E1935" s="778"/>
      <c r="F1935" s="537" t="s">
        <v>1806</v>
      </c>
      <c r="G1935" s="537" t="s">
        <v>1680</v>
      </c>
      <c r="H1935" s="540">
        <v>36127</v>
      </c>
    </row>
    <row r="1936" spans="3:8" ht="15.75" thickBot="1">
      <c r="C1936" s="536" t="s">
        <v>1892</v>
      </c>
      <c r="D1936" s="537" t="s">
        <v>1893</v>
      </c>
      <c r="E1936" s="778"/>
      <c r="F1936" s="537" t="s">
        <v>1806</v>
      </c>
      <c r="G1936" s="537" t="s">
        <v>1680</v>
      </c>
      <c r="H1936" s="540">
        <v>34370</v>
      </c>
    </row>
    <row r="1937" spans="3:8" ht="15.75" thickBot="1">
      <c r="C1937" s="536" t="s">
        <v>1892</v>
      </c>
      <c r="D1937" s="537" t="s">
        <v>1893</v>
      </c>
      <c r="E1937" s="778"/>
      <c r="F1937" s="537" t="s">
        <v>1807</v>
      </c>
      <c r="G1937" s="537" t="s">
        <v>1680</v>
      </c>
      <c r="H1937" s="540">
        <v>34307</v>
      </c>
    </row>
    <row r="1938" spans="3:8" ht="15.75" thickBot="1">
      <c r="C1938" s="536" t="s">
        <v>1892</v>
      </c>
      <c r="D1938" s="537" t="s">
        <v>1893</v>
      </c>
      <c r="E1938" s="778"/>
      <c r="F1938" s="537" t="s">
        <v>1807</v>
      </c>
      <c r="G1938" s="537" t="s">
        <v>1680</v>
      </c>
      <c r="H1938" s="540">
        <v>36128</v>
      </c>
    </row>
    <row r="1939" spans="3:8" ht="15.75" thickBot="1">
      <c r="C1939" s="536" t="s">
        <v>1892</v>
      </c>
      <c r="D1939" s="537" t="s">
        <v>1893</v>
      </c>
      <c r="E1939" s="778"/>
      <c r="F1939" s="537" t="s">
        <v>1808</v>
      </c>
      <c r="G1939" s="537" t="s">
        <v>1680</v>
      </c>
      <c r="H1939" s="540">
        <v>36277</v>
      </c>
    </row>
    <row r="1940" spans="3:8" ht="15.75" thickBot="1">
      <c r="C1940" s="536" t="s">
        <v>1892</v>
      </c>
      <c r="D1940" s="537" t="s">
        <v>1893</v>
      </c>
      <c r="E1940" s="778"/>
      <c r="F1940" s="537" t="s">
        <v>1808</v>
      </c>
      <c r="G1940" s="537" t="s">
        <v>1680</v>
      </c>
      <c r="H1940" s="540">
        <v>34220</v>
      </c>
    </row>
    <row r="1941" spans="3:8" ht="15.75" thickBot="1">
      <c r="C1941" s="536" t="s">
        <v>1892</v>
      </c>
      <c r="D1941" s="537" t="s">
        <v>1893</v>
      </c>
      <c r="E1941" s="778"/>
      <c r="F1941" s="537" t="s">
        <v>1808</v>
      </c>
      <c r="G1941" s="537" t="s">
        <v>1680</v>
      </c>
      <c r="H1941" s="540">
        <v>33637</v>
      </c>
    </row>
    <row r="1942" spans="3:8" ht="15.75" thickBot="1">
      <c r="C1942" s="536" t="s">
        <v>1892</v>
      </c>
      <c r="D1942" s="537" t="s">
        <v>1893</v>
      </c>
      <c r="E1942" s="778"/>
      <c r="F1942" s="537" t="s">
        <v>1808</v>
      </c>
      <c r="G1942" s="537" t="s">
        <v>1680</v>
      </c>
      <c r="H1942" s="540">
        <v>39405</v>
      </c>
    </row>
    <row r="1943" spans="3:8" ht="15.75" thickBot="1">
      <c r="C1943" s="536" t="s">
        <v>1892</v>
      </c>
      <c r="D1943" s="537" t="s">
        <v>1893</v>
      </c>
      <c r="E1943" s="778"/>
      <c r="F1943" s="537" t="s">
        <v>1809</v>
      </c>
      <c r="G1943" s="537" t="s">
        <v>1680</v>
      </c>
      <c r="H1943" s="540">
        <v>25900</v>
      </c>
    </row>
    <row r="1944" spans="3:8" ht="15.75" thickBot="1">
      <c r="C1944" s="536" t="s">
        <v>1892</v>
      </c>
      <c r="D1944" s="537" t="s">
        <v>1893</v>
      </c>
      <c r="E1944" s="778"/>
      <c r="F1944" s="537" t="s">
        <v>1809</v>
      </c>
      <c r="G1944" s="537" t="s">
        <v>1680</v>
      </c>
      <c r="H1944" s="540">
        <v>36290</v>
      </c>
    </row>
    <row r="1945" spans="3:8" ht="15.75" thickBot="1">
      <c r="C1945" s="536" t="s">
        <v>1892</v>
      </c>
      <c r="D1945" s="537" t="s">
        <v>1893</v>
      </c>
      <c r="E1945" s="778"/>
      <c r="F1945" s="537" t="s">
        <v>1809</v>
      </c>
      <c r="G1945" s="537" t="s">
        <v>1680</v>
      </c>
      <c r="H1945" s="540">
        <v>36275</v>
      </c>
    </row>
    <row r="1946" spans="3:8" ht="15.75" thickBot="1">
      <c r="C1946" s="536" t="s">
        <v>1892</v>
      </c>
      <c r="D1946" s="537" t="s">
        <v>1893</v>
      </c>
      <c r="E1946" s="778"/>
      <c r="F1946" s="537" t="s">
        <v>1809</v>
      </c>
      <c r="G1946" s="537" t="s">
        <v>1680</v>
      </c>
      <c r="H1946" s="540">
        <v>36293</v>
      </c>
    </row>
    <row r="1947" spans="3:8" ht="15.75" thickBot="1">
      <c r="C1947" s="536" t="s">
        <v>1892</v>
      </c>
      <c r="D1947" s="537" t="s">
        <v>1893</v>
      </c>
      <c r="E1947" s="778"/>
      <c r="F1947" s="537" t="s">
        <v>1809</v>
      </c>
      <c r="G1947" s="537" t="s">
        <v>1680</v>
      </c>
      <c r="H1947" s="540">
        <v>34230</v>
      </c>
    </row>
    <row r="1948" spans="3:8" ht="15.75" thickBot="1">
      <c r="C1948" s="536" t="s">
        <v>1892</v>
      </c>
      <c r="D1948" s="537" t="s">
        <v>1893</v>
      </c>
      <c r="E1948" s="778"/>
      <c r="F1948" s="537" t="s">
        <v>1809</v>
      </c>
      <c r="G1948" s="537" t="s">
        <v>1680</v>
      </c>
      <c r="H1948" s="540">
        <v>34233</v>
      </c>
    </row>
    <row r="1949" spans="3:8" ht="15.75" thickBot="1">
      <c r="C1949" s="536" t="s">
        <v>1892</v>
      </c>
      <c r="D1949" s="537" t="s">
        <v>1893</v>
      </c>
      <c r="E1949" s="778"/>
      <c r="F1949" s="537" t="s">
        <v>1809</v>
      </c>
      <c r="G1949" s="537" t="s">
        <v>1680</v>
      </c>
      <c r="H1949" s="540">
        <v>8333</v>
      </c>
    </row>
    <row r="1950" spans="3:8" ht="15.75" thickBot="1">
      <c r="C1950" s="536" t="s">
        <v>1892</v>
      </c>
      <c r="D1950" s="537" t="s">
        <v>1893</v>
      </c>
      <c r="E1950" s="778"/>
      <c r="F1950" s="537" t="s">
        <v>1810</v>
      </c>
      <c r="G1950" s="537" t="s">
        <v>1680</v>
      </c>
      <c r="H1950" s="540">
        <v>34831</v>
      </c>
    </row>
    <row r="1951" spans="3:8" ht="15.75" thickBot="1">
      <c r="C1951" s="536" t="s">
        <v>1892</v>
      </c>
      <c r="D1951" s="537" t="s">
        <v>1893</v>
      </c>
      <c r="E1951" s="778"/>
      <c r="F1951" s="537" t="s">
        <v>1810</v>
      </c>
      <c r="G1951" s="537" t="s">
        <v>1680</v>
      </c>
      <c r="H1951" s="540">
        <v>34375</v>
      </c>
    </row>
    <row r="1952" spans="3:8" ht="15.75" thickBot="1">
      <c r="C1952" s="536" t="s">
        <v>1892</v>
      </c>
      <c r="D1952" s="537" t="s">
        <v>1893</v>
      </c>
      <c r="E1952" s="778"/>
      <c r="F1952" s="537" t="s">
        <v>1810</v>
      </c>
      <c r="G1952" s="537" t="s">
        <v>1680</v>
      </c>
      <c r="H1952" s="540">
        <v>34816</v>
      </c>
    </row>
    <row r="1953" spans="3:8" ht="15.75" thickBot="1">
      <c r="C1953" s="536" t="s">
        <v>1892</v>
      </c>
      <c r="D1953" s="537" t="s">
        <v>1893</v>
      </c>
      <c r="E1953" s="778"/>
      <c r="F1953" s="537" t="s">
        <v>1810</v>
      </c>
      <c r="G1953" s="537" t="s">
        <v>1680</v>
      </c>
      <c r="H1953" s="540">
        <v>34386</v>
      </c>
    </row>
    <row r="1954" spans="3:8" ht="15.75" thickBot="1">
      <c r="C1954" s="536" t="s">
        <v>1892</v>
      </c>
      <c r="D1954" s="537" t="s">
        <v>1893</v>
      </c>
      <c r="E1954" s="778"/>
      <c r="F1954" s="537" t="s">
        <v>1810</v>
      </c>
      <c r="G1954" s="537" t="s">
        <v>1680</v>
      </c>
      <c r="H1954" s="540">
        <v>19096</v>
      </c>
    </row>
    <row r="1955" spans="3:8" ht="15.75" thickBot="1">
      <c r="C1955" s="536" t="s">
        <v>1892</v>
      </c>
      <c r="D1955" s="537" t="s">
        <v>1893</v>
      </c>
      <c r="E1955" s="778"/>
      <c r="F1955" s="537" t="s">
        <v>1914</v>
      </c>
      <c r="G1955" s="537" t="s">
        <v>1680</v>
      </c>
      <c r="H1955" s="540">
        <v>36293</v>
      </c>
    </row>
    <row r="1956" spans="3:8" ht="15.75" thickBot="1">
      <c r="C1956" s="536" t="s">
        <v>1892</v>
      </c>
      <c r="D1956" s="537" t="s">
        <v>1893</v>
      </c>
      <c r="E1956" s="778"/>
      <c r="F1956" s="537" t="s">
        <v>1914</v>
      </c>
      <c r="G1956" s="537" t="s">
        <v>1680</v>
      </c>
      <c r="H1956" s="540">
        <v>34816</v>
      </c>
    </row>
    <row r="1957" spans="3:8" ht="15.75" thickBot="1">
      <c r="C1957" s="536" t="s">
        <v>1892</v>
      </c>
      <c r="D1957" s="537" t="s">
        <v>1893</v>
      </c>
      <c r="E1957" s="778"/>
      <c r="F1957" s="537" t="s">
        <v>1914</v>
      </c>
      <c r="G1957" s="537" t="s">
        <v>1680</v>
      </c>
      <c r="H1957" s="540">
        <v>34386</v>
      </c>
    </row>
    <row r="1958" spans="3:8" ht="15.75" thickBot="1">
      <c r="C1958" s="536" t="s">
        <v>1892</v>
      </c>
      <c r="D1958" s="537" t="s">
        <v>1893</v>
      </c>
      <c r="E1958" s="778"/>
      <c r="F1958" s="537" t="s">
        <v>1914</v>
      </c>
      <c r="G1958" s="537" t="s">
        <v>1680</v>
      </c>
      <c r="H1958" s="540">
        <v>24359</v>
      </c>
    </row>
    <row r="1959" spans="3:8" ht="15.75" thickBot="1">
      <c r="C1959" s="536" t="s">
        <v>1892</v>
      </c>
      <c r="D1959" s="537" t="s">
        <v>1893</v>
      </c>
      <c r="E1959" s="778"/>
      <c r="F1959" s="537" t="s">
        <v>1914</v>
      </c>
      <c r="G1959" s="537" t="s">
        <v>1680</v>
      </c>
      <c r="H1959" s="540">
        <v>34389</v>
      </c>
    </row>
    <row r="1960" spans="3:8" ht="15.75" thickBot="1">
      <c r="C1960" s="536" t="s">
        <v>1892</v>
      </c>
      <c r="D1960" s="537" t="s">
        <v>1893</v>
      </c>
      <c r="E1960" s="778"/>
      <c r="F1960" s="537" t="s">
        <v>1914</v>
      </c>
      <c r="G1960" s="537" t="s">
        <v>1680</v>
      </c>
      <c r="H1960" s="540">
        <v>34833</v>
      </c>
    </row>
    <row r="1961" spans="3:8" ht="15.75" thickBot="1">
      <c r="C1961" s="536" t="s">
        <v>1892</v>
      </c>
      <c r="D1961" s="537" t="s">
        <v>1893</v>
      </c>
      <c r="E1961" s="778"/>
      <c r="F1961" s="537" t="s">
        <v>1914</v>
      </c>
      <c r="G1961" s="537" t="s">
        <v>1680</v>
      </c>
      <c r="H1961" s="540">
        <v>34833</v>
      </c>
    </row>
    <row r="1962" spans="3:8" ht="15.75" thickBot="1">
      <c r="C1962" s="536" t="s">
        <v>1892</v>
      </c>
      <c r="D1962" s="537" t="s">
        <v>1893</v>
      </c>
      <c r="E1962" s="778"/>
      <c r="F1962" s="537" t="s">
        <v>1914</v>
      </c>
      <c r="G1962" s="537" t="s">
        <v>1680</v>
      </c>
      <c r="H1962" s="540">
        <v>34389</v>
      </c>
    </row>
    <row r="1963" spans="3:8" ht="15.75" thickBot="1">
      <c r="C1963" s="536" t="s">
        <v>1892</v>
      </c>
      <c r="D1963" s="537" t="s">
        <v>1893</v>
      </c>
      <c r="E1963" s="778"/>
      <c r="F1963" s="537" t="s">
        <v>1914</v>
      </c>
      <c r="G1963" s="537" t="s">
        <v>1680</v>
      </c>
      <c r="H1963" s="540">
        <v>34816</v>
      </c>
    </row>
    <row r="1964" spans="3:8" ht="15.75" thickBot="1">
      <c r="C1964" s="536" t="s">
        <v>1892</v>
      </c>
      <c r="D1964" s="537" t="s">
        <v>1893</v>
      </c>
      <c r="E1964" s="778"/>
      <c r="F1964" s="537" t="s">
        <v>1914</v>
      </c>
      <c r="G1964" s="537" t="s">
        <v>1680</v>
      </c>
      <c r="H1964" s="540">
        <v>9874</v>
      </c>
    </row>
    <row r="1965" spans="3:8" ht="15.75" thickBot="1">
      <c r="C1965" s="536" t="s">
        <v>1892</v>
      </c>
      <c r="D1965" s="537" t="s">
        <v>1893</v>
      </c>
      <c r="E1965" s="778"/>
      <c r="F1965" s="537" t="s">
        <v>1811</v>
      </c>
      <c r="G1965" s="537" t="s">
        <v>1680</v>
      </c>
      <c r="H1965" s="540">
        <v>16026</v>
      </c>
    </row>
    <row r="1966" spans="3:8" ht="15.75" thickBot="1">
      <c r="C1966" s="536" t="s">
        <v>1892</v>
      </c>
      <c r="D1966" s="537" t="s">
        <v>1893</v>
      </c>
      <c r="E1966" s="778"/>
      <c r="F1966" s="537" t="s">
        <v>1811</v>
      </c>
      <c r="G1966" s="537" t="s">
        <v>1680</v>
      </c>
      <c r="H1966" s="540">
        <v>34832</v>
      </c>
    </row>
    <row r="1967" spans="3:8" ht="15.75" thickBot="1">
      <c r="C1967" s="536" t="s">
        <v>1892</v>
      </c>
      <c r="D1967" s="537" t="s">
        <v>1893</v>
      </c>
      <c r="E1967" s="778"/>
      <c r="F1967" s="537" t="s">
        <v>1811</v>
      </c>
      <c r="G1967" s="537" t="s">
        <v>1680</v>
      </c>
      <c r="H1967" s="540">
        <v>8321</v>
      </c>
    </row>
    <row r="1968" spans="3:8" ht="15.75" thickBot="1">
      <c r="C1968" s="536" t="s">
        <v>1892</v>
      </c>
      <c r="D1968" s="537" t="s">
        <v>1893</v>
      </c>
      <c r="E1968" s="778"/>
      <c r="F1968" s="537" t="s">
        <v>1811</v>
      </c>
      <c r="G1968" s="537" t="s">
        <v>1680</v>
      </c>
      <c r="H1968" s="540">
        <v>2029</v>
      </c>
    </row>
    <row r="1969" spans="3:8" ht="15.75" thickBot="1">
      <c r="C1969" s="536" t="s">
        <v>1892</v>
      </c>
      <c r="D1969" s="537" t="s">
        <v>1893</v>
      </c>
      <c r="E1969" s="778"/>
      <c r="F1969" s="537" t="s">
        <v>1719</v>
      </c>
      <c r="G1969" s="537" t="s">
        <v>1680</v>
      </c>
      <c r="H1969" s="540">
        <v>34649</v>
      </c>
    </row>
    <row r="1970" spans="3:8" ht="15.75" thickBot="1">
      <c r="C1970" s="536" t="s">
        <v>1892</v>
      </c>
      <c r="D1970" s="537" t="s">
        <v>1893</v>
      </c>
      <c r="E1970" s="778"/>
      <c r="F1970" s="537" t="s">
        <v>1719</v>
      </c>
      <c r="G1970" s="537" t="s">
        <v>1680</v>
      </c>
      <c r="H1970" s="540">
        <v>34290</v>
      </c>
    </row>
    <row r="1971" spans="3:8" ht="15.75" thickBot="1">
      <c r="C1971" s="536" t="s">
        <v>1892</v>
      </c>
      <c r="D1971" s="537" t="s">
        <v>1893</v>
      </c>
      <c r="E1971" s="778"/>
      <c r="F1971" s="537" t="s">
        <v>1813</v>
      </c>
      <c r="G1971" s="537" t="s">
        <v>1680</v>
      </c>
      <c r="H1971" s="540">
        <v>34124</v>
      </c>
    </row>
    <row r="1972" spans="3:8" ht="15.75" thickBot="1">
      <c r="C1972" s="536" t="s">
        <v>1892</v>
      </c>
      <c r="D1972" s="537" t="s">
        <v>1893</v>
      </c>
      <c r="E1972" s="778"/>
      <c r="F1972" s="537" t="s">
        <v>1813</v>
      </c>
      <c r="G1972" s="537" t="s">
        <v>1680</v>
      </c>
      <c r="H1972" s="540">
        <v>34107</v>
      </c>
    </row>
    <row r="1973" spans="3:8" ht="15.75" thickBot="1">
      <c r="C1973" s="536" t="s">
        <v>1892</v>
      </c>
      <c r="D1973" s="537" t="s">
        <v>1893</v>
      </c>
      <c r="E1973" s="778"/>
      <c r="F1973" s="537" t="s">
        <v>1813</v>
      </c>
      <c r="G1973" s="537" t="s">
        <v>1680</v>
      </c>
      <c r="H1973" s="540">
        <v>35848</v>
      </c>
    </row>
    <row r="1974" spans="3:8" ht="15.75" thickBot="1">
      <c r="C1974" s="536" t="s">
        <v>1892</v>
      </c>
      <c r="D1974" s="537" t="s">
        <v>1893</v>
      </c>
      <c r="E1974" s="778"/>
      <c r="F1974" s="537" t="s">
        <v>1813</v>
      </c>
      <c r="G1974" s="537" t="s">
        <v>1680</v>
      </c>
      <c r="H1974" s="540">
        <v>35861</v>
      </c>
    </row>
    <row r="1975" spans="3:8" ht="15.75" thickBot="1">
      <c r="C1975" s="536" t="s">
        <v>1892</v>
      </c>
      <c r="D1975" s="537" t="s">
        <v>1893</v>
      </c>
      <c r="E1975" s="778"/>
      <c r="F1975" s="537" t="s">
        <v>1814</v>
      </c>
      <c r="G1975" s="537" t="s">
        <v>1680</v>
      </c>
      <c r="H1975" s="540">
        <v>36167</v>
      </c>
    </row>
    <row r="1976" spans="3:8" ht="15.75" thickBot="1">
      <c r="C1976" s="536" t="s">
        <v>1892</v>
      </c>
      <c r="D1976" s="537" t="s">
        <v>1893</v>
      </c>
      <c r="E1976" s="778"/>
      <c r="F1976" s="537" t="s">
        <v>1814</v>
      </c>
      <c r="G1976" s="537" t="s">
        <v>1680</v>
      </c>
      <c r="H1976" s="540">
        <v>34325</v>
      </c>
    </row>
    <row r="1977" spans="3:8" ht="15.75" thickBot="1">
      <c r="C1977" s="536" t="s">
        <v>1892</v>
      </c>
      <c r="D1977" s="537" t="s">
        <v>1893</v>
      </c>
      <c r="E1977" s="778"/>
      <c r="F1977" s="537" t="s">
        <v>1814</v>
      </c>
      <c r="G1977" s="537" t="s">
        <v>1680</v>
      </c>
      <c r="H1977" s="540">
        <v>36169</v>
      </c>
    </row>
    <row r="1978" spans="3:8" ht="15.75" thickBot="1">
      <c r="C1978" s="536" t="s">
        <v>1892</v>
      </c>
      <c r="D1978" s="537" t="s">
        <v>1893</v>
      </c>
      <c r="E1978" s="778"/>
      <c r="F1978" s="537" t="s">
        <v>1814</v>
      </c>
      <c r="G1978" s="537" t="s">
        <v>1680</v>
      </c>
      <c r="H1978" s="540">
        <v>34313</v>
      </c>
    </row>
    <row r="1979" spans="3:8" ht="15.75" thickBot="1">
      <c r="C1979" s="536" t="s">
        <v>1892</v>
      </c>
      <c r="D1979" s="537" t="s">
        <v>1893</v>
      </c>
      <c r="E1979" s="778"/>
      <c r="F1979" s="537" t="s">
        <v>1815</v>
      </c>
      <c r="G1979" s="537" t="s">
        <v>1680</v>
      </c>
      <c r="H1979" s="540">
        <v>34382</v>
      </c>
    </row>
    <row r="1980" spans="3:8" ht="15.75" thickBot="1">
      <c r="C1980" s="536" t="s">
        <v>1892</v>
      </c>
      <c r="D1980" s="537" t="s">
        <v>1893</v>
      </c>
      <c r="E1980" s="778"/>
      <c r="F1980" s="537" t="s">
        <v>1815</v>
      </c>
      <c r="G1980" s="537" t="s">
        <v>1680</v>
      </c>
      <c r="H1980" s="540">
        <v>36129</v>
      </c>
    </row>
    <row r="1981" spans="3:8" ht="15.75" thickBot="1">
      <c r="C1981" s="536" t="s">
        <v>1892</v>
      </c>
      <c r="D1981" s="537" t="s">
        <v>1893</v>
      </c>
      <c r="E1981" s="778"/>
      <c r="F1981" s="537" t="s">
        <v>1915</v>
      </c>
      <c r="G1981" s="537" t="s">
        <v>1680</v>
      </c>
      <c r="H1981" s="540">
        <v>26056</v>
      </c>
    </row>
    <row r="1982" spans="3:8" ht="15.75" thickBot="1">
      <c r="C1982" s="536" t="s">
        <v>1892</v>
      </c>
      <c r="D1982" s="537" t="s">
        <v>1893</v>
      </c>
      <c r="E1982" s="778"/>
      <c r="F1982" s="537" t="s">
        <v>1915</v>
      </c>
      <c r="G1982" s="537" t="s">
        <v>1680</v>
      </c>
      <c r="H1982" s="540">
        <v>36127</v>
      </c>
    </row>
    <row r="1983" spans="3:8" ht="15.75" thickBot="1">
      <c r="C1983" s="536" t="s">
        <v>1892</v>
      </c>
      <c r="D1983" s="537" t="s">
        <v>1893</v>
      </c>
      <c r="E1983" s="778"/>
      <c r="F1983" s="537" t="s">
        <v>1915</v>
      </c>
      <c r="G1983" s="537" t="s">
        <v>1680</v>
      </c>
      <c r="H1983" s="540">
        <v>8325</v>
      </c>
    </row>
    <row r="1984" spans="3:8" ht="15.75" thickBot="1">
      <c r="C1984" s="536" t="s">
        <v>1892</v>
      </c>
      <c r="D1984" s="537" t="s">
        <v>1893</v>
      </c>
      <c r="E1984" s="778"/>
      <c r="F1984" s="537" t="s">
        <v>1915</v>
      </c>
      <c r="G1984" s="537" t="s">
        <v>1680</v>
      </c>
      <c r="H1984" s="540">
        <v>34381</v>
      </c>
    </row>
    <row r="1985" spans="3:8" ht="15.75" thickBot="1">
      <c r="C1985" s="536" t="s">
        <v>1892</v>
      </c>
      <c r="D1985" s="537" t="s">
        <v>1893</v>
      </c>
      <c r="E1985" s="778"/>
      <c r="F1985" s="537" t="s">
        <v>1915</v>
      </c>
      <c r="G1985" s="537" t="s">
        <v>1680</v>
      </c>
      <c r="H1985" s="540">
        <v>34386</v>
      </c>
    </row>
    <row r="1986" spans="3:8" ht="15.75" thickBot="1">
      <c r="C1986" s="536" t="s">
        <v>1892</v>
      </c>
      <c r="D1986" s="537" t="s">
        <v>1893</v>
      </c>
      <c r="E1986" s="778"/>
      <c r="F1986" s="537" t="s">
        <v>1915</v>
      </c>
      <c r="G1986" s="537" t="s">
        <v>1680</v>
      </c>
      <c r="H1986" s="540">
        <v>36128</v>
      </c>
    </row>
    <row r="1987" spans="3:8" ht="15.75" thickBot="1">
      <c r="C1987" s="536" t="s">
        <v>1892</v>
      </c>
      <c r="D1987" s="537" t="s">
        <v>1893</v>
      </c>
      <c r="E1987" s="778"/>
      <c r="F1987" s="537" t="s">
        <v>1915</v>
      </c>
      <c r="G1987" s="537" t="s">
        <v>1680</v>
      </c>
      <c r="H1987" s="540">
        <v>36127</v>
      </c>
    </row>
    <row r="1988" spans="3:8" ht="15.75" thickBot="1">
      <c r="C1988" s="536" t="s">
        <v>1892</v>
      </c>
      <c r="D1988" s="537" t="s">
        <v>1893</v>
      </c>
      <c r="E1988" s="778"/>
      <c r="F1988" s="537" t="s">
        <v>1816</v>
      </c>
      <c r="G1988" s="537" t="s">
        <v>1680</v>
      </c>
      <c r="H1988" s="540">
        <v>34385</v>
      </c>
    </row>
    <row r="1989" spans="3:8" ht="15.75" thickBot="1">
      <c r="C1989" s="536" t="s">
        <v>1892</v>
      </c>
      <c r="D1989" s="537" t="s">
        <v>1893</v>
      </c>
      <c r="E1989" s="778"/>
      <c r="F1989" s="537" t="s">
        <v>1816</v>
      </c>
      <c r="G1989" s="537" t="s">
        <v>1680</v>
      </c>
      <c r="H1989" s="540">
        <v>36126</v>
      </c>
    </row>
    <row r="1990" spans="3:8" ht="15.75" thickBot="1">
      <c r="C1990" s="536" t="s">
        <v>1892</v>
      </c>
      <c r="D1990" s="537" t="s">
        <v>1893</v>
      </c>
      <c r="E1990" s="778"/>
      <c r="F1990" s="537" t="s">
        <v>1816</v>
      </c>
      <c r="G1990" s="537" t="s">
        <v>1680</v>
      </c>
      <c r="H1990" s="540">
        <v>35862</v>
      </c>
    </row>
    <row r="1991" spans="3:8" ht="15.75" thickBot="1">
      <c r="C1991" s="536" t="s">
        <v>1892</v>
      </c>
      <c r="D1991" s="537" t="s">
        <v>1893</v>
      </c>
      <c r="E1991" s="778"/>
      <c r="F1991" s="537" t="s">
        <v>1816</v>
      </c>
      <c r="G1991" s="537" t="s">
        <v>1680</v>
      </c>
      <c r="H1991" s="540">
        <v>34124</v>
      </c>
    </row>
    <row r="1992" spans="3:8" ht="15.75" thickBot="1">
      <c r="C1992" s="536" t="s">
        <v>1892</v>
      </c>
      <c r="D1992" s="537" t="s">
        <v>1893</v>
      </c>
      <c r="E1992" s="778"/>
      <c r="F1992" s="537" t="s">
        <v>1817</v>
      </c>
      <c r="G1992" s="537" t="s">
        <v>1680</v>
      </c>
      <c r="H1992" s="540">
        <v>36191</v>
      </c>
    </row>
    <row r="1993" spans="3:8" ht="15.75" thickBot="1">
      <c r="C1993" s="536" t="s">
        <v>1892</v>
      </c>
      <c r="D1993" s="537" t="s">
        <v>1893</v>
      </c>
      <c r="E1993" s="778"/>
      <c r="F1993" s="537" t="s">
        <v>1817</v>
      </c>
      <c r="G1993" s="537" t="s">
        <v>1680</v>
      </c>
      <c r="H1993" s="540">
        <v>30209</v>
      </c>
    </row>
    <row r="1994" spans="3:8" ht="15.75" thickBot="1">
      <c r="C1994" s="536" t="s">
        <v>1892</v>
      </c>
      <c r="D1994" s="537" t="s">
        <v>1893</v>
      </c>
      <c r="E1994" s="778"/>
      <c r="F1994" s="537" t="s">
        <v>1817</v>
      </c>
      <c r="G1994" s="537" t="s">
        <v>1680</v>
      </c>
      <c r="H1994" s="540">
        <v>34383</v>
      </c>
    </row>
    <row r="1995" spans="3:8" ht="15.75" thickBot="1">
      <c r="C1995" s="536" t="s">
        <v>1892</v>
      </c>
      <c r="D1995" s="537" t="s">
        <v>1893</v>
      </c>
      <c r="E1995" s="778"/>
      <c r="F1995" s="537" t="s">
        <v>1817</v>
      </c>
      <c r="G1995" s="537" t="s">
        <v>1680</v>
      </c>
      <c r="H1995" s="540">
        <v>32124</v>
      </c>
    </row>
    <row r="1996" spans="3:8" ht="15.75" thickBot="1">
      <c r="C1996" s="536" t="s">
        <v>1892</v>
      </c>
      <c r="D1996" s="537" t="s">
        <v>1893</v>
      </c>
      <c r="E1996" s="778"/>
      <c r="F1996" s="537" t="s">
        <v>835</v>
      </c>
      <c r="G1996" s="537" t="s">
        <v>814</v>
      </c>
      <c r="H1996" s="540">
        <v>-99895.4</v>
      </c>
    </row>
    <row r="1997" spans="3:8" ht="15.75" thickBot="1">
      <c r="C1997" s="536" t="s">
        <v>1892</v>
      </c>
      <c r="D1997" s="537" t="s">
        <v>1893</v>
      </c>
      <c r="E1997" s="778"/>
      <c r="F1997" s="537" t="s">
        <v>835</v>
      </c>
      <c r="G1997" s="537" t="s">
        <v>814</v>
      </c>
      <c r="H1997" s="540">
        <v>-3962.34</v>
      </c>
    </row>
    <row r="1998" spans="3:8" ht="15.75" thickBot="1">
      <c r="C1998" s="536" t="s">
        <v>1892</v>
      </c>
      <c r="D1998" s="537" t="s">
        <v>1893</v>
      </c>
      <c r="E1998" s="778"/>
      <c r="F1998" s="537" t="s">
        <v>835</v>
      </c>
      <c r="G1998" s="537" t="s">
        <v>814</v>
      </c>
      <c r="H1998" s="537">
        <v>-6.4</v>
      </c>
    </row>
    <row r="1999" spans="3:8" ht="15.75" thickBot="1">
      <c r="C1999" s="536" t="s">
        <v>1892</v>
      </c>
      <c r="D1999" s="537" t="s">
        <v>1893</v>
      </c>
      <c r="E1999" s="778"/>
      <c r="F1999" s="537" t="s">
        <v>835</v>
      </c>
      <c r="G1999" s="537" t="s">
        <v>814</v>
      </c>
      <c r="H1999" s="540">
        <v>-138323.59</v>
      </c>
    </row>
    <row r="2000" spans="3:8" ht="15.75" thickBot="1">
      <c r="C2000" s="536" t="s">
        <v>1892</v>
      </c>
      <c r="D2000" s="537" t="s">
        <v>1893</v>
      </c>
      <c r="E2000" s="778"/>
      <c r="F2000" s="537" t="s">
        <v>835</v>
      </c>
      <c r="G2000" s="537" t="s">
        <v>814</v>
      </c>
      <c r="H2000" s="540">
        <v>-44532.95</v>
      </c>
    </row>
    <row r="2001" spans="3:8" ht="15.75" thickBot="1">
      <c r="C2001" s="536" t="s">
        <v>1892</v>
      </c>
      <c r="D2001" s="537" t="s">
        <v>1893</v>
      </c>
      <c r="E2001" s="778"/>
      <c r="F2001" s="537" t="s">
        <v>835</v>
      </c>
      <c r="G2001" s="537" t="s">
        <v>814</v>
      </c>
      <c r="H2001" s="540">
        <v>-197177.60000000001</v>
      </c>
    </row>
    <row r="2002" spans="3:8" ht="15.75" thickBot="1">
      <c r="C2002" s="536" t="s">
        <v>1892</v>
      </c>
      <c r="D2002" s="537" t="s">
        <v>1893</v>
      </c>
      <c r="E2002" s="778"/>
      <c r="F2002" s="537" t="s">
        <v>835</v>
      </c>
      <c r="G2002" s="537" t="s">
        <v>814</v>
      </c>
      <c r="H2002" s="537" t="s">
        <v>1897</v>
      </c>
    </row>
    <row r="2003" spans="3:8" ht="15.75" thickBot="1">
      <c r="C2003" s="536" t="s">
        <v>1892</v>
      </c>
      <c r="D2003" s="537" t="s">
        <v>1893</v>
      </c>
      <c r="E2003" s="778"/>
      <c r="F2003" s="537" t="s">
        <v>835</v>
      </c>
      <c r="G2003" s="537" t="s">
        <v>814</v>
      </c>
      <c r="H2003" s="540">
        <v>-49680.1</v>
      </c>
    </row>
    <row r="2004" spans="3:8" ht="15.75" thickBot="1">
      <c r="C2004" s="536" t="s">
        <v>1892</v>
      </c>
      <c r="D2004" s="537" t="s">
        <v>1893</v>
      </c>
      <c r="E2004" s="778"/>
      <c r="F2004" s="537" t="s">
        <v>835</v>
      </c>
      <c r="G2004" s="537" t="s">
        <v>814</v>
      </c>
      <c r="H2004" s="540">
        <v>-9714.57</v>
      </c>
    </row>
    <row r="2005" spans="3:8" ht="15.75" thickBot="1">
      <c r="C2005" s="536" t="s">
        <v>1892</v>
      </c>
      <c r="D2005" s="537" t="s">
        <v>1893</v>
      </c>
      <c r="E2005" s="778"/>
      <c r="F2005" s="537" t="s">
        <v>835</v>
      </c>
      <c r="G2005" s="537" t="s">
        <v>814</v>
      </c>
      <c r="H2005" s="540">
        <v>-93570.12</v>
      </c>
    </row>
    <row r="2006" spans="3:8" ht="15.75" thickBot="1">
      <c r="C2006" s="536" t="s">
        <v>1892</v>
      </c>
      <c r="D2006" s="537" t="s">
        <v>1893</v>
      </c>
      <c r="E2006" s="778"/>
      <c r="F2006" s="537" t="s">
        <v>835</v>
      </c>
      <c r="G2006" s="537" t="s">
        <v>814</v>
      </c>
      <c r="H2006" s="540">
        <v>-10877.63</v>
      </c>
    </row>
    <row r="2007" spans="3:8" ht="15.75" thickBot="1">
      <c r="C2007" s="536" t="s">
        <v>1892</v>
      </c>
      <c r="D2007" s="537" t="s">
        <v>1893</v>
      </c>
      <c r="E2007" s="778"/>
      <c r="F2007" s="537" t="s">
        <v>835</v>
      </c>
      <c r="G2007" s="537" t="s">
        <v>814</v>
      </c>
      <c r="H2007" s="540">
        <v>-53293.77</v>
      </c>
    </row>
    <row r="2008" spans="3:8" ht="15.75" thickBot="1">
      <c r="C2008" s="536" t="s">
        <v>1892</v>
      </c>
      <c r="D2008" s="537" t="s">
        <v>1893</v>
      </c>
      <c r="E2008" s="778"/>
      <c r="F2008" s="537" t="s">
        <v>835</v>
      </c>
      <c r="G2008" s="537" t="s">
        <v>814</v>
      </c>
      <c r="H2008" s="537">
        <v>-295.8</v>
      </c>
    </row>
    <row r="2009" spans="3:8" ht="15.75" thickBot="1">
      <c r="C2009" s="536" t="s">
        <v>1892</v>
      </c>
      <c r="D2009" s="537" t="s">
        <v>1893</v>
      </c>
      <c r="E2009" s="778"/>
      <c r="F2009" s="537" t="s">
        <v>835</v>
      </c>
      <c r="G2009" s="537" t="s">
        <v>814</v>
      </c>
      <c r="H2009" s="540">
        <v>-22659.360000000001</v>
      </c>
    </row>
    <row r="2010" spans="3:8" ht="15.75" thickBot="1">
      <c r="C2010" s="536" t="s">
        <v>1892</v>
      </c>
      <c r="D2010" s="537" t="s">
        <v>1893</v>
      </c>
      <c r="E2010" s="778"/>
      <c r="F2010" s="537" t="s">
        <v>835</v>
      </c>
      <c r="G2010" s="537" t="s">
        <v>814</v>
      </c>
      <c r="H2010" s="540">
        <v>-3006.83</v>
      </c>
    </row>
    <row r="2011" spans="3:8" ht="15.75" thickBot="1">
      <c r="C2011" s="536" t="s">
        <v>1892</v>
      </c>
      <c r="D2011" s="537" t="s">
        <v>1893</v>
      </c>
      <c r="E2011" s="778"/>
      <c r="F2011" s="537" t="s">
        <v>835</v>
      </c>
      <c r="G2011" s="537" t="s">
        <v>814</v>
      </c>
      <c r="H2011" s="537">
        <v>-719.3</v>
      </c>
    </row>
    <row r="2012" spans="3:8" ht="15.75" thickBot="1">
      <c r="C2012" s="536" t="s">
        <v>1892</v>
      </c>
      <c r="D2012" s="537" t="s">
        <v>1893</v>
      </c>
      <c r="E2012" s="778"/>
      <c r="F2012" s="537" t="s">
        <v>835</v>
      </c>
      <c r="G2012" s="537" t="s">
        <v>814</v>
      </c>
      <c r="H2012" s="537">
        <v>-564</v>
      </c>
    </row>
    <row r="2013" spans="3:8" ht="15.75" thickBot="1">
      <c r="C2013" s="536" t="s">
        <v>1892</v>
      </c>
      <c r="D2013" s="537" t="s">
        <v>1893</v>
      </c>
      <c r="E2013" s="778"/>
      <c r="F2013" s="537" t="s">
        <v>835</v>
      </c>
      <c r="G2013" s="537" t="s">
        <v>814</v>
      </c>
      <c r="H2013" s="540">
        <v>-121182.56</v>
      </c>
    </row>
    <row r="2014" spans="3:8" ht="15.75" thickBot="1">
      <c r="C2014" s="536" t="s">
        <v>1892</v>
      </c>
      <c r="D2014" s="537" t="s">
        <v>1893</v>
      </c>
      <c r="E2014" s="778"/>
      <c r="F2014" s="537" t="s">
        <v>835</v>
      </c>
      <c r="G2014" s="537" t="s">
        <v>814</v>
      </c>
      <c r="H2014" s="537" t="s">
        <v>1897</v>
      </c>
    </row>
    <row r="2015" spans="3:8" ht="15.75" thickBot="1">
      <c r="C2015" s="536" t="s">
        <v>1892</v>
      </c>
      <c r="D2015" s="537" t="s">
        <v>1893</v>
      </c>
      <c r="E2015" s="778"/>
      <c r="F2015" s="537" t="s">
        <v>835</v>
      </c>
      <c r="G2015" s="537" t="s">
        <v>814</v>
      </c>
      <c r="H2015" s="540">
        <v>-1362.79</v>
      </c>
    </row>
    <row r="2016" spans="3:8" ht="15.75" thickBot="1">
      <c r="C2016" s="536" t="s">
        <v>1892</v>
      </c>
      <c r="D2016" s="537" t="s">
        <v>1893</v>
      </c>
      <c r="E2016" s="778"/>
      <c r="F2016" s="537" t="s">
        <v>835</v>
      </c>
      <c r="G2016" s="537" t="s">
        <v>1680</v>
      </c>
      <c r="H2016" s="540">
        <v>34558</v>
      </c>
    </row>
    <row r="2017" spans="3:8" ht="15.75" thickBot="1">
      <c r="C2017" s="536" t="s">
        <v>1892</v>
      </c>
      <c r="D2017" s="537" t="s">
        <v>1893</v>
      </c>
      <c r="E2017" s="778"/>
      <c r="F2017" s="537" t="s">
        <v>835</v>
      </c>
      <c r="G2017" s="537" t="s">
        <v>1680</v>
      </c>
      <c r="H2017" s="540">
        <v>34177</v>
      </c>
    </row>
    <row r="2018" spans="3:8" ht="15.75" thickBot="1">
      <c r="C2018" s="536" t="s">
        <v>1892</v>
      </c>
      <c r="D2018" s="537" t="s">
        <v>1893</v>
      </c>
      <c r="E2018" s="778"/>
      <c r="F2018" s="537" t="s">
        <v>835</v>
      </c>
      <c r="G2018" s="537" t="s">
        <v>1680</v>
      </c>
      <c r="H2018" s="540">
        <v>36192</v>
      </c>
    </row>
    <row r="2019" spans="3:8" ht="15.75" thickBot="1">
      <c r="C2019" s="536" t="s">
        <v>1892</v>
      </c>
      <c r="D2019" s="537" t="s">
        <v>1893</v>
      </c>
      <c r="E2019" s="778"/>
      <c r="F2019" s="537" t="s">
        <v>835</v>
      </c>
      <c r="G2019" s="537" t="s">
        <v>1680</v>
      </c>
      <c r="H2019" s="540">
        <v>34383</v>
      </c>
    </row>
    <row r="2020" spans="3:8" ht="15.75" thickBot="1">
      <c r="C2020" s="536" t="s">
        <v>1892</v>
      </c>
      <c r="D2020" s="537" t="s">
        <v>1893</v>
      </c>
      <c r="E2020" s="778"/>
      <c r="F2020" s="537" t="s">
        <v>835</v>
      </c>
      <c r="G2020" s="537" t="s">
        <v>1680</v>
      </c>
      <c r="H2020" s="540">
        <v>28570</v>
      </c>
    </row>
    <row r="2021" spans="3:8" ht="15.75" thickBot="1">
      <c r="C2021" s="536" t="s">
        <v>1892</v>
      </c>
      <c r="D2021" s="537" t="s">
        <v>1893</v>
      </c>
      <c r="E2021" s="778"/>
      <c r="F2021" s="537" t="s">
        <v>835</v>
      </c>
      <c r="G2021" s="537" t="s">
        <v>1680</v>
      </c>
      <c r="H2021" s="540">
        <v>35913</v>
      </c>
    </row>
    <row r="2022" spans="3:8" ht="15.75" thickBot="1">
      <c r="C2022" s="536" t="s">
        <v>1892</v>
      </c>
      <c r="D2022" s="537" t="s">
        <v>1893</v>
      </c>
      <c r="E2022" s="778"/>
      <c r="F2022" s="537" t="s">
        <v>1818</v>
      </c>
      <c r="G2022" s="537" t="s">
        <v>1680</v>
      </c>
      <c r="H2022" s="540">
        <v>-34816</v>
      </c>
    </row>
    <row r="2023" spans="3:8" ht="15.75" thickBot="1">
      <c r="C2023" s="536" t="s">
        <v>1892</v>
      </c>
      <c r="D2023" s="537" t="s">
        <v>1893</v>
      </c>
      <c r="E2023" s="778"/>
      <c r="F2023" s="537" t="s">
        <v>1818</v>
      </c>
      <c r="G2023" s="537" t="s">
        <v>1680</v>
      </c>
      <c r="H2023" s="540">
        <v>-34833</v>
      </c>
    </row>
    <row r="2024" spans="3:8" ht="15.75" thickBot="1">
      <c r="C2024" s="536" t="s">
        <v>1892</v>
      </c>
      <c r="D2024" s="537" t="s">
        <v>1893</v>
      </c>
      <c r="E2024" s="778"/>
      <c r="F2024" s="537" t="s">
        <v>1818</v>
      </c>
      <c r="G2024" s="537" t="s">
        <v>1680</v>
      </c>
      <c r="H2024" s="540">
        <v>34543</v>
      </c>
    </row>
    <row r="2025" spans="3:8" ht="15.75" thickBot="1">
      <c r="C2025" s="536" t="s">
        <v>1892</v>
      </c>
      <c r="D2025" s="537" t="s">
        <v>1893</v>
      </c>
      <c r="E2025" s="778"/>
      <c r="F2025" s="537" t="s">
        <v>1818</v>
      </c>
      <c r="G2025" s="537" t="s">
        <v>1680</v>
      </c>
      <c r="H2025" s="540">
        <v>-36063</v>
      </c>
    </row>
    <row r="2026" spans="3:8" ht="15.75" thickBot="1">
      <c r="C2026" s="536" t="s">
        <v>1892</v>
      </c>
      <c r="D2026" s="537" t="s">
        <v>1893</v>
      </c>
      <c r="E2026" s="778"/>
      <c r="F2026" s="537" t="s">
        <v>1818</v>
      </c>
      <c r="G2026" s="537" t="s">
        <v>1680</v>
      </c>
      <c r="H2026" s="540">
        <v>35928</v>
      </c>
    </row>
    <row r="2027" spans="3:8" ht="15.75" thickBot="1">
      <c r="C2027" s="536" t="s">
        <v>1892</v>
      </c>
      <c r="D2027" s="537" t="s">
        <v>1893</v>
      </c>
      <c r="E2027" s="778"/>
      <c r="F2027" s="537" t="s">
        <v>1818</v>
      </c>
      <c r="G2027" s="537" t="s">
        <v>1680</v>
      </c>
      <c r="H2027" s="540">
        <v>-34389</v>
      </c>
    </row>
    <row r="2028" spans="3:8" ht="15.75" thickBot="1">
      <c r="C2028" s="536" t="s">
        <v>1892</v>
      </c>
      <c r="D2028" s="537" t="s">
        <v>1893</v>
      </c>
      <c r="E2028" s="778"/>
      <c r="F2028" s="537" t="s">
        <v>1818</v>
      </c>
      <c r="G2028" s="537" t="s">
        <v>1680</v>
      </c>
      <c r="H2028" s="540">
        <v>28556</v>
      </c>
    </row>
    <row r="2029" spans="3:8" ht="15.75" thickBot="1">
      <c r="C2029" s="536" t="s">
        <v>1892</v>
      </c>
      <c r="D2029" s="537" t="s">
        <v>1893</v>
      </c>
      <c r="E2029" s="778"/>
      <c r="F2029" s="537" t="s">
        <v>1818</v>
      </c>
      <c r="G2029" s="537" t="s">
        <v>1680</v>
      </c>
      <c r="H2029" s="540">
        <v>34198</v>
      </c>
    </row>
    <row r="2030" spans="3:8" ht="15.75" thickBot="1">
      <c r="C2030" s="536" t="s">
        <v>1892</v>
      </c>
      <c r="D2030" s="537" t="s">
        <v>1893</v>
      </c>
      <c r="E2030" s="778"/>
      <c r="F2030" s="538">
        <v>45294</v>
      </c>
      <c r="G2030" s="537" t="s">
        <v>1680</v>
      </c>
      <c r="H2030" s="540">
        <v>34638</v>
      </c>
    </row>
    <row r="2031" spans="3:8" ht="15.75" thickBot="1">
      <c r="C2031" s="536" t="s">
        <v>1892</v>
      </c>
      <c r="D2031" s="537" t="s">
        <v>1893</v>
      </c>
      <c r="E2031" s="778"/>
      <c r="F2031" s="538">
        <v>45294</v>
      </c>
      <c r="G2031" s="537" t="s">
        <v>1680</v>
      </c>
      <c r="H2031" s="540">
        <v>34546</v>
      </c>
    </row>
    <row r="2032" spans="3:8" ht="15.75" thickBot="1">
      <c r="C2032" s="536" t="s">
        <v>1892</v>
      </c>
      <c r="D2032" s="537" t="s">
        <v>1893</v>
      </c>
      <c r="E2032" s="778"/>
      <c r="F2032" s="538">
        <v>45294</v>
      </c>
      <c r="G2032" s="537" t="s">
        <v>1680</v>
      </c>
      <c r="H2032" s="540">
        <v>28559</v>
      </c>
    </row>
    <row r="2033" spans="3:8" ht="15.75" thickBot="1">
      <c r="C2033" s="536" t="s">
        <v>1892</v>
      </c>
      <c r="D2033" s="537" t="s">
        <v>1893</v>
      </c>
      <c r="E2033" s="778"/>
      <c r="F2033" s="538">
        <v>45294</v>
      </c>
      <c r="G2033" s="537" t="s">
        <v>1680</v>
      </c>
      <c r="H2033" s="540">
        <v>34184</v>
      </c>
    </row>
    <row r="2034" spans="3:8" ht="15.75" thickBot="1">
      <c r="C2034" s="536" t="s">
        <v>1892</v>
      </c>
      <c r="D2034" s="537" t="s">
        <v>1893</v>
      </c>
      <c r="E2034" s="778"/>
      <c r="F2034" s="538">
        <v>45325</v>
      </c>
      <c r="G2034" s="537" t="s">
        <v>1680</v>
      </c>
      <c r="H2034" s="540">
        <v>34185</v>
      </c>
    </row>
    <row r="2035" spans="3:8" ht="15.75" thickBot="1">
      <c r="C2035" s="536" t="s">
        <v>1892</v>
      </c>
      <c r="D2035" s="537" t="s">
        <v>1893</v>
      </c>
      <c r="E2035" s="778"/>
      <c r="F2035" s="538">
        <v>45325</v>
      </c>
      <c r="G2035" s="537" t="s">
        <v>1680</v>
      </c>
      <c r="H2035" s="540">
        <v>34636</v>
      </c>
    </row>
    <row r="2036" spans="3:8" ht="15.75" thickBot="1">
      <c r="C2036" s="536" t="s">
        <v>1892</v>
      </c>
      <c r="D2036" s="537" t="s">
        <v>1893</v>
      </c>
      <c r="E2036" s="778"/>
      <c r="F2036" s="538">
        <v>45354</v>
      </c>
      <c r="G2036" s="537" t="s">
        <v>1680</v>
      </c>
      <c r="H2036" s="540">
        <v>34185</v>
      </c>
    </row>
    <row r="2037" spans="3:8" ht="15.75" thickBot="1">
      <c r="C2037" s="536" t="s">
        <v>1892</v>
      </c>
      <c r="D2037" s="537" t="s">
        <v>1893</v>
      </c>
      <c r="E2037" s="778"/>
      <c r="F2037" s="538">
        <v>45354</v>
      </c>
      <c r="G2037" s="537" t="s">
        <v>1680</v>
      </c>
      <c r="H2037" s="540">
        <v>26438</v>
      </c>
    </row>
    <row r="2038" spans="3:8" ht="15.75" thickBot="1">
      <c r="C2038" s="536" t="s">
        <v>1892</v>
      </c>
      <c r="D2038" s="537" t="s">
        <v>1893</v>
      </c>
      <c r="E2038" s="778"/>
      <c r="F2038" s="538">
        <v>45354</v>
      </c>
      <c r="G2038" s="537" t="s">
        <v>1680</v>
      </c>
      <c r="H2038" s="540">
        <v>34632</v>
      </c>
    </row>
    <row r="2039" spans="3:8" ht="15.75" thickBot="1">
      <c r="C2039" s="536" t="s">
        <v>1892</v>
      </c>
      <c r="D2039" s="537" t="s">
        <v>1893</v>
      </c>
      <c r="E2039" s="778"/>
      <c r="F2039" s="538">
        <v>45354</v>
      </c>
      <c r="G2039" s="537" t="s">
        <v>1680</v>
      </c>
      <c r="H2039" s="540">
        <v>34184</v>
      </c>
    </row>
    <row r="2040" spans="3:8" ht="15.75" thickBot="1">
      <c r="C2040" s="536" t="s">
        <v>1892</v>
      </c>
      <c r="D2040" s="537" t="s">
        <v>1893</v>
      </c>
      <c r="E2040" s="778"/>
      <c r="F2040" s="538">
        <v>45354</v>
      </c>
      <c r="G2040" s="537" t="s">
        <v>1680</v>
      </c>
      <c r="H2040" s="540">
        <v>7730</v>
      </c>
    </row>
    <row r="2041" spans="3:8" ht="15.75" thickBot="1">
      <c r="C2041" s="536" t="s">
        <v>1892</v>
      </c>
      <c r="D2041" s="537" t="s">
        <v>1893</v>
      </c>
      <c r="E2041" s="778"/>
      <c r="F2041" s="538">
        <v>45354</v>
      </c>
      <c r="G2041" s="537" t="s">
        <v>1680</v>
      </c>
      <c r="H2041" s="540">
        <v>34624</v>
      </c>
    </row>
    <row r="2042" spans="3:8" ht="15.75" thickBot="1">
      <c r="C2042" s="536" t="s">
        <v>1892</v>
      </c>
      <c r="D2042" s="537" t="s">
        <v>1893</v>
      </c>
      <c r="E2042" s="778"/>
      <c r="F2042" s="538">
        <v>45354</v>
      </c>
      <c r="G2042" s="537" t="s">
        <v>1680</v>
      </c>
      <c r="H2042" s="540">
        <v>34635</v>
      </c>
    </row>
    <row r="2043" spans="3:8" ht="15.75" thickBot="1">
      <c r="C2043" s="536" t="s">
        <v>1892</v>
      </c>
      <c r="D2043" s="537" t="s">
        <v>1893</v>
      </c>
      <c r="E2043" s="778"/>
      <c r="F2043" s="538">
        <v>45385</v>
      </c>
      <c r="G2043" s="537" t="s">
        <v>1680</v>
      </c>
      <c r="H2043" s="540">
        <v>34624</v>
      </c>
    </row>
    <row r="2044" spans="3:8" ht="15.75" thickBot="1">
      <c r="C2044" s="536" t="s">
        <v>1892</v>
      </c>
      <c r="D2044" s="537" t="s">
        <v>1893</v>
      </c>
      <c r="E2044" s="778"/>
      <c r="F2044" s="538">
        <v>45385</v>
      </c>
      <c r="G2044" s="537" t="s">
        <v>1680</v>
      </c>
      <c r="H2044" s="540">
        <v>34168</v>
      </c>
    </row>
    <row r="2045" spans="3:8" ht="15.75" thickBot="1">
      <c r="C2045" s="536" t="s">
        <v>1892</v>
      </c>
      <c r="D2045" s="537" t="s">
        <v>1893</v>
      </c>
      <c r="E2045" s="778"/>
      <c r="F2045" s="538">
        <v>45385</v>
      </c>
      <c r="G2045" s="537" t="s">
        <v>1680</v>
      </c>
      <c r="H2045" s="540">
        <v>34621</v>
      </c>
    </row>
    <row r="2046" spans="3:8" ht="15.75" thickBot="1">
      <c r="C2046" s="536" t="s">
        <v>1892</v>
      </c>
      <c r="D2046" s="537" t="s">
        <v>1893</v>
      </c>
      <c r="E2046" s="778"/>
      <c r="F2046" s="538">
        <v>45385</v>
      </c>
      <c r="G2046" s="537" t="s">
        <v>1680</v>
      </c>
      <c r="H2046" s="540">
        <v>34639</v>
      </c>
    </row>
    <row r="2047" spans="3:8" ht="15.75" thickBot="1">
      <c r="C2047" s="536" t="s">
        <v>1892</v>
      </c>
      <c r="D2047" s="537" t="s">
        <v>1893</v>
      </c>
      <c r="E2047" s="778"/>
      <c r="F2047" s="538">
        <v>45385</v>
      </c>
      <c r="G2047" s="537" t="s">
        <v>1680</v>
      </c>
      <c r="H2047" s="540">
        <v>34182</v>
      </c>
    </row>
    <row r="2048" spans="3:8" ht="15.75" thickBot="1">
      <c r="C2048" s="536" t="s">
        <v>1892</v>
      </c>
      <c r="D2048" s="537" t="s">
        <v>1893</v>
      </c>
      <c r="E2048" s="778"/>
      <c r="F2048" s="538">
        <v>45415</v>
      </c>
      <c r="G2048" s="537" t="s">
        <v>1680</v>
      </c>
      <c r="H2048" s="540">
        <v>34186</v>
      </c>
    </row>
    <row r="2049" spans="3:8" ht="15.75" thickBot="1">
      <c r="C2049" s="536" t="s">
        <v>1892</v>
      </c>
      <c r="D2049" s="537" t="s">
        <v>1893</v>
      </c>
      <c r="E2049" s="778"/>
      <c r="F2049" s="538">
        <v>45415</v>
      </c>
      <c r="G2049" s="537" t="s">
        <v>1680</v>
      </c>
      <c r="H2049" s="540">
        <v>34641</v>
      </c>
    </row>
    <row r="2050" spans="3:8" ht="15.75" thickBot="1">
      <c r="C2050" s="536" t="s">
        <v>1892</v>
      </c>
      <c r="D2050" s="537" t="s">
        <v>1893</v>
      </c>
      <c r="E2050" s="778"/>
      <c r="F2050" s="538">
        <v>45415</v>
      </c>
      <c r="G2050" s="537" t="s">
        <v>1680</v>
      </c>
      <c r="H2050" s="540">
        <v>34181</v>
      </c>
    </row>
    <row r="2051" spans="3:8" ht="15.75" thickBot="1">
      <c r="C2051" s="536" t="s">
        <v>1892</v>
      </c>
      <c r="D2051" s="537" t="s">
        <v>1893</v>
      </c>
      <c r="E2051" s="778"/>
      <c r="F2051" s="538">
        <v>45415</v>
      </c>
      <c r="G2051" s="537" t="s">
        <v>1680</v>
      </c>
      <c r="H2051" s="540">
        <v>34171</v>
      </c>
    </row>
    <row r="2052" spans="3:8" ht="15.75" thickBot="1">
      <c r="C2052" s="536" t="s">
        <v>1892</v>
      </c>
      <c r="D2052" s="537" t="s">
        <v>1893</v>
      </c>
      <c r="E2052" s="778"/>
      <c r="F2052" s="538">
        <v>45415</v>
      </c>
      <c r="G2052" s="537" t="s">
        <v>1680</v>
      </c>
      <c r="H2052" s="540">
        <v>34186</v>
      </c>
    </row>
    <row r="2053" spans="3:8" ht="15.75" thickBot="1">
      <c r="C2053" s="536" t="s">
        <v>1892</v>
      </c>
      <c r="D2053" s="537" t="s">
        <v>1893</v>
      </c>
      <c r="E2053" s="778"/>
      <c r="F2053" s="538">
        <v>45415</v>
      </c>
      <c r="G2053" s="537" t="s">
        <v>1680</v>
      </c>
      <c r="H2053" s="540">
        <v>34168</v>
      </c>
    </row>
    <row r="2054" spans="3:8" ht="15.75" thickBot="1">
      <c r="C2054" s="536" t="s">
        <v>1892</v>
      </c>
      <c r="D2054" s="537" t="s">
        <v>1893</v>
      </c>
      <c r="E2054" s="778"/>
      <c r="F2054" s="538">
        <v>45415</v>
      </c>
      <c r="G2054" s="537" t="s">
        <v>1680</v>
      </c>
      <c r="H2054" s="540">
        <v>34637</v>
      </c>
    </row>
    <row r="2055" spans="3:8" ht="15.75" thickBot="1">
      <c r="C2055" s="536" t="s">
        <v>1892</v>
      </c>
      <c r="D2055" s="537" t="s">
        <v>1893</v>
      </c>
      <c r="E2055" s="778"/>
      <c r="F2055" s="538">
        <v>45415</v>
      </c>
      <c r="G2055" s="537" t="s">
        <v>1680</v>
      </c>
      <c r="H2055" s="540">
        <v>34624</v>
      </c>
    </row>
    <row r="2056" spans="3:8" ht="15.75" thickBot="1">
      <c r="C2056" s="536" t="s">
        <v>1892</v>
      </c>
      <c r="D2056" s="537" t="s">
        <v>1893</v>
      </c>
      <c r="E2056" s="778"/>
      <c r="F2056" s="538">
        <v>45446</v>
      </c>
      <c r="G2056" s="537" t="s">
        <v>1680</v>
      </c>
      <c r="H2056" s="540">
        <v>33709</v>
      </c>
    </row>
    <row r="2057" spans="3:8" ht="15.75" thickBot="1">
      <c r="C2057" s="536" t="s">
        <v>1892</v>
      </c>
      <c r="D2057" s="537" t="s">
        <v>1893</v>
      </c>
      <c r="E2057" s="778"/>
      <c r="F2057" s="538">
        <v>45446</v>
      </c>
      <c r="G2057" s="537" t="s">
        <v>1680</v>
      </c>
      <c r="H2057" s="540">
        <v>20672</v>
      </c>
    </row>
    <row r="2058" spans="3:8" ht="15.75" thickBot="1">
      <c r="C2058" s="536" t="s">
        <v>1892</v>
      </c>
      <c r="D2058" s="537" t="s">
        <v>1893</v>
      </c>
      <c r="E2058" s="778"/>
      <c r="F2058" s="538">
        <v>45446</v>
      </c>
      <c r="G2058" s="537" t="s">
        <v>1680</v>
      </c>
      <c r="H2058" s="540">
        <v>33708</v>
      </c>
    </row>
    <row r="2059" spans="3:8" ht="15.75" thickBot="1">
      <c r="C2059" s="536" t="s">
        <v>1892</v>
      </c>
      <c r="D2059" s="537" t="s">
        <v>1893</v>
      </c>
      <c r="E2059" s="778"/>
      <c r="F2059" s="538">
        <v>45446</v>
      </c>
      <c r="G2059" s="537" t="s">
        <v>1680</v>
      </c>
      <c r="H2059" s="540">
        <v>33719</v>
      </c>
    </row>
    <row r="2060" spans="3:8" ht="15.75" thickBot="1">
      <c r="C2060" s="536" t="s">
        <v>1892</v>
      </c>
      <c r="D2060" s="537" t="s">
        <v>1893</v>
      </c>
      <c r="E2060" s="778"/>
      <c r="F2060" s="538">
        <v>45446</v>
      </c>
      <c r="G2060" s="537" t="s">
        <v>1680</v>
      </c>
      <c r="H2060" s="540">
        <v>20682</v>
      </c>
    </row>
    <row r="2061" spans="3:8" ht="15.75" thickBot="1">
      <c r="C2061" s="536" t="s">
        <v>1892</v>
      </c>
      <c r="D2061" s="537" t="s">
        <v>1893</v>
      </c>
      <c r="E2061" s="778"/>
      <c r="F2061" s="538">
        <v>45446</v>
      </c>
      <c r="G2061" s="537" t="s">
        <v>1680</v>
      </c>
      <c r="H2061" s="540">
        <v>20673</v>
      </c>
    </row>
    <row r="2062" spans="3:8" ht="15.75" thickBot="1">
      <c r="C2062" s="536" t="s">
        <v>1892</v>
      </c>
      <c r="D2062" s="537" t="s">
        <v>1893</v>
      </c>
      <c r="E2062" s="778"/>
      <c r="F2062" s="538">
        <v>45476</v>
      </c>
      <c r="G2062" s="537" t="s">
        <v>1680</v>
      </c>
      <c r="H2062" s="540">
        <v>34626</v>
      </c>
    </row>
    <row r="2063" spans="3:8" ht="15.75" thickBot="1">
      <c r="C2063" s="536" t="s">
        <v>1892</v>
      </c>
      <c r="D2063" s="537" t="s">
        <v>1893</v>
      </c>
      <c r="E2063" s="778"/>
      <c r="F2063" s="538">
        <v>45476</v>
      </c>
      <c r="G2063" s="537" t="s">
        <v>1680</v>
      </c>
      <c r="H2063" s="540">
        <v>34168</v>
      </c>
    </row>
    <row r="2064" spans="3:8" ht="15.75" thickBot="1">
      <c r="C2064" s="536" t="s">
        <v>1892</v>
      </c>
      <c r="D2064" s="537" t="s">
        <v>1893</v>
      </c>
      <c r="E2064" s="778"/>
      <c r="F2064" s="538">
        <v>45476</v>
      </c>
      <c r="G2064" s="537" t="s">
        <v>1680</v>
      </c>
      <c r="H2064" s="540">
        <v>26439</v>
      </c>
    </row>
    <row r="2065" spans="3:8" ht="15.75" thickBot="1">
      <c r="C2065" s="536" t="s">
        <v>1892</v>
      </c>
      <c r="D2065" s="537" t="s">
        <v>1893</v>
      </c>
      <c r="E2065" s="778"/>
      <c r="F2065" s="538">
        <v>45476</v>
      </c>
      <c r="G2065" s="537" t="s">
        <v>1680</v>
      </c>
      <c r="H2065" s="540">
        <v>34169</v>
      </c>
    </row>
    <row r="2066" spans="3:8" ht="15.75" thickBot="1">
      <c r="C2066" s="536" t="s">
        <v>1892</v>
      </c>
      <c r="D2066" s="537" t="s">
        <v>1893</v>
      </c>
      <c r="E2066" s="778"/>
      <c r="F2066" s="538">
        <v>45476</v>
      </c>
      <c r="G2066" s="537" t="s">
        <v>1680</v>
      </c>
      <c r="H2066" s="540">
        <v>34622</v>
      </c>
    </row>
    <row r="2067" spans="3:8" ht="15.75" thickBot="1">
      <c r="C2067" s="536" t="s">
        <v>1892</v>
      </c>
      <c r="D2067" s="537" t="s">
        <v>1893</v>
      </c>
      <c r="E2067" s="778"/>
      <c r="F2067" s="538">
        <v>45476</v>
      </c>
      <c r="G2067" s="537" t="s">
        <v>1680</v>
      </c>
      <c r="H2067" s="540">
        <v>7730</v>
      </c>
    </row>
    <row r="2068" spans="3:8" ht="15.75" thickBot="1">
      <c r="C2068" s="536" t="s">
        <v>1892</v>
      </c>
      <c r="D2068" s="537" t="s">
        <v>1893</v>
      </c>
      <c r="E2068" s="778"/>
      <c r="F2068" s="538">
        <v>45507</v>
      </c>
      <c r="G2068" s="537" t="s">
        <v>1680</v>
      </c>
      <c r="H2068" s="540">
        <v>34173</v>
      </c>
    </row>
    <row r="2069" spans="3:8" ht="15.75" thickBot="1">
      <c r="C2069" s="536" t="s">
        <v>1892</v>
      </c>
      <c r="D2069" s="537" t="s">
        <v>1893</v>
      </c>
      <c r="E2069" s="778"/>
      <c r="F2069" s="538">
        <v>45507</v>
      </c>
      <c r="G2069" s="537" t="s">
        <v>1680</v>
      </c>
      <c r="H2069" s="540">
        <v>34187</v>
      </c>
    </row>
    <row r="2070" spans="3:8" ht="15.75" thickBot="1">
      <c r="C2070" s="536" t="s">
        <v>1892</v>
      </c>
      <c r="D2070" s="537" t="s">
        <v>1893</v>
      </c>
      <c r="E2070" s="778"/>
      <c r="F2070" s="538">
        <v>45507</v>
      </c>
      <c r="G2070" s="537" t="s">
        <v>1680</v>
      </c>
      <c r="H2070" s="540">
        <v>-34186</v>
      </c>
    </row>
    <row r="2071" spans="3:8" ht="15.75" thickBot="1">
      <c r="C2071" s="536" t="s">
        <v>1892</v>
      </c>
      <c r="D2071" s="537" t="s">
        <v>1893</v>
      </c>
      <c r="E2071" s="778"/>
      <c r="F2071" s="538">
        <v>45507</v>
      </c>
      <c r="G2071" s="537" t="s">
        <v>1680</v>
      </c>
      <c r="H2071" s="540">
        <v>34618</v>
      </c>
    </row>
    <row r="2072" spans="3:8" ht="15.75" thickBot="1">
      <c r="C2072" s="536" t="s">
        <v>1892</v>
      </c>
      <c r="D2072" s="537" t="s">
        <v>1893</v>
      </c>
      <c r="E2072" s="778"/>
      <c r="F2072" s="538">
        <v>45507</v>
      </c>
      <c r="G2072" s="537" t="s">
        <v>1680</v>
      </c>
      <c r="H2072" s="540">
        <v>34630</v>
      </c>
    </row>
    <row r="2073" spans="3:8" ht="15.75" thickBot="1">
      <c r="C2073" s="536" t="s">
        <v>1892</v>
      </c>
      <c r="D2073" s="537" t="s">
        <v>1893</v>
      </c>
      <c r="E2073" s="778"/>
      <c r="F2073" s="538">
        <v>45599</v>
      </c>
      <c r="G2073" s="537" t="s">
        <v>1680</v>
      </c>
      <c r="H2073" s="540">
        <v>15719</v>
      </c>
    </row>
    <row r="2074" spans="3:8" ht="15.75" thickBot="1">
      <c r="C2074" s="536" t="s">
        <v>1892</v>
      </c>
      <c r="D2074" s="537" t="s">
        <v>1893</v>
      </c>
      <c r="E2074" s="778"/>
      <c r="F2074" s="538">
        <v>45599</v>
      </c>
      <c r="G2074" s="537" t="s">
        <v>1680</v>
      </c>
      <c r="H2074" s="540">
        <v>34634</v>
      </c>
    </row>
    <row r="2075" spans="3:8" ht="15.75" thickBot="1">
      <c r="C2075" s="536" t="s">
        <v>1892</v>
      </c>
      <c r="D2075" s="537" t="s">
        <v>1893</v>
      </c>
      <c r="E2075" s="778"/>
      <c r="F2075" s="538">
        <v>45599</v>
      </c>
      <c r="G2075" s="537" t="s">
        <v>1680</v>
      </c>
      <c r="H2075" s="540">
        <v>18454</v>
      </c>
    </row>
    <row r="2076" spans="3:8" ht="15.75" thickBot="1">
      <c r="C2076" s="536" t="s">
        <v>1892</v>
      </c>
      <c r="D2076" s="537" t="s">
        <v>1893</v>
      </c>
      <c r="E2076" s="778"/>
      <c r="F2076" s="538">
        <v>45599</v>
      </c>
      <c r="G2076" s="537" t="s">
        <v>1680</v>
      </c>
      <c r="H2076" s="540">
        <v>34189</v>
      </c>
    </row>
    <row r="2077" spans="3:8" ht="15.75" thickBot="1">
      <c r="C2077" s="536" t="s">
        <v>1892</v>
      </c>
      <c r="D2077" s="537" t="s">
        <v>1893</v>
      </c>
      <c r="E2077" s="778"/>
      <c r="F2077" s="538">
        <v>45599</v>
      </c>
      <c r="G2077" s="537" t="s">
        <v>1680</v>
      </c>
      <c r="H2077" s="540">
        <v>34617</v>
      </c>
    </row>
    <row r="2078" spans="3:8" ht="15.75" thickBot="1">
      <c r="C2078" s="536" t="s">
        <v>1892</v>
      </c>
      <c r="D2078" s="537" t="s">
        <v>1893</v>
      </c>
      <c r="E2078" s="778"/>
      <c r="F2078" s="538">
        <v>45629</v>
      </c>
      <c r="G2078" s="537" t="s">
        <v>1680</v>
      </c>
      <c r="H2078" s="540">
        <v>7102</v>
      </c>
    </row>
    <row r="2079" spans="3:8" ht="15.75" thickBot="1">
      <c r="C2079" s="536" t="s">
        <v>1892</v>
      </c>
      <c r="D2079" s="537" t="s">
        <v>1893</v>
      </c>
      <c r="E2079" s="778"/>
      <c r="F2079" s="538">
        <v>45629</v>
      </c>
      <c r="G2079" s="537" t="s">
        <v>1680</v>
      </c>
      <c r="H2079" s="540">
        <v>34173</v>
      </c>
    </row>
    <row r="2080" spans="3:8" ht="15.75" thickBot="1">
      <c r="C2080" s="536" t="s">
        <v>1892</v>
      </c>
      <c r="D2080" s="537" t="s">
        <v>1893</v>
      </c>
      <c r="E2080" s="778"/>
      <c r="F2080" s="538">
        <v>45629</v>
      </c>
      <c r="G2080" s="537" t="s">
        <v>1680</v>
      </c>
      <c r="H2080" s="540">
        <v>27087</v>
      </c>
    </row>
    <row r="2081" spans="3:8" ht="15.75" thickBot="1">
      <c r="C2081" s="536" t="s">
        <v>1892</v>
      </c>
      <c r="D2081" s="537" t="s">
        <v>1893</v>
      </c>
      <c r="E2081" s="778"/>
      <c r="F2081" s="538">
        <v>45629</v>
      </c>
      <c r="G2081" s="537" t="s">
        <v>1680</v>
      </c>
      <c r="H2081" s="540">
        <v>34632</v>
      </c>
    </row>
    <row r="2082" spans="3:8" ht="15.75" thickBot="1">
      <c r="C2082" s="536" t="s">
        <v>1892</v>
      </c>
      <c r="D2082" s="537" t="s">
        <v>1893</v>
      </c>
      <c r="E2082" s="778"/>
      <c r="F2082" s="538">
        <v>45629</v>
      </c>
      <c r="G2082" s="537" t="s">
        <v>1680</v>
      </c>
      <c r="H2082" s="540">
        <v>34619</v>
      </c>
    </row>
    <row r="2083" spans="3:8" ht="15.75" thickBot="1">
      <c r="C2083" s="536" t="s">
        <v>1892</v>
      </c>
      <c r="D2083" s="537" t="s">
        <v>1893</v>
      </c>
      <c r="E2083" s="778"/>
      <c r="F2083" s="537" t="s">
        <v>1820</v>
      </c>
      <c r="G2083" s="537" t="s">
        <v>1680</v>
      </c>
      <c r="H2083" s="540">
        <v>34616</v>
      </c>
    </row>
    <row r="2084" spans="3:8" ht="15.75" thickBot="1">
      <c r="C2084" s="536" t="s">
        <v>1892</v>
      </c>
      <c r="D2084" s="537" t="s">
        <v>1893</v>
      </c>
      <c r="E2084" s="778"/>
      <c r="F2084" s="537" t="s">
        <v>1820</v>
      </c>
      <c r="G2084" s="537" t="s">
        <v>1680</v>
      </c>
      <c r="H2084" s="540">
        <v>10545</v>
      </c>
    </row>
    <row r="2085" spans="3:8" ht="15.75" thickBot="1">
      <c r="C2085" s="536" t="s">
        <v>1892</v>
      </c>
      <c r="D2085" s="537" t="s">
        <v>1893</v>
      </c>
      <c r="E2085" s="778"/>
      <c r="F2085" s="537" t="s">
        <v>1820</v>
      </c>
      <c r="G2085" s="537" t="s">
        <v>1680</v>
      </c>
      <c r="H2085" s="540">
        <v>23630</v>
      </c>
    </row>
    <row r="2086" spans="3:8" ht="15.75" thickBot="1">
      <c r="C2086" s="536" t="s">
        <v>1892</v>
      </c>
      <c r="D2086" s="537" t="s">
        <v>1893</v>
      </c>
      <c r="E2086" s="778"/>
      <c r="F2086" s="537" t="s">
        <v>1821</v>
      </c>
      <c r="G2086" s="537" t="s">
        <v>1680</v>
      </c>
      <c r="H2086" s="540">
        <v>34620</v>
      </c>
    </row>
    <row r="2087" spans="3:8" ht="15.75" thickBot="1">
      <c r="C2087" s="536" t="s">
        <v>1892</v>
      </c>
      <c r="D2087" s="537" t="s">
        <v>1893</v>
      </c>
      <c r="E2087" s="778"/>
      <c r="F2087" s="537" t="s">
        <v>1821</v>
      </c>
      <c r="G2087" s="537" t="s">
        <v>1680</v>
      </c>
      <c r="H2087" s="540">
        <v>34172</v>
      </c>
    </row>
    <row r="2088" spans="3:8" ht="15.75" thickBot="1">
      <c r="C2088" s="536" t="s">
        <v>1892</v>
      </c>
      <c r="D2088" s="537" t="s">
        <v>1893</v>
      </c>
      <c r="E2088" s="778"/>
      <c r="F2088" s="537" t="s">
        <v>1916</v>
      </c>
      <c r="G2088" s="537" t="s">
        <v>1680</v>
      </c>
      <c r="H2088" s="540">
        <v>34173</v>
      </c>
    </row>
    <row r="2089" spans="3:8" ht="15.75" thickBot="1">
      <c r="C2089" s="536" t="s">
        <v>1892</v>
      </c>
      <c r="D2089" s="537" t="s">
        <v>1893</v>
      </c>
      <c r="E2089" s="778"/>
      <c r="F2089" s="537" t="s">
        <v>1916</v>
      </c>
      <c r="G2089" s="537" t="s">
        <v>1680</v>
      </c>
      <c r="H2089" s="540">
        <v>34618</v>
      </c>
    </row>
    <row r="2090" spans="3:8" ht="15.75" thickBot="1">
      <c r="C2090" s="536" t="s">
        <v>1892</v>
      </c>
      <c r="D2090" s="537" t="s">
        <v>1893</v>
      </c>
      <c r="E2090" s="778"/>
      <c r="F2090" s="537" t="s">
        <v>1822</v>
      </c>
      <c r="G2090" s="537" t="s">
        <v>1680</v>
      </c>
      <c r="H2090" s="540">
        <v>34635</v>
      </c>
    </row>
    <row r="2091" spans="3:8" ht="15.75" thickBot="1">
      <c r="C2091" s="536" t="s">
        <v>1892</v>
      </c>
      <c r="D2091" s="537" t="s">
        <v>1893</v>
      </c>
      <c r="E2091" s="778"/>
      <c r="F2091" s="537" t="s">
        <v>1822</v>
      </c>
      <c r="G2091" s="537" t="s">
        <v>1680</v>
      </c>
      <c r="H2091" s="540">
        <v>34173</v>
      </c>
    </row>
    <row r="2092" spans="3:8" ht="15.75" thickBot="1">
      <c r="C2092" s="536" t="s">
        <v>1892</v>
      </c>
      <c r="D2092" s="537" t="s">
        <v>1893</v>
      </c>
      <c r="E2092" s="778"/>
      <c r="F2092" s="537" t="s">
        <v>1822</v>
      </c>
      <c r="G2092" s="537" t="s">
        <v>1680</v>
      </c>
      <c r="H2092" s="540">
        <v>34632</v>
      </c>
    </row>
    <row r="2093" spans="3:8" ht="15.75" thickBot="1">
      <c r="C2093" s="536" t="s">
        <v>1892</v>
      </c>
      <c r="D2093" s="537" t="s">
        <v>1893</v>
      </c>
      <c r="E2093" s="778"/>
      <c r="F2093" s="537" t="s">
        <v>1822</v>
      </c>
      <c r="G2093" s="537" t="s">
        <v>1680</v>
      </c>
      <c r="H2093" s="540">
        <v>34184</v>
      </c>
    </row>
    <row r="2094" spans="3:8" ht="15.75" thickBot="1">
      <c r="C2094" s="536" t="s">
        <v>1892</v>
      </c>
      <c r="D2094" s="537" t="s">
        <v>1893</v>
      </c>
      <c r="E2094" s="778"/>
      <c r="F2094" s="537" t="s">
        <v>1822</v>
      </c>
      <c r="G2094" s="537" t="s">
        <v>1680</v>
      </c>
      <c r="H2094" s="540">
        <v>34623</v>
      </c>
    </row>
    <row r="2095" spans="3:8" ht="15.75" thickBot="1">
      <c r="C2095" s="536" t="s">
        <v>1892</v>
      </c>
      <c r="D2095" s="537" t="s">
        <v>1893</v>
      </c>
      <c r="E2095" s="778"/>
      <c r="F2095" s="537" t="s">
        <v>1822</v>
      </c>
      <c r="G2095" s="537" t="s">
        <v>1680</v>
      </c>
      <c r="H2095" s="540">
        <v>34189</v>
      </c>
    </row>
    <row r="2096" spans="3:8" ht="15.75" thickBot="1">
      <c r="C2096" s="536" t="s">
        <v>1892</v>
      </c>
      <c r="D2096" s="537" t="s">
        <v>1893</v>
      </c>
      <c r="E2096" s="778"/>
      <c r="F2096" s="537" t="s">
        <v>1823</v>
      </c>
      <c r="G2096" s="537" t="s">
        <v>1680</v>
      </c>
      <c r="H2096" s="540">
        <v>34564</v>
      </c>
    </row>
    <row r="2097" spans="3:8" ht="15.75" thickBot="1">
      <c r="C2097" s="536" t="s">
        <v>1892</v>
      </c>
      <c r="D2097" s="537" t="s">
        <v>1893</v>
      </c>
      <c r="E2097" s="778"/>
      <c r="F2097" s="537" t="s">
        <v>1823</v>
      </c>
      <c r="G2097" s="537" t="s">
        <v>1680</v>
      </c>
      <c r="H2097" s="540">
        <v>34183</v>
      </c>
    </row>
    <row r="2098" spans="3:8" ht="15.75" thickBot="1">
      <c r="C2098" s="536" t="s">
        <v>1892</v>
      </c>
      <c r="D2098" s="537" t="s">
        <v>1893</v>
      </c>
      <c r="E2098" s="778"/>
      <c r="F2098" s="537" t="s">
        <v>1823</v>
      </c>
      <c r="G2098" s="537" t="s">
        <v>1680</v>
      </c>
      <c r="H2098" s="540">
        <v>18831</v>
      </c>
    </row>
    <row r="2099" spans="3:8" ht="15.75" thickBot="1">
      <c r="C2099" s="536" t="s">
        <v>1892</v>
      </c>
      <c r="D2099" s="537" t="s">
        <v>1893</v>
      </c>
      <c r="E2099" s="778"/>
      <c r="F2099" s="537" t="s">
        <v>1823</v>
      </c>
      <c r="G2099" s="537" t="s">
        <v>1680</v>
      </c>
      <c r="H2099" s="540">
        <v>34196</v>
      </c>
    </row>
    <row r="2100" spans="3:8" ht="15.75" thickBot="1">
      <c r="C2100" s="536" t="s">
        <v>1892</v>
      </c>
      <c r="D2100" s="537" t="s">
        <v>1893</v>
      </c>
      <c r="E2100" s="778"/>
      <c r="F2100" s="537" t="s">
        <v>1823</v>
      </c>
      <c r="G2100" s="537" t="s">
        <v>1680</v>
      </c>
      <c r="H2100" s="540">
        <v>15810</v>
      </c>
    </row>
    <row r="2101" spans="3:8" ht="15.75" thickBot="1">
      <c r="C2101" s="536" t="s">
        <v>1892</v>
      </c>
      <c r="D2101" s="537" t="s">
        <v>1893</v>
      </c>
      <c r="E2101" s="778"/>
      <c r="F2101" s="537" t="s">
        <v>1870</v>
      </c>
      <c r="G2101" s="537" t="s">
        <v>1680</v>
      </c>
      <c r="H2101" s="540">
        <v>-34169</v>
      </c>
    </row>
    <row r="2102" spans="3:8" ht="15.75" thickBot="1">
      <c r="C2102" s="536" t="s">
        <v>1892</v>
      </c>
      <c r="D2102" s="537" t="s">
        <v>1893</v>
      </c>
      <c r="E2102" s="778"/>
      <c r="F2102" s="537" t="s">
        <v>1870</v>
      </c>
      <c r="G2102" s="537" t="s">
        <v>1680</v>
      </c>
      <c r="H2102" s="540">
        <v>34624</v>
      </c>
    </row>
    <row r="2103" spans="3:8" ht="15.75" thickBot="1">
      <c r="C2103" s="536" t="s">
        <v>1892</v>
      </c>
      <c r="D2103" s="537" t="s">
        <v>1893</v>
      </c>
      <c r="E2103" s="778"/>
      <c r="F2103" s="537" t="s">
        <v>1870</v>
      </c>
      <c r="G2103" s="537" t="s">
        <v>1680</v>
      </c>
      <c r="H2103" s="540">
        <v>13288</v>
      </c>
    </row>
    <row r="2104" spans="3:8" ht="15.75" thickBot="1">
      <c r="C2104" s="536" t="s">
        <v>1892</v>
      </c>
      <c r="D2104" s="537" t="s">
        <v>1893</v>
      </c>
      <c r="E2104" s="778"/>
      <c r="F2104" s="537" t="s">
        <v>1870</v>
      </c>
      <c r="G2104" s="537" t="s">
        <v>1680</v>
      </c>
      <c r="H2104" s="540">
        <v>21799</v>
      </c>
    </row>
    <row r="2105" spans="3:8" ht="15.75" thickBot="1">
      <c r="C2105" s="536" t="s">
        <v>1892</v>
      </c>
      <c r="D2105" s="537" t="s">
        <v>1893</v>
      </c>
      <c r="E2105" s="778"/>
      <c r="F2105" s="537" t="s">
        <v>1870</v>
      </c>
      <c r="G2105" s="537" t="s">
        <v>1680</v>
      </c>
      <c r="H2105" s="540">
        <v>13470</v>
      </c>
    </row>
    <row r="2106" spans="3:8" ht="15.75" thickBot="1">
      <c r="C2106" s="536" t="s">
        <v>1892</v>
      </c>
      <c r="D2106" s="537" t="s">
        <v>1893</v>
      </c>
      <c r="E2106" s="778"/>
      <c r="F2106" s="537" t="s">
        <v>1870</v>
      </c>
      <c r="G2106" s="537" t="s">
        <v>1680</v>
      </c>
      <c r="H2106" s="540">
        <v>34182</v>
      </c>
    </row>
    <row r="2107" spans="3:8" ht="15.75" thickBot="1">
      <c r="C2107" s="536" t="s">
        <v>1892</v>
      </c>
      <c r="D2107" s="537" t="s">
        <v>1893</v>
      </c>
      <c r="E2107" s="778"/>
      <c r="F2107" s="537" t="s">
        <v>1870</v>
      </c>
      <c r="G2107" s="537" t="s">
        <v>1680</v>
      </c>
      <c r="H2107" s="540">
        <v>8367</v>
      </c>
    </row>
    <row r="2108" spans="3:8" ht="15.75" thickBot="1">
      <c r="C2108" s="536" t="s">
        <v>1892</v>
      </c>
      <c r="D2108" s="537" t="s">
        <v>1893</v>
      </c>
      <c r="E2108" s="778"/>
      <c r="F2108" s="537" t="s">
        <v>1870</v>
      </c>
      <c r="G2108" s="537" t="s">
        <v>1680</v>
      </c>
      <c r="H2108" s="540">
        <v>33587</v>
      </c>
    </row>
    <row r="2109" spans="3:8" ht="15.75" thickBot="1">
      <c r="C2109" s="536" t="s">
        <v>1892</v>
      </c>
      <c r="D2109" s="537" t="s">
        <v>1893</v>
      </c>
      <c r="E2109" s="778"/>
      <c r="F2109" s="537" t="s">
        <v>1870</v>
      </c>
      <c r="G2109" s="537" t="s">
        <v>1680</v>
      </c>
      <c r="H2109" s="540">
        <v>34623</v>
      </c>
    </row>
    <row r="2110" spans="3:8" ht="15.75" thickBot="1">
      <c r="C2110" s="536" t="s">
        <v>1892</v>
      </c>
      <c r="D2110" s="537" t="s">
        <v>1893</v>
      </c>
      <c r="E2110" s="778"/>
      <c r="F2110" s="537" t="s">
        <v>1870</v>
      </c>
      <c r="G2110" s="537" t="s">
        <v>1680</v>
      </c>
      <c r="H2110" s="540">
        <v>-34624</v>
      </c>
    </row>
    <row r="2111" spans="3:8" ht="15.75" thickBot="1">
      <c r="C2111" s="536" t="s">
        <v>1892</v>
      </c>
      <c r="D2111" s="537" t="s">
        <v>1893</v>
      </c>
      <c r="E2111" s="778"/>
      <c r="F2111" s="537" t="s">
        <v>1870</v>
      </c>
      <c r="G2111" s="537" t="s">
        <v>1680</v>
      </c>
      <c r="H2111" s="540">
        <v>34171</v>
      </c>
    </row>
    <row r="2112" spans="3:8" ht="15.75" thickBot="1">
      <c r="C2112" s="536" t="s">
        <v>1892</v>
      </c>
      <c r="D2112" s="537" t="s">
        <v>1893</v>
      </c>
      <c r="E2112" s="778"/>
      <c r="F2112" s="537" t="s">
        <v>1870</v>
      </c>
      <c r="G2112" s="537" t="s">
        <v>1680</v>
      </c>
      <c r="H2112" s="540">
        <v>-34171</v>
      </c>
    </row>
    <row r="2113" spans="3:8" ht="15.75" thickBot="1">
      <c r="C2113" s="536" t="s">
        <v>1892</v>
      </c>
      <c r="D2113" s="537" t="s">
        <v>1893</v>
      </c>
      <c r="E2113" s="778"/>
      <c r="F2113" s="537" t="s">
        <v>1870</v>
      </c>
      <c r="G2113" s="537" t="s">
        <v>1680</v>
      </c>
      <c r="H2113" s="540">
        <v>7980</v>
      </c>
    </row>
    <row r="2114" spans="3:8" ht="15.75" thickBot="1">
      <c r="C2114" s="536" t="s">
        <v>1892</v>
      </c>
      <c r="D2114" s="537" t="s">
        <v>1893</v>
      </c>
      <c r="E2114" s="778"/>
      <c r="F2114" s="537" t="s">
        <v>1824</v>
      </c>
      <c r="G2114" s="537" t="s">
        <v>1680</v>
      </c>
      <c r="H2114" s="540">
        <v>34197</v>
      </c>
    </row>
    <row r="2115" spans="3:8" ht="15.75" thickBot="1">
      <c r="C2115" s="536" t="s">
        <v>1892</v>
      </c>
      <c r="D2115" s="537" t="s">
        <v>1893</v>
      </c>
      <c r="E2115" s="778"/>
      <c r="F2115" s="537" t="s">
        <v>1824</v>
      </c>
      <c r="G2115" s="537" t="s">
        <v>1680</v>
      </c>
      <c r="H2115" s="540">
        <v>34431</v>
      </c>
    </row>
    <row r="2116" spans="3:8" ht="15.75" thickBot="1">
      <c r="C2116" s="536" t="s">
        <v>1892</v>
      </c>
      <c r="D2116" s="537" t="s">
        <v>1893</v>
      </c>
      <c r="E2116" s="778"/>
      <c r="F2116" s="537" t="s">
        <v>1824</v>
      </c>
      <c r="G2116" s="537" t="s">
        <v>1680</v>
      </c>
      <c r="H2116" s="540">
        <v>15653</v>
      </c>
    </row>
    <row r="2117" spans="3:8" ht="15.75" thickBot="1">
      <c r="C2117" s="536" t="s">
        <v>1892</v>
      </c>
      <c r="D2117" s="537" t="s">
        <v>1893</v>
      </c>
      <c r="E2117" s="778"/>
      <c r="F2117" s="537" t="s">
        <v>1824</v>
      </c>
      <c r="G2117" s="537" t="s">
        <v>1680</v>
      </c>
      <c r="H2117" s="540">
        <v>18534</v>
      </c>
    </row>
    <row r="2118" spans="3:8" ht="15.75" thickBot="1">
      <c r="C2118" s="536" t="s">
        <v>1892</v>
      </c>
      <c r="D2118" s="537" t="s">
        <v>1893</v>
      </c>
      <c r="E2118" s="778"/>
      <c r="F2118" s="537" t="s">
        <v>1824</v>
      </c>
      <c r="G2118" s="537" t="s">
        <v>1680</v>
      </c>
      <c r="H2118" s="540">
        <v>34197</v>
      </c>
    </row>
    <row r="2119" spans="3:8" ht="15.75" thickBot="1">
      <c r="C2119" s="536" t="s">
        <v>1892</v>
      </c>
      <c r="D2119" s="537" t="s">
        <v>1893</v>
      </c>
      <c r="E2119" s="778"/>
      <c r="F2119" s="537" t="s">
        <v>1824</v>
      </c>
      <c r="G2119" s="537" t="s">
        <v>1680</v>
      </c>
      <c r="H2119" s="540">
        <v>34431</v>
      </c>
    </row>
    <row r="2120" spans="3:8" ht="15.75" thickBot="1">
      <c r="C2120" s="536" t="s">
        <v>1892</v>
      </c>
      <c r="D2120" s="537" t="s">
        <v>1893</v>
      </c>
      <c r="E2120" s="778"/>
      <c r="F2120" s="537" t="s">
        <v>1824</v>
      </c>
      <c r="G2120" s="537" t="s">
        <v>1680</v>
      </c>
      <c r="H2120" s="540">
        <v>34445</v>
      </c>
    </row>
    <row r="2121" spans="3:8" ht="15.75" thickBot="1">
      <c r="C2121" s="536" t="s">
        <v>1892</v>
      </c>
      <c r="D2121" s="537" t="s">
        <v>1893</v>
      </c>
      <c r="E2121" s="778"/>
      <c r="F2121" s="537" t="s">
        <v>1824</v>
      </c>
      <c r="G2121" s="537" t="s">
        <v>1680</v>
      </c>
      <c r="H2121" s="540">
        <v>34446</v>
      </c>
    </row>
    <row r="2122" spans="3:8" ht="15.75" thickBot="1">
      <c r="C2122" s="536" t="s">
        <v>1892</v>
      </c>
      <c r="D2122" s="537" t="s">
        <v>1893</v>
      </c>
      <c r="E2122" s="778"/>
      <c r="F2122" s="537" t="s">
        <v>1824</v>
      </c>
      <c r="G2122" s="537" t="s">
        <v>1680</v>
      </c>
      <c r="H2122" s="540">
        <v>15653</v>
      </c>
    </row>
    <row r="2123" spans="3:8" ht="15.75" thickBot="1">
      <c r="C2123" s="536" t="s">
        <v>1892</v>
      </c>
      <c r="D2123" s="537" t="s">
        <v>1893</v>
      </c>
      <c r="E2123" s="778"/>
      <c r="F2123" s="537" t="s">
        <v>1917</v>
      </c>
      <c r="G2123" s="537" t="s">
        <v>814</v>
      </c>
      <c r="H2123" s="540">
        <v>-19095.45</v>
      </c>
    </row>
    <row r="2124" spans="3:8" ht="15.75" thickBot="1">
      <c r="C2124" s="536" t="s">
        <v>1892</v>
      </c>
      <c r="D2124" s="537" t="s">
        <v>1893</v>
      </c>
      <c r="E2124" s="778"/>
      <c r="F2124" s="537" t="s">
        <v>1917</v>
      </c>
      <c r="G2124" s="537" t="s">
        <v>814</v>
      </c>
      <c r="H2124" s="540">
        <v>-38769.550000000003</v>
      </c>
    </row>
    <row r="2125" spans="3:8" ht="15.75" thickBot="1">
      <c r="C2125" s="536" t="s">
        <v>1892</v>
      </c>
      <c r="D2125" s="537" t="s">
        <v>1893</v>
      </c>
      <c r="E2125" s="778"/>
      <c r="F2125" s="537" t="s">
        <v>1917</v>
      </c>
      <c r="G2125" s="537" t="s">
        <v>1680</v>
      </c>
      <c r="H2125" s="540">
        <v>22558</v>
      </c>
    </row>
    <row r="2126" spans="3:8" ht="15.75" thickBot="1">
      <c r="C2126" s="536" t="s">
        <v>1892</v>
      </c>
      <c r="D2126" s="537" t="s">
        <v>1893</v>
      </c>
      <c r="E2126" s="778"/>
      <c r="F2126" s="537" t="s">
        <v>1917</v>
      </c>
      <c r="G2126" s="537" t="s">
        <v>1680</v>
      </c>
      <c r="H2126" s="540">
        <v>34198</v>
      </c>
    </row>
    <row r="2127" spans="3:8" ht="15.75" thickBot="1">
      <c r="C2127" s="536" t="s">
        <v>1892</v>
      </c>
      <c r="D2127" s="537" t="s">
        <v>1893</v>
      </c>
      <c r="E2127" s="778"/>
      <c r="F2127" s="537" t="s">
        <v>1917</v>
      </c>
      <c r="G2127" s="537" t="s">
        <v>1680</v>
      </c>
      <c r="H2127" s="540">
        <v>34642</v>
      </c>
    </row>
    <row r="2128" spans="3:8" ht="15.75" thickBot="1">
      <c r="C2128" s="536" t="s">
        <v>1892</v>
      </c>
      <c r="D2128" s="537" t="s">
        <v>1893</v>
      </c>
      <c r="E2128" s="778"/>
      <c r="F2128" s="537" t="s">
        <v>1917</v>
      </c>
      <c r="G2128" s="537" t="s">
        <v>1680</v>
      </c>
      <c r="H2128" s="540">
        <v>-255349</v>
      </c>
    </row>
    <row r="2129" spans="3:8" ht="15.75" thickBot="1">
      <c r="C2129" s="536" t="s">
        <v>1892</v>
      </c>
      <c r="D2129" s="537" t="s">
        <v>1893</v>
      </c>
      <c r="E2129" s="778"/>
      <c r="F2129" s="537" t="s">
        <v>1917</v>
      </c>
      <c r="G2129" s="537" t="s">
        <v>1680</v>
      </c>
      <c r="H2129" s="540">
        <v>38875</v>
      </c>
    </row>
    <row r="2130" spans="3:8" ht="15.75" thickBot="1">
      <c r="C2130" s="536" t="s">
        <v>1892</v>
      </c>
      <c r="D2130" s="537" t="s">
        <v>1893</v>
      </c>
      <c r="E2130" s="778"/>
      <c r="F2130" s="537" t="s">
        <v>1917</v>
      </c>
      <c r="G2130" s="537" t="s">
        <v>1680</v>
      </c>
      <c r="H2130" s="540">
        <v>8270</v>
      </c>
    </row>
    <row r="2131" spans="3:8" ht="15.75" thickBot="1">
      <c r="C2131" s="536" t="s">
        <v>1892</v>
      </c>
      <c r="D2131" s="537" t="s">
        <v>1893</v>
      </c>
      <c r="E2131" s="778"/>
      <c r="F2131" s="537" t="s">
        <v>1917</v>
      </c>
      <c r="G2131" s="537" t="s">
        <v>1680</v>
      </c>
      <c r="H2131" s="540">
        <v>255349</v>
      </c>
    </row>
    <row r="2132" spans="3:8" ht="15.75" thickBot="1">
      <c r="C2132" s="536" t="s">
        <v>1892</v>
      </c>
      <c r="D2132" s="537" t="s">
        <v>1893</v>
      </c>
      <c r="E2132" s="778"/>
      <c r="F2132" s="537" t="s">
        <v>1825</v>
      </c>
      <c r="G2132" s="537" t="s">
        <v>1680</v>
      </c>
      <c r="H2132" s="540">
        <v>34592</v>
      </c>
    </row>
    <row r="2133" spans="3:8" ht="15.75" thickBot="1">
      <c r="C2133" s="536" t="s">
        <v>1892</v>
      </c>
      <c r="D2133" s="537" t="s">
        <v>1893</v>
      </c>
      <c r="E2133" s="778"/>
      <c r="F2133" s="537" t="s">
        <v>1825</v>
      </c>
      <c r="G2133" s="537" t="s">
        <v>1680</v>
      </c>
      <c r="H2133" s="540">
        <v>34149</v>
      </c>
    </row>
    <row r="2134" spans="3:8" ht="15.75" thickBot="1">
      <c r="C2134" s="536" t="s">
        <v>1892</v>
      </c>
      <c r="D2134" s="537" t="s">
        <v>1893</v>
      </c>
      <c r="E2134" s="778"/>
      <c r="F2134" s="537" t="s">
        <v>1918</v>
      </c>
      <c r="G2134" s="537" t="s">
        <v>1680</v>
      </c>
      <c r="H2134" s="540">
        <v>34152</v>
      </c>
    </row>
    <row r="2135" spans="3:8" ht="15.75" thickBot="1">
      <c r="C2135" s="536" t="s">
        <v>1892</v>
      </c>
      <c r="D2135" s="537" t="s">
        <v>1893</v>
      </c>
      <c r="E2135" s="778"/>
      <c r="F2135" s="537" t="s">
        <v>1918</v>
      </c>
      <c r="G2135" s="537" t="s">
        <v>1680</v>
      </c>
      <c r="H2135" s="540">
        <v>34136</v>
      </c>
    </row>
    <row r="2136" spans="3:8" ht="15.75" thickBot="1">
      <c r="C2136" s="536" t="s">
        <v>1892</v>
      </c>
      <c r="D2136" s="537" t="s">
        <v>1893</v>
      </c>
      <c r="E2136" s="778"/>
      <c r="F2136" s="537" t="s">
        <v>1918</v>
      </c>
      <c r="G2136" s="537" t="s">
        <v>1680</v>
      </c>
      <c r="H2136" s="540">
        <v>34594</v>
      </c>
    </row>
    <row r="2137" spans="3:8" ht="15.75" thickBot="1">
      <c r="C2137" s="536" t="s">
        <v>1892</v>
      </c>
      <c r="D2137" s="537" t="s">
        <v>1893</v>
      </c>
      <c r="E2137" s="778"/>
      <c r="F2137" s="537" t="s">
        <v>1918</v>
      </c>
      <c r="G2137" s="537" t="s">
        <v>1680</v>
      </c>
      <c r="H2137" s="540">
        <v>26709</v>
      </c>
    </row>
    <row r="2138" spans="3:8" ht="15.75" thickBot="1">
      <c r="C2138" s="536" t="s">
        <v>1892</v>
      </c>
      <c r="D2138" s="537" t="s">
        <v>1893</v>
      </c>
      <c r="E2138" s="778"/>
      <c r="F2138" s="537" t="s">
        <v>1918</v>
      </c>
      <c r="G2138" s="537" t="s">
        <v>1680</v>
      </c>
      <c r="H2138" s="540">
        <v>7444</v>
      </c>
    </row>
    <row r="2139" spans="3:8" ht="15.75" thickBot="1">
      <c r="C2139" s="536" t="s">
        <v>1892</v>
      </c>
      <c r="D2139" s="537" t="s">
        <v>1893</v>
      </c>
      <c r="E2139" s="778"/>
      <c r="F2139" s="537" t="s">
        <v>1918</v>
      </c>
      <c r="G2139" s="537" t="s">
        <v>1680</v>
      </c>
      <c r="H2139" s="540">
        <v>34579</v>
      </c>
    </row>
    <row r="2140" spans="3:8" ht="15.75" thickBot="1">
      <c r="C2140" s="536" t="s">
        <v>1892</v>
      </c>
      <c r="D2140" s="537" t="s">
        <v>1893</v>
      </c>
      <c r="E2140" s="778"/>
      <c r="F2140" s="537" t="s">
        <v>1826</v>
      </c>
      <c r="G2140" s="537" t="s">
        <v>1680</v>
      </c>
      <c r="H2140" s="540">
        <v>34578</v>
      </c>
    </row>
    <row r="2141" spans="3:8" ht="15.75" thickBot="1">
      <c r="C2141" s="536" t="s">
        <v>1892</v>
      </c>
      <c r="D2141" s="537" t="s">
        <v>1893</v>
      </c>
      <c r="E2141" s="778"/>
      <c r="F2141" s="537" t="s">
        <v>1826</v>
      </c>
      <c r="G2141" s="537" t="s">
        <v>1680</v>
      </c>
      <c r="H2141" s="540">
        <v>34141</v>
      </c>
    </row>
    <row r="2142" spans="3:8" ht="15.75" thickBot="1">
      <c r="C2142" s="536" t="s">
        <v>1892</v>
      </c>
      <c r="D2142" s="537" t="s">
        <v>1893</v>
      </c>
      <c r="E2142" s="778"/>
      <c r="F2142" s="537" t="s">
        <v>1826</v>
      </c>
      <c r="G2142" s="537" t="s">
        <v>1680</v>
      </c>
      <c r="H2142" s="540">
        <v>34140</v>
      </c>
    </row>
    <row r="2143" spans="3:8" ht="15.75" thickBot="1">
      <c r="C2143" s="536" t="s">
        <v>1892</v>
      </c>
      <c r="D2143" s="537" t="s">
        <v>1893</v>
      </c>
      <c r="E2143" s="778"/>
      <c r="F2143" s="537" t="s">
        <v>1826</v>
      </c>
      <c r="G2143" s="537" t="s">
        <v>1680</v>
      </c>
      <c r="H2143" s="540">
        <v>34576</v>
      </c>
    </row>
    <row r="2144" spans="3:8" ht="15.75" thickBot="1">
      <c r="C2144" s="536" t="s">
        <v>1892</v>
      </c>
      <c r="D2144" s="537" t="s">
        <v>1893</v>
      </c>
      <c r="E2144" s="778"/>
      <c r="F2144" s="537" t="s">
        <v>1826</v>
      </c>
      <c r="G2144" s="537" t="s">
        <v>1680</v>
      </c>
      <c r="H2144" s="540">
        <v>34580</v>
      </c>
    </row>
    <row r="2145" spans="3:8" ht="15.75" thickBot="1">
      <c r="C2145" s="536" t="s">
        <v>1892</v>
      </c>
      <c r="D2145" s="537" t="s">
        <v>1893</v>
      </c>
      <c r="E2145" s="778"/>
      <c r="F2145" s="537" t="s">
        <v>1827</v>
      </c>
      <c r="G2145" s="537" t="s">
        <v>1680</v>
      </c>
      <c r="H2145" s="540">
        <v>34598</v>
      </c>
    </row>
    <row r="2146" spans="3:8" ht="15.75" thickBot="1">
      <c r="C2146" s="536" t="s">
        <v>1892</v>
      </c>
      <c r="D2146" s="537" t="s">
        <v>1893</v>
      </c>
      <c r="E2146" s="778"/>
      <c r="F2146" s="537" t="s">
        <v>1827</v>
      </c>
      <c r="G2146" s="537" t="s">
        <v>1680</v>
      </c>
      <c r="H2146" s="540">
        <v>34158</v>
      </c>
    </row>
    <row r="2147" spans="3:8" ht="15.75" thickBot="1">
      <c r="C2147" s="536" t="s">
        <v>1892</v>
      </c>
      <c r="D2147" s="537" t="s">
        <v>1893</v>
      </c>
      <c r="E2147" s="778"/>
      <c r="F2147" s="537" t="s">
        <v>1827</v>
      </c>
      <c r="G2147" s="537" t="s">
        <v>1680</v>
      </c>
      <c r="H2147" s="540">
        <v>34155</v>
      </c>
    </row>
    <row r="2148" spans="3:8" ht="15.75" thickBot="1">
      <c r="C2148" s="536" t="s">
        <v>1892</v>
      </c>
      <c r="D2148" s="537" t="s">
        <v>1893</v>
      </c>
      <c r="E2148" s="778"/>
      <c r="F2148" s="537" t="s">
        <v>1827</v>
      </c>
      <c r="G2148" s="537" t="s">
        <v>1680</v>
      </c>
      <c r="H2148" s="540">
        <v>34595</v>
      </c>
    </row>
    <row r="2149" spans="3:8" ht="15.75" thickBot="1">
      <c r="C2149" s="536" t="s">
        <v>1892</v>
      </c>
      <c r="D2149" s="537" t="s">
        <v>1893</v>
      </c>
      <c r="E2149" s="778"/>
      <c r="F2149" s="537" t="s">
        <v>1827</v>
      </c>
      <c r="G2149" s="537" t="s">
        <v>1680</v>
      </c>
      <c r="H2149" s="540">
        <v>34598</v>
      </c>
    </row>
    <row r="2150" spans="3:8" ht="15.75" thickBot="1">
      <c r="C2150" s="536" t="s">
        <v>1892</v>
      </c>
      <c r="D2150" s="537" t="s">
        <v>1893</v>
      </c>
      <c r="E2150" s="778"/>
      <c r="F2150" s="537" t="s">
        <v>1827</v>
      </c>
      <c r="G2150" s="537" t="s">
        <v>1680</v>
      </c>
      <c r="H2150" s="540">
        <v>34120</v>
      </c>
    </row>
    <row r="2151" spans="3:8" ht="15.75" thickBot="1">
      <c r="C2151" s="536" t="s">
        <v>1892</v>
      </c>
      <c r="D2151" s="537" t="s">
        <v>1893</v>
      </c>
      <c r="E2151" s="778"/>
      <c r="F2151" s="537" t="s">
        <v>1828</v>
      </c>
      <c r="G2151" s="537" t="s">
        <v>1680</v>
      </c>
      <c r="H2151" s="540">
        <v>34596</v>
      </c>
    </row>
    <row r="2152" spans="3:8" ht="15.75" thickBot="1">
      <c r="C2152" s="536" t="s">
        <v>1892</v>
      </c>
      <c r="D2152" s="537" t="s">
        <v>1893</v>
      </c>
      <c r="E2152" s="778"/>
      <c r="F2152" s="537" t="s">
        <v>1828</v>
      </c>
      <c r="G2152" s="537" t="s">
        <v>1680</v>
      </c>
      <c r="H2152" s="540">
        <v>17945</v>
      </c>
    </row>
    <row r="2153" spans="3:8" ht="15.75" thickBot="1">
      <c r="C2153" s="536" t="s">
        <v>1892</v>
      </c>
      <c r="D2153" s="537" t="s">
        <v>1893</v>
      </c>
      <c r="E2153" s="778"/>
      <c r="F2153" s="537" t="s">
        <v>1828</v>
      </c>
      <c r="G2153" s="537" t="s">
        <v>1680</v>
      </c>
      <c r="H2153" s="540">
        <v>34117</v>
      </c>
    </row>
    <row r="2154" spans="3:8" ht="15.75" thickBot="1">
      <c r="C2154" s="536" t="s">
        <v>1892</v>
      </c>
      <c r="D2154" s="537" t="s">
        <v>1893</v>
      </c>
      <c r="E2154" s="778"/>
      <c r="F2154" s="537" t="s">
        <v>1828</v>
      </c>
      <c r="G2154" s="537" t="s">
        <v>1680</v>
      </c>
      <c r="H2154" s="540">
        <v>16184</v>
      </c>
    </row>
    <row r="2155" spans="3:8" ht="15.75" thickBot="1">
      <c r="C2155" s="536" t="s">
        <v>1892</v>
      </c>
      <c r="D2155" s="537" t="s">
        <v>1893</v>
      </c>
      <c r="E2155" s="778"/>
      <c r="F2155" s="537" t="s">
        <v>1828</v>
      </c>
      <c r="G2155" s="537" t="s">
        <v>1680</v>
      </c>
      <c r="H2155" s="540">
        <v>34140</v>
      </c>
    </row>
    <row r="2156" spans="3:8" ht="15.75" thickBot="1">
      <c r="C2156" s="536" t="s">
        <v>1892</v>
      </c>
      <c r="D2156" s="537" t="s">
        <v>1893</v>
      </c>
      <c r="E2156" s="778"/>
      <c r="F2156" s="537" t="s">
        <v>1828</v>
      </c>
      <c r="G2156" s="537" t="s">
        <v>1680</v>
      </c>
      <c r="H2156" s="540">
        <v>34613</v>
      </c>
    </row>
    <row r="2157" spans="3:8" ht="15.75" thickBot="1">
      <c r="C2157" s="536" t="s">
        <v>1892</v>
      </c>
      <c r="D2157" s="537" t="s">
        <v>1893</v>
      </c>
      <c r="E2157" s="778"/>
      <c r="F2157" s="537" t="s">
        <v>1828</v>
      </c>
      <c r="G2157" s="537" t="s">
        <v>1680</v>
      </c>
      <c r="H2157" s="540">
        <v>34129</v>
      </c>
    </row>
    <row r="2158" spans="3:8" ht="15.75" thickBot="1">
      <c r="C2158" s="536" t="s">
        <v>1892</v>
      </c>
      <c r="D2158" s="537" t="s">
        <v>1893</v>
      </c>
      <c r="E2158" s="778"/>
      <c r="F2158" s="537" t="s">
        <v>1828</v>
      </c>
      <c r="G2158" s="537" t="s">
        <v>1680</v>
      </c>
      <c r="H2158" s="540">
        <v>34610</v>
      </c>
    </row>
    <row r="2159" spans="3:8" ht="15.75" thickBot="1">
      <c r="C2159" s="536" t="s">
        <v>1892</v>
      </c>
      <c r="D2159" s="537" t="s">
        <v>1893</v>
      </c>
      <c r="E2159" s="778"/>
      <c r="F2159" s="537" t="s">
        <v>1828</v>
      </c>
      <c r="G2159" s="537" t="s">
        <v>1680</v>
      </c>
      <c r="H2159" s="540">
        <v>34133</v>
      </c>
    </row>
    <row r="2160" spans="3:8" ht="15.75" thickBot="1">
      <c r="C2160" s="536" t="s">
        <v>1892</v>
      </c>
      <c r="D2160" s="537" t="s">
        <v>1893</v>
      </c>
      <c r="E2160" s="778"/>
      <c r="F2160" s="537" t="s">
        <v>1828</v>
      </c>
      <c r="G2160" s="537" t="s">
        <v>1680</v>
      </c>
      <c r="H2160" s="540">
        <v>34590</v>
      </c>
    </row>
    <row r="2161" spans="3:8" ht="15.75" thickBot="1">
      <c r="C2161" s="536" t="s">
        <v>1892</v>
      </c>
      <c r="D2161" s="537" t="s">
        <v>1893</v>
      </c>
      <c r="E2161" s="778"/>
      <c r="F2161" s="537" t="s">
        <v>1829</v>
      </c>
      <c r="G2161" s="537" t="s">
        <v>1680</v>
      </c>
      <c r="H2161" s="540">
        <v>34578</v>
      </c>
    </row>
    <row r="2162" spans="3:8" ht="15.75" thickBot="1">
      <c r="C2162" s="536" t="s">
        <v>1892</v>
      </c>
      <c r="D2162" s="537" t="s">
        <v>1893</v>
      </c>
      <c r="E2162" s="778"/>
      <c r="F2162" s="537" t="s">
        <v>1829</v>
      </c>
      <c r="G2162" s="537" t="s">
        <v>1680</v>
      </c>
      <c r="H2162" s="540">
        <v>7770</v>
      </c>
    </row>
    <row r="2163" spans="3:8" ht="15.75" thickBot="1">
      <c r="C2163" s="536" t="s">
        <v>1892</v>
      </c>
      <c r="D2163" s="537" t="s">
        <v>1893</v>
      </c>
      <c r="E2163" s="778"/>
      <c r="F2163" s="537" t="s">
        <v>1829</v>
      </c>
      <c r="G2163" s="537" t="s">
        <v>1680</v>
      </c>
      <c r="H2163" s="540">
        <v>26369</v>
      </c>
    </row>
    <row r="2164" spans="3:8" ht="15.75" thickBot="1">
      <c r="C2164" s="536" t="s">
        <v>1892</v>
      </c>
      <c r="D2164" s="537" t="s">
        <v>1893</v>
      </c>
      <c r="E2164" s="778"/>
      <c r="F2164" s="537" t="s">
        <v>1829</v>
      </c>
      <c r="G2164" s="537" t="s">
        <v>1680</v>
      </c>
      <c r="H2164" s="540">
        <v>-34129</v>
      </c>
    </row>
    <row r="2165" spans="3:8" ht="15.75" thickBot="1">
      <c r="C2165" s="536" t="s">
        <v>1892</v>
      </c>
      <c r="D2165" s="537" t="s">
        <v>1893</v>
      </c>
      <c r="E2165" s="778"/>
      <c r="F2165" s="537" t="s">
        <v>1703</v>
      </c>
      <c r="G2165" s="537" t="s">
        <v>1680</v>
      </c>
      <c r="H2165" s="540">
        <v>34154</v>
      </c>
    </row>
    <row r="2166" spans="3:8" ht="15.75" thickBot="1">
      <c r="C2166" s="536" t="s">
        <v>1892</v>
      </c>
      <c r="D2166" s="537" t="s">
        <v>1893</v>
      </c>
      <c r="E2166" s="778"/>
      <c r="F2166" s="537" t="s">
        <v>1703</v>
      </c>
      <c r="G2166" s="537" t="s">
        <v>1680</v>
      </c>
      <c r="H2166" s="540">
        <v>34593</v>
      </c>
    </row>
    <row r="2167" spans="3:8" ht="15.75" thickBot="1">
      <c r="C2167" s="536" t="s">
        <v>1892</v>
      </c>
      <c r="D2167" s="537" t="s">
        <v>1893</v>
      </c>
      <c r="E2167" s="778"/>
      <c r="F2167" s="537" t="s">
        <v>1704</v>
      </c>
      <c r="G2167" s="537" t="s">
        <v>1680</v>
      </c>
      <c r="H2167" s="540">
        <v>34594</v>
      </c>
    </row>
    <row r="2168" spans="3:8" ht="15.75" thickBot="1">
      <c r="C2168" s="536" t="s">
        <v>1892</v>
      </c>
      <c r="D2168" s="537" t="s">
        <v>1893</v>
      </c>
      <c r="E2168" s="778"/>
      <c r="F2168" s="537" t="s">
        <v>1704</v>
      </c>
      <c r="G2168" s="537" t="s">
        <v>1680</v>
      </c>
      <c r="H2168" s="540">
        <v>34152</v>
      </c>
    </row>
    <row r="2169" spans="3:8" ht="15.75" thickBot="1">
      <c r="C2169" s="536" t="s">
        <v>1892</v>
      </c>
      <c r="D2169" s="537" t="s">
        <v>1893</v>
      </c>
      <c r="E2169" s="778"/>
      <c r="F2169" s="537" t="s">
        <v>1704</v>
      </c>
      <c r="G2169" s="537" t="s">
        <v>1680</v>
      </c>
      <c r="H2169" s="540">
        <v>34576</v>
      </c>
    </row>
    <row r="2170" spans="3:8" ht="15.75" thickBot="1">
      <c r="C2170" s="536" t="s">
        <v>1892</v>
      </c>
      <c r="D2170" s="537" t="s">
        <v>1893</v>
      </c>
      <c r="E2170" s="778"/>
      <c r="F2170" s="537" t="s">
        <v>1704</v>
      </c>
      <c r="G2170" s="537" t="s">
        <v>1680</v>
      </c>
      <c r="H2170" s="540">
        <v>34138</v>
      </c>
    </row>
    <row r="2171" spans="3:8" ht="15.75" thickBot="1">
      <c r="C2171" s="536" t="s">
        <v>1892</v>
      </c>
      <c r="D2171" s="537" t="s">
        <v>1893</v>
      </c>
      <c r="E2171" s="778"/>
      <c r="F2171" s="537" t="s">
        <v>837</v>
      </c>
      <c r="G2171" s="537" t="s">
        <v>814</v>
      </c>
      <c r="H2171" s="540">
        <v>-13500.92</v>
      </c>
    </row>
    <row r="2172" spans="3:8" ht="15.75" thickBot="1">
      <c r="C2172" s="536" t="s">
        <v>1892</v>
      </c>
      <c r="D2172" s="537" t="s">
        <v>1893</v>
      </c>
      <c r="E2172" s="778"/>
      <c r="F2172" s="537" t="s">
        <v>837</v>
      </c>
      <c r="G2172" s="537" t="s">
        <v>814</v>
      </c>
      <c r="H2172" s="540">
        <v>-2458.3000000000002</v>
      </c>
    </row>
    <row r="2173" spans="3:8" ht="15.75" thickBot="1">
      <c r="C2173" s="536" t="s">
        <v>1892</v>
      </c>
      <c r="D2173" s="537" t="s">
        <v>1893</v>
      </c>
      <c r="E2173" s="778"/>
      <c r="F2173" s="537" t="s">
        <v>837</v>
      </c>
      <c r="G2173" s="537" t="s">
        <v>814</v>
      </c>
      <c r="H2173" s="540">
        <v>-12640.08</v>
      </c>
    </row>
    <row r="2174" spans="3:8" ht="15.75" thickBot="1">
      <c r="C2174" s="536" t="s">
        <v>1892</v>
      </c>
      <c r="D2174" s="537" t="s">
        <v>1893</v>
      </c>
      <c r="E2174" s="778"/>
      <c r="F2174" s="537" t="s">
        <v>837</v>
      </c>
      <c r="G2174" s="537" t="s">
        <v>814</v>
      </c>
      <c r="H2174" s="540">
        <v>-1164.3</v>
      </c>
    </row>
    <row r="2175" spans="3:8" ht="15.75" thickBot="1">
      <c r="C2175" s="536" t="s">
        <v>1892</v>
      </c>
      <c r="D2175" s="537" t="s">
        <v>1893</v>
      </c>
      <c r="E2175" s="778"/>
      <c r="F2175" s="537" t="s">
        <v>837</v>
      </c>
      <c r="G2175" s="537" t="s">
        <v>814</v>
      </c>
      <c r="H2175" s="537" t="s">
        <v>1897</v>
      </c>
    </row>
    <row r="2176" spans="3:8" ht="15.75" thickBot="1">
      <c r="C2176" s="536" t="s">
        <v>1892</v>
      </c>
      <c r="D2176" s="537" t="s">
        <v>1893</v>
      </c>
      <c r="E2176" s="778"/>
      <c r="F2176" s="537" t="s">
        <v>837</v>
      </c>
      <c r="G2176" s="537" t="s">
        <v>814</v>
      </c>
      <c r="H2176" s="537">
        <v>-89.1</v>
      </c>
    </row>
    <row r="2177" spans="3:8" ht="15.75" thickBot="1">
      <c r="C2177" s="536" t="s">
        <v>1892</v>
      </c>
      <c r="D2177" s="537" t="s">
        <v>1893</v>
      </c>
      <c r="E2177" s="778"/>
      <c r="F2177" s="537" t="s">
        <v>837</v>
      </c>
      <c r="G2177" s="537" t="s">
        <v>814</v>
      </c>
      <c r="H2177" s="540">
        <v>-330360.5</v>
      </c>
    </row>
    <row r="2178" spans="3:8" ht="15.75" thickBot="1">
      <c r="C2178" s="536" t="s">
        <v>1892</v>
      </c>
      <c r="D2178" s="537" t="s">
        <v>1893</v>
      </c>
      <c r="E2178" s="778"/>
      <c r="F2178" s="537" t="s">
        <v>837</v>
      </c>
      <c r="G2178" s="537" t="s">
        <v>814</v>
      </c>
      <c r="H2178" s="537">
        <v>-177.07</v>
      </c>
    </row>
    <row r="2179" spans="3:8" ht="15.75" thickBot="1">
      <c r="C2179" s="536" t="s">
        <v>1892</v>
      </c>
      <c r="D2179" s="537" t="s">
        <v>1893</v>
      </c>
      <c r="E2179" s="778"/>
      <c r="F2179" s="537" t="s">
        <v>837</v>
      </c>
      <c r="G2179" s="537" t="s">
        <v>814</v>
      </c>
      <c r="H2179" s="540">
        <v>-26821.040000000001</v>
      </c>
    </row>
    <row r="2180" spans="3:8" ht="15.75" thickBot="1">
      <c r="C2180" s="536" t="s">
        <v>1892</v>
      </c>
      <c r="D2180" s="537" t="s">
        <v>1893</v>
      </c>
      <c r="E2180" s="778"/>
      <c r="F2180" s="537" t="s">
        <v>837</v>
      </c>
      <c r="G2180" s="537" t="s">
        <v>814</v>
      </c>
      <c r="H2180" s="540">
        <v>-127908.23</v>
      </c>
    </row>
    <row r="2181" spans="3:8" ht="15.75" thickBot="1">
      <c r="C2181" s="536" t="s">
        <v>1892</v>
      </c>
      <c r="D2181" s="537" t="s">
        <v>1893</v>
      </c>
      <c r="E2181" s="778"/>
      <c r="F2181" s="537" t="s">
        <v>837</v>
      </c>
      <c r="G2181" s="537" t="s">
        <v>814</v>
      </c>
      <c r="H2181" s="537" t="s">
        <v>1897</v>
      </c>
    </row>
    <row r="2182" spans="3:8" ht="15.75" thickBot="1">
      <c r="C2182" s="536" t="s">
        <v>1892</v>
      </c>
      <c r="D2182" s="537" t="s">
        <v>1893</v>
      </c>
      <c r="E2182" s="778"/>
      <c r="F2182" s="537" t="s">
        <v>837</v>
      </c>
      <c r="G2182" s="537" t="s">
        <v>814</v>
      </c>
      <c r="H2182" s="540">
        <v>-93564.17</v>
      </c>
    </row>
    <row r="2183" spans="3:8" ht="15.75" thickBot="1">
      <c r="C2183" s="536" t="s">
        <v>1892</v>
      </c>
      <c r="D2183" s="537" t="s">
        <v>1893</v>
      </c>
      <c r="E2183" s="778"/>
      <c r="F2183" s="537" t="s">
        <v>837</v>
      </c>
      <c r="G2183" s="537" t="s">
        <v>814</v>
      </c>
      <c r="H2183" s="540">
        <v>-19109.48</v>
      </c>
    </row>
    <row r="2184" spans="3:8" ht="15.75" thickBot="1">
      <c r="C2184" s="536" t="s">
        <v>1892</v>
      </c>
      <c r="D2184" s="537" t="s">
        <v>1893</v>
      </c>
      <c r="E2184" s="778"/>
      <c r="F2184" s="537" t="s">
        <v>837</v>
      </c>
      <c r="G2184" s="537" t="s">
        <v>814</v>
      </c>
      <c r="H2184" s="540">
        <v>-63096.6</v>
      </c>
    </row>
    <row r="2185" spans="3:8" ht="15.75" thickBot="1">
      <c r="C2185" s="536" t="s">
        <v>1892</v>
      </c>
      <c r="D2185" s="537" t="s">
        <v>1893</v>
      </c>
      <c r="E2185" s="778"/>
      <c r="F2185" s="537" t="s">
        <v>837</v>
      </c>
      <c r="G2185" s="537" t="s">
        <v>814</v>
      </c>
      <c r="H2185" s="540">
        <v>-214457</v>
      </c>
    </row>
    <row r="2186" spans="3:8" ht="15.75" thickBot="1">
      <c r="C2186" s="536" t="s">
        <v>1892</v>
      </c>
      <c r="D2186" s="537" t="s">
        <v>1893</v>
      </c>
      <c r="E2186" s="778"/>
      <c r="F2186" s="537" t="s">
        <v>837</v>
      </c>
      <c r="G2186" s="537" t="s">
        <v>814</v>
      </c>
      <c r="H2186" s="540">
        <v>-131696.51999999999</v>
      </c>
    </row>
    <row r="2187" spans="3:8" ht="15.75" thickBot="1">
      <c r="C2187" s="536" t="s">
        <v>1892</v>
      </c>
      <c r="D2187" s="537" t="s">
        <v>1893</v>
      </c>
      <c r="E2187" s="778"/>
      <c r="F2187" s="537" t="s">
        <v>837</v>
      </c>
      <c r="G2187" s="537" t="s">
        <v>814</v>
      </c>
      <c r="H2187" s="540">
        <v>-1715.64</v>
      </c>
    </row>
    <row r="2188" spans="3:8" ht="15.75" thickBot="1">
      <c r="C2188" s="536" t="s">
        <v>1892</v>
      </c>
      <c r="D2188" s="537" t="s">
        <v>1893</v>
      </c>
      <c r="E2188" s="778"/>
      <c r="F2188" s="537" t="s">
        <v>837</v>
      </c>
      <c r="G2188" s="537" t="s">
        <v>814</v>
      </c>
      <c r="H2188" s="537">
        <v>-783.76</v>
      </c>
    </row>
    <row r="2189" spans="3:8" ht="15.75" thickBot="1">
      <c r="C2189" s="536" t="s">
        <v>1892</v>
      </c>
      <c r="D2189" s="537" t="s">
        <v>1893</v>
      </c>
      <c r="E2189" s="778"/>
      <c r="F2189" s="537" t="s">
        <v>837</v>
      </c>
      <c r="G2189" s="537" t="s">
        <v>814</v>
      </c>
      <c r="H2189" s="540">
        <v>-71905.8</v>
      </c>
    </row>
    <row r="2190" spans="3:8" ht="15.75" thickBot="1">
      <c r="C2190" s="536" t="s">
        <v>1892</v>
      </c>
      <c r="D2190" s="537" t="s">
        <v>1893</v>
      </c>
      <c r="E2190" s="778"/>
      <c r="F2190" s="537" t="s">
        <v>837</v>
      </c>
      <c r="G2190" s="537" t="s">
        <v>814</v>
      </c>
      <c r="H2190" s="537">
        <v>-774.09</v>
      </c>
    </row>
    <row r="2191" spans="3:8" ht="15.75" thickBot="1">
      <c r="C2191" s="536" t="s">
        <v>1892</v>
      </c>
      <c r="D2191" s="537" t="s">
        <v>1893</v>
      </c>
      <c r="E2191" s="778"/>
      <c r="F2191" s="537" t="s">
        <v>837</v>
      </c>
      <c r="G2191" s="537" t="s">
        <v>1680</v>
      </c>
      <c r="H2191" s="540">
        <v>34006</v>
      </c>
    </row>
    <row r="2192" spans="3:8" ht="15.75" thickBot="1">
      <c r="C2192" s="536" t="s">
        <v>1892</v>
      </c>
      <c r="D2192" s="537" t="s">
        <v>1893</v>
      </c>
      <c r="E2192" s="778"/>
      <c r="F2192" s="537" t="s">
        <v>837</v>
      </c>
      <c r="G2192" s="537" t="s">
        <v>1680</v>
      </c>
      <c r="H2192" s="540">
        <v>34517</v>
      </c>
    </row>
    <row r="2193" spans="3:8" ht="15.75" thickBot="1">
      <c r="C2193" s="536" t="s">
        <v>1892</v>
      </c>
      <c r="D2193" s="537" t="s">
        <v>1893</v>
      </c>
      <c r="E2193" s="778"/>
      <c r="F2193" s="537" t="s">
        <v>837</v>
      </c>
      <c r="G2193" s="537" t="s">
        <v>1680</v>
      </c>
      <c r="H2193" s="540">
        <v>34008</v>
      </c>
    </row>
    <row r="2194" spans="3:8" ht="15.75" thickBot="1">
      <c r="C2194" s="536" t="s">
        <v>1892</v>
      </c>
      <c r="D2194" s="537" t="s">
        <v>1893</v>
      </c>
      <c r="E2194" s="778"/>
      <c r="F2194" s="537" t="s">
        <v>837</v>
      </c>
      <c r="G2194" s="537" t="s">
        <v>1680</v>
      </c>
      <c r="H2194" s="540">
        <v>34536</v>
      </c>
    </row>
    <row r="2195" spans="3:8" ht="15.75" thickBot="1">
      <c r="C2195" s="536" t="s">
        <v>1892</v>
      </c>
      <c r="D2195" s="537" t="s">
        <v>1893</v>
      </c>
      <c r="E2195" s="778"/>
      <c r="F2195" s="537" t="s">
        <v>837</v>
      </c>
      <c r="G2195" s="537" t="s">
        <v>1680</v>
      </c>
      <c r="H2195" s="540">
        <v>34528</v>
      </c>
    </row>
    <row r="2196" spans="3:8" ht="15.75" thickBot="1">
      <c r="C2196" s="536" t="s">
        <v>1892</v>
      </c>
      <c r="D2196" s="537" t="s">
        <v>1893</v>
      </c>
      <c r="E2196" s="778"/>
      <c r="F2196" s="537" t="s">
        <v>837</v>
      </c>
      <c r="G2196" s="537" t="s">
        <v>1680</v>
      </c>
      <c r="H2196" s="540">
        <v>33989</v>
      </c>
    </row>
    <row r="2197" spans="3:8" ht="15.75" thickBot="1">
      <c r="C2197" s="536" t="s">
        <v>1892</v>
      </c>
      <c r="D2197" s="537" t="s">
        <v>1893</v>
      </c>
      <c r="E2197" s="778"/>
      <c r="F2197" s="537" t="s">
        <v>837</v>
      </c>
      <c r="G2197" s="537" t="s">
        <v>1680</v>
      </c>
      <c r="H2197" s="540">
        <v>-15653</v>
      </c>
    </row>
    <row r="2198" spans="3:8" ht="15.75" thickBot="1">
      <c r="C2198" s="536" t="s">
        <v>1892</v>
      </c>
      <c r="D2198" s="537" t="s">
        <v>1893</v>
      </c>
      <c r="E2198" s="778"/>
      <c r="F2198" s="537" t="s">
        <v>837</v>
      </c>
      <c r="G2198" s="537" t="s">
        <v>1680</v>
      </c>
      <c r="H2198" s="540">
        <v>-34431</v>
      </c>
    </row>
    <row r="2199" spans="3:8" ht="15.75" thickBot="1">
      <c r="C2199" s="536" t="s">
        <v>1892</v>
      </c>
      <c r="D2199" s="537" t="s">
        <v>1893</v>
      </c>
      <c r="E2199" s="778"/>
      <c r="F2199" s="538">
        <v>45295</v>
      </c>
      <c r="G2199" s="537" t="s">
        <v>1680</v>
      </c>
      <c r="H2199" s="540">
        <v>34534</v>
      </c>
    </row>
    <row r="2200" spans="3:8" ht="15.75" thickBot="1">
      <c r="C2200" s="536" t="s">
        <v>1892</v>
      </c>
      <c r="D2200" s="537" t="s">
        <v>1893</v>
      </c>
      <c r="E2200" s="778"/>
      <c r="F2200" s="538">
        <v>45295</v>
      </c>
      <c r="G2200" s="537" t="s">
        <v>1680</v>
      </c>
      <c r="H2200" s="540">
        <v>33992</v>
      </c>
    </row>
    <row r="2201" spans="3:8" ht="15.75" thickBot="1">
      <c r="C2201" s="536" t="s">
        <v>1892</v>
      </c>
      <c r="D2201" s="537" t="s">
        <v>1893</v>
      </c>
      <c r="E2201" s="778"/>
      <c r="F2201" s="538">
        <v>45295</v>
      </c>
      <c r="G2201" s="537" t="s">
        <v>1680</v>
      </c>
      <c r="H2201" s="540">
        <v>34010</v>
      </c>
    </row>
    <row r="2202" spans="3:8" ht="15.75" thickBot="1">
      <c r="C2202" s="536" t="s">
        <v>1892</v>
      </c>
      <c r="D2202" s="537" t="s">
        <v>1893</v>
      </c>
      <c r="E2202" s="778"/>
      <c r="F2202" s="538">
        <v>45295</v>
      </c>
      <c r="G2202" s="537" t="s">
        <v>1680</v>
      </c>
      <c r="H2202" s="540">
        <v>34517</v>
      </c>
    </row>
    <row r="2203" spans="3:8" ht="15.75" thickBot="1">
      <c r="C2203" s="536" t="s">
        <v>1892</v>
      </c>
      <c r="D2203" s="537" t="s">
        <v>1893</v>
      </c>
      <c r="E2203" s="778"/>
      <c r="F2203" s="538">
        <v>45295</v>
      </c>
      <c r="G2203" s="537" t="s">
        <v>1680</v>
      </c>
      <c r="H2203" s="540">
        <v>34011</v>
      </c>
    </row>
    <row r="2204" spans="3:8" ht="15.75" thickBot="1">
      <c r="C2204" s="536" t="s">
        <v>1892</v>
      </c>
      <c r="D2204" s="537" t="s">
        <v>1893</v>
      </c>
      <c r="E2204" s="778"/>
      <c r="F2204" s="538">
        <v>45295</v>
      </c>
      <c r="G2204" s="537" t="s">
        <v>1680</v>
      </c>
      <c r="H2204" s="540">
        <v>34534</v>
      </c>
    </row>
    <row r="2205" spans="3:8" ht="15.75" thickBot="1">
      <c r="C2205" s="536" t="s">
        <v>1892</v>
      </c>
      <c r="D2205" s="537" t="s">
        <v>1893</v>
      </c>
      <c r="E2205" s="778"/>
      <c r="F2205" s="538">
        <v>45326</v>
      </c>
      <c r="G2205" s="537" t="s">
        <v>1680</v>
      </c>
      <c r="H2205" s="540">
        <v>31488</v>
      </c>
    </row>
    <row r="2206" spans="3:8" ht="15.75" thickBot="1">
      <c r="C2206" s="536" t="s">
        <v>1892</v>
      </c>
      <c r="D2206" s="537" t="s">
        <v>1893</v>
      </c>
      <c r="E2206" s="778"/>
      <c r="F2206" s="538">
        <v>45326</v>
      </c>
      <c r="G2206" s="537" t="s">
        <v>1680</v>
      </c>
      <c r="H2206" s="540">
        <v>31490</v>
      </c>
    </row>
    <row r="2207" spans="3:8" ht="15.75" thickBot="1">
      <c r="C2207" s="536" t="s">
        <v>1892</v>
      </c>
      <c r="D2207" s="537" t="s">
        <v>1893</v>
      </c>
      <c r="E2207" s="778"/>
      <c r="F2207" s="538">
        <v>45326</v>
      </c>
      <c r="G2207" s="537" t="s">
        <v>1680</v>
      </c>
      <c r="H2207" s="540">
        <v>34220</v>
      </c>
    </row>
    <row r="2208" spans="3:8" ht="15.75" thickBot="1">
      <c r="C2208" s="536" t="s">
        <v>1892</v>
      </c>
      <c r="D2208" s="537" t="s">
        <v>1893</v>
      </c>
      <c r="E2208" s="778"/>
      <c r="F2208" s="538">
        <v>45326</v>
      </c>
      <c r="G2208" s="537" t="s">
        <v>1680</v>
      </c>
      <c r="H2208" s="540">
        <v>34220</v>
      </c>
    </row>
    <row r="2209" spans="3:8" ht="15.75" thickBot="1">
      <c r="C2209" s="536" t="s">
        <v>1892</v>
      </c>
      <c r="D2209" s="537" t="s">
        <v>1893</v>
      </c>
      <c r="E2209" s="778"/>
      <c r="F2209" s="538">
        <v>45355</v>
      </c>
      <c r="G2209" s="537" t="s">
        <v>1680</v>
      </c>
      <c r="H2209" s="540">
        <v>18943</v>
      </c>
    </row>
    <row r="2210" spans="3:8" ht="15.75" thickBot="1">
      <c r="C2210" s="536" t="s">
        <v>1892</v>
      </c>
      <c r="D2210" s="537" t="s">
        <v>1893</v>
      </c>
      <c r="E2210" s="778"/>
      <c r="F2210" s="538">
        <v>45355</v>
      </c>
      <c r="G2210" s="537" t="s">
        <v>1680</v>
      </c>
      <c r="H2210" s="540">
        <v>34219</v>
      </c>
    </row>
    <row r="2211" spans="3:8" ht="15.75" thickBot="1">
      <c r="C2211" s="536" t="s">
        <v>1892</v>
      </c>
      <c r="D2211" s="537" t="s">
        <v>1893</v>
      </c>
      <c r="E2211" s="778"/>
      <c r="F2211" s="538">
        <v>45355</v>
      </c>
      <c r="G2211" s="537" t="s">
        <v>1680</v>
      </c>
      <c r="H2211" s="540">
        <v>32974</v>
      </c>
    </row>
    <row r="2212" spans="3:8" ht="15.75" thickBot="1">
      <c r="C2212" s="536" t="s">
        <v>1892</v>
      </c>
      <c r="D2212" s="537" t="s">
        <v>1893</v>
      </c>
      <c r="E2212" s="778"/>
      <c r="F2212" s="538">
        <v>45355</v>
      </c>
      <c r="G2212" s="537" t="s">
        <v>1680</v>
      </c>
      <c r="H2212" s="540">
        <v>18941</v>
      </c>
    </row>
    <row r="2213" spans="3:8" ht="15.75" thickBot="1">
      <c r="C2213" s="536" t="s">
        <v>1892</v>
      </c>
      <c r="D2213" s="537" t="s">
        <v>1893</v>
      </c>
      <c r="E2213" s="778"/>
      <c r="F2213" s="538">
        <v>45355</v>
      </c>
      <c r="G2213" s="537" t="s">
        <v>1680</v>
      </c>
      <c r="H2213" s="540">
        <v>33015</v>
      </c>
    </row>
    <row r="2214" spans="3:8" ht="15.75" thickBot="1">
      <c r="C2214" s="536" t="s">
        <v>1892</v>
      </c>
      <c r="D2214" s="537" t="s">
        <v>1893</v>
      </c>
      <c r="E2214" s="778"/>
      <c r="F2214" s="538">
        <v>45355</v>
      </c>
      <c r="G2214" s="537" t="s">
        <v>1680</v>
      </c>
      <c r="H2214" s="540">
        <v>31489</v>
      </c>
    </row>
    <row r="2215" spans="3:8" ht="15.75" thickBot="1">
      <c r="C2215" s="536" t="s">
        <v>1892</v>
      </c>
      <c r="D2215" s="537" t="s">
        <v>1893</v>
      </c>
      <c r="E2215" s="778"/>
      <c r="F2215" s="538">
        <v>45386</v>
      </c>
      <c r="G2215" s="537" t="s">
        <v>1680</v>
      </c>
      <c r="H2215" s="540">
        <v>34664</v>
      </c>
    </row>
    <row r="2216" spans="3:8" ht="15.75" thickBot="1">
      <c r="C2216" s="536" t="s">
        <v>1892</v>
      </c>
      <c r="D2216" s="537" t="s">
        <v>1893</v>
      </c>
      <c r="E2216" s="778"/>
      <c r="F2216" s="538">
        <v>45386</v>
      </c>
      <c r="G2216" s="537" t="s">
        <v>1680</v>
      </c>
      <c r="H2216" s="540">
        <v>34231</v>
      </c>
    </row>
    <row r="2217" spans="3:8" ht="15.75" thickBot="1">
      <c r="C2217" s="536" t="s">
        <v>1892</v>
      </c>
      <c r="D2217" s="537" t="s">
        <v>1893</v>
      </c>
      <c r="E2217" s="778"/>
      <c r="F2217" s="538">
        <v>45386</v>
      </c>
      <c r="G2217" s="537" t="s">
        <v>1680</v>
      </c>
      <c r="H2217" s="540">
        <v>31490</v>
      </c>
    </row>
    <row r="2218" spans="3:8" ht="15.75" thickBot="1">
      <c r="C2218" s="536" t="s">
        <v>1892</v>
      </c>
      <c r="D2218" s="537" t="s">
        <v>1893</v>
      </c>
      <c r="E2218" s="778"/>
      <c r="F2218" s="538">
        <v>45386</v>
      </c>
      <c r="G2218" s="537" t="s">
        <v>1680</v>
      </c>
      <c r="H2218" s="540">
        <v>34232</v>
      </c>
    </row>
    <row r="2219" spans="3:8" ht="15.75" thickBot="1">
      <c r="C2219" s="536" t="s">
        <v>1892</v>
      </c>
      <c r="D2219" s="537" t="s">
        <v>1893</v>
      </c>
      <c r="E2219" s="778"/>
      <c r="F2219" s="538">
        <v>45386</v>
      </c>
      <c r="G2219" s="537" t="s">
        <v>1680</v>
      </c>
      <c r="H2219" s="540">
        <v>34221</v>
      </c>
    </row>
    <row r="2220" spans="3:8" ht="15.75" thickBot="1">
      <c r="C2220" s="536" t="s">
        <v>1892</v>
      </c>
      <c r="D2220" s="537" t="s">
        <v>1893</v>
      </c>
      <c r="E2220" s="778"/>
      <c r="F2220" s="538">
        <v>45386</v>
      </c>
      <c r="G2220" s="537" t="s">
        <v>1680</v>
      </c>
      <c r="H2220" s="540">
        <v>34667</v>
      </c>
    </row>
    <row r="2221" spans="3:8" ht="15.75" thickBot="1">
      <c r="C2221" s="536" t="s">
        <v>1892</v>
      </c>
      <c r="D2221" s="537" t="s">
        <v>1893</v>
      </c>
      <c r="E2221" s="778"/>
      <c r="F2221" s="538">
        <v>45416</v>
      </c>
      <c r="G2221" s="537" t="s">
        <v>1680</v>
      </c>
      <c r="H2221" s="540">
        <v>34233</v>
      </c>
    </row>
    <row r="2222" spans="3:8" ht="15.75" thickBot="1">
      <c r="C2222" s="536" t="s">
        <v>1892</v>
      </c>
      <c r="D2222" s="537" t="s">
        <v>1893</v>
      </c>
      <c r="E2222" s="778"/>
      <c r="F2222" s="538">
        <v>45416</v>
      </c>
      <c r="G2222" s="537" t="s">
        <v>1680</v>
      </c>
      <c r="H2222" s="540">
        <v>34666</v>
      </c>
    </row>
    <row r="2223" spans="3:8" ht="15.75" thickBot="1">
      <c r="C2223" s="536" t="s">
        <v>1892</v>
      </c>
      <c r="D2223" s="537" t="s">
        <v>1893</v>
      </c>
      <c r="E2223" s="778"/>
      <c r="F2223" s="538">
        <v>45416</v>
      </c>
      <c r="G2223" s="537" t="s">
        <v>1680</v>
      </c>
      <c r="H2223" s="540">
        <v>34232</v>
      </c>
    </row>
    <row r="2224" spans="3:8" ht="15.75" thickBot="1">
      <c r="C2224" s="536" t="s">
        <v>1892</v>
      </c>
      <c r="D2224" s="537" t="s">
        <v>1893</v>
      </c>
      <c r="E2224" s="778"/>
      <c r="F2224" s="538">
        <v>45416</v>
      </c>
      <c r="G2224" s="537" t="s">
        <v>1680</v>
      </c>
      <c r="H2224" s="540">
        <v>34666</v>
      </c>
    </row>
    <row r="2225" spans="3:8" ht="15.75" thickBot="1">
      <c r="C2225" s="536" t="s">
        <v>1892</v>
      </c>
      <c r="D2225" s="537" t="s">
        <v>1893</v>
      </c>
      <c r="E2225" s="778"/>
      <c r="F2225" s="538">
        <v>45447</v>
      </c>
      <c r="G2225" s="537" t="s">
        <v>1680</v>
      </c>
      <c r="H2225" s="540">
        <v>34233</v>
      </c>
    </row>
    <row r="2226" spans="3:8" ht="15.75" thickBot="1">
      <c r="C2226" s="536" t="s">
        <v>1892</v>
      </c>
      <c r="D2226" s="537" t="s">
        <v>1893</v>
      </c>
      <c r="E2226" s="778"/>
      <c r="F2226" s="538">
        <v>45447</v>
      </c>
      <c r="G2226" s="537" t="s">
        <v>1680</v>
      </c>
      <c r="H2226" s="540">
        <v>34653</v>
      </c>
    </row>
    <row r="2227" spans="3:8" ht="15.75" thickBot="1">
      <c r="C2227" s="536" t="s">
        <v>1892</v>
      </c>
      <c r="D2227" s="537" t="s">
        <v>1893</v>
      </c>
      <c r="E2227" s="778"/>
      <c r="F2227" s="538">
        <v>45447</v>
      </c>
      <c r="G2227" s="537" t="s">
        <v>1680</v>
      </c>
      <c r="H2227" s="540">
        <v>34214</v>
      </c>
    </row>
    <row r="2228" spans="3:8" ht="15.75" thickBot="1">
      <c r="C2228" s="536" t="s">
        <v>1892</v>
      </c>
      <c r="D2228" s="537" t="s">
        <v>1893</v>
      </c>
      <c r="E2228" s="778"/>
      <c r="F2228" s="538">
        <v>45447</v>
      </c>
      <c r="G2228" s="537" t="s">
        <v>1680</v>
      </c>
      <c r="H2228" s="540">
        <v>34220</v>
      </c>
    </row>
    <row r="2229" spans="3:8" ht="15.75" thickBot="1">
      <c r="C2229" s="536" t="s">
        <v>1892</v>
      </c>
      <c r="D2229" s="537" t="s">
        <v>1893</v>
      </c>
      <c r="E2229" s="778"/>
      <c r="F2229" s="538">
        <v>45447</v>
      </c>
      <c r="G2229" s="537" t="s">
        <v>1680</v>
      </c>
      <c r="H2229" s="540">
        <v>34653</v>
      </c>
    </row>
    <row r="2230" spans="3:8" ht="15.75" thickBot="1">
      <c r="C2230" s="536" t="s">
        <v>1892</v>
      </c>
      <c r="D2230" s="537" t="s">
        <v>1893</v>
      </c>
      <c r="E2230" s="778"/>
      <c r="F2230" s="538">
        <v>45447</v>
      </c>
      <c r="G2230" s="537" t="s">
        <v>1680</v>
      </c>
      <c r="H2230" s="540">
        <v>34668</v>
      </c>
    </row>
    <row r="2231" spans="3:8" ht="15.75" thickBot="1">
      <c r="C2231" s="536" t="s">
        <v>1892</v>
      </c>
      <c r="D2231" s="537" t="s">
        <v>1893</v>
      </c>
      <c r="E2231" s="778"/>
      <c r="F2231" s="538">
        <v>45477</v>
      </c>
      <c r="G2231" s="537" t="s">
        <v>1680</v>
      </c>
      <c r="H2231" s="540">
        <v>34215</v>
      </c>
    </row>
    <row r="2232" spans="3:8" ht="15.75" thickBot="1">
      <c r="C2232" s="536" t="s">
        <v>1892</v>
      </c>
      <c r="D2232" s="537" t="s">
        <v>1893</v>
      </c>
      <c r="E2232" s="778"/>
      <c r="F2232" s="538">
        <v>45477</v>
      </c>
      <c r="G2232" s="537" t="s">
        <v>1680</v>
      </c>
      <c r="H2232" s="540">
        <v>34671</v>
      </c>
    </row>
    <row r="2233" spans="3:8" ht="15.75" thickBot="1">
      <c r="C2233" s="536" t="s">
        <v>1892</v>
      </c>
      <c r="D2233" s="537" t="s">
        <v>1893</v>
      </c>
      <c r="E2233" s="778"/>
      <c r="F2233" s="538">
        <v>45477</v>
      </c>
      <c r="G2233" s="537" t="s">
        <v>1680</v>
      </c>
      <c r="H2233" s="540">
        <v>34651</v>
      </c>
    </row>
    <row r="2234" spans="3:8" ht="15.75" thickBot="1">
      <c r="C2234" s="536" t="s">
        <v>1892</v>
      </c>
      <c r="D2234" s="537" t="s">
        <v>1893</v>
      </c>
      <c r="E2234" s="778"/>
      <c r="F2234" s="538">
        <v>45477</v>
      </c>
      <c r="G2234" s="537" t="s">
        <v>1680</v>
      </c>
      <c r="H2234" s="540">
        <v>34237</v>
      </c>
    </row>
    <row r="2235" spans="3:8" ht="15.75" thickBot="1">
      <c r="C2235" s="536" t="s">
        <v>1892</v>
      </c>
      <c r="D2235" s="537" t="s">
        <v>1893</v>
      </c>
      <c r="E2235" s="778"/>
      <c r="F2235" s="538">
        <v>45508</v>
      </c>
      <c r="G2235" s="537" t="s">
        <v>1680</v>
      </c>
      <c r="H2235" s="540">
        <v>34447</v>
      </c>
    </row>
    <row r="2236" spans="3:8" ht="15.75" thickBot="1">
      <c r="C2236" s="536" t="s">
        <v>1892</v>
      </c>
      <c r="D2236" s="537" t="s">
        <v>1893</v>
      </c>
      <c r="E2236" s="778"/>
      <c r="F2236" s="538">
        <v>45508</v>
      </c>
      <c r="G2236" s="537" t="s">
        <v>1680</v>
      </c>
      <c r="H2236" s="540">
        <v>34889</v>
      </c>
    </row>
    <row r="2237" spans="3:8" ht="15.75" thickBot="1">
      <c r="C2237" s="536" t="s">
        <v>1892</v>
      </c>
      <c r="D2237" s="537" t="s">
        <v>1893</v>
      </c>
      <c r="E2237" s="778"/>
      <c r="F2237" s="538">
        <v>45508</v>
      </c>
      <c r="G2237" s="537" t="s">
        <v>1680</v>
      </c>
      <c r="H2237" s="540">
        <v>34437</v>
      </c>
    </row>
    <row r="2238" spans="3:8" ht="15.75" thickBot="1">
      <c r="C2238" s="536" t="s">
        <v>1892</v>
      </c>
      <c r="D2238" s="537" t="s">
        <v>1893</v>
      </c>
      <c r="E2238" s="778"/>
      <c r="F2238" s="538">
        <v>45508</v>
      </c>
      <c r="G2238" s="537" t="s">
        <v>1680</v>
      </c>
      <c r="H2238" s="540">
        <v>34880</v>
      </c>
    </row>
    <row r="2239" spans="3:8" ht="15.75" thickBot="1">
      <c r="C2239" s="536" t="s">
        <v>1892</v>
      </c>
      <c r="D2239" s="537" t="s">
        <v>1893</v>
      </c>
      <c r="E2239" s="778"/>
      <c r="F2239" s="538">
        <v>45539</v>
      </c>
      <c r="G2239" s="537" t="s">
        <v>1680</v>
      </c>
      <c r="H2239" s="540">
        <v>35628</v>
      </c>
    </row>
    <row r="2240" spans="3:8" ht="15.75" thickBot="1">
      <c r="C2240" s="536" t="s">
        <v>1892</v>
      </c>
      <c r="D2240" s="537" t="s">
        <v>1893</v>
      </c>
      <c r="E2240" s="778"/>
      <c r="F2240" s="538">
        <v>45539</v>
      </c>
      <c r="G2240" s="537" t="s">
        <v>1680</v>
      </c>
      <c r="H2240" s="540">
        <v>35617</v>
      </c>
    </row>
    <row r="2241" spans="3:8" ht="15.75" thickBot="1">
      <c r="C2241" s="536" t="s">
        <v>1892</v>
      </c>
      <c r="D2241" s="537" t="s">
        <v>1893</v>
      </c>
      <c r="E2241" s="778"/>
      <c r="F2241" s="538">
        <v>45539</v>
      </c>
      <c r="G2241" s="537" t="s">
        <v>1680</v>
      </c>
      <c r="H2241" s="540">
        <v>34374</v>
      </c>
    </row>
    <row r="2242" spans="3:8" ht="15.75" thickBot="1">
      <c r="C2242" s="536" t="s">
        <v>1892</v>
      </c>
      <c r="D2242" s="537" t="s">
        <v>1893</v>
      </c>
      <c r="E2242" s="778"/>
      <c r="F2242" s="538">
        <v>45539</v>
      </c>
      <c r="G2242" s="537" t="s">
        <v>1680</v>
      </c>
      <c r="H2242" s="540">
        <v>34395</v>
      </c>
    </row>
    <row r="2243" spans="3:8" ht="15.75" thickBot="1">
      <c r="C2243" s="536" t="s">
        <v>1892</v>
      </c>
      <c r="D2243" s="537" t="s">
        <v>1893</v>
      </c>
      <c r="E2243" s="778"/>
      <c r="F2243" s="538">
        <v>45539</v>
      </c>
      <c r="G2243" s="537" t="s">
        <v>1680</v>
      </c>
      <c r="H2243" s="540">
        <v>35617</v>
      </c>
    </row>
    <row r="2244" spans="3:8" ht="15.75" thickBot="1">
      <c r="C2244" s="536" t="s">
        <v>1892</v>
      </c>
      <c r="D2244" s="537" t="s">
        <v>1893</v>
      </c>
      <c r="E2244" s="778"/>
      <c r="F2244" s="538">
        <v>45539</v>
      </c>
      <c r="G2244" s="537" t="s">
        <v>1680</v>
      </c>
      <c r="H2244" s="540">
        <v>26977</v>
      </c>
    </row>
    <row r="2245" spans="3:8" ht="15.75" thickBot="1">
      <c r="C2245" s="536" t="s">
        <v>1892</v>
      </c>
      <c r="D2245" s="537" t="s">
        <v>1893</v>
      </c>
      <c r="E2245" s="778"/>
      <c r="F2245" s="538">
        <v>45539</v>
      </c>
      <c r="G2245" s="537" t="s">
        <v>1680</v>
      </c>
      <c r="H2245" s="540">
        <v>7398</v>
      </c>
    </row>
    <row r="2246" spans="3:8" ht="15.75" thickBot="1">
      <c r="C2246" s="536" t="s">
        <v>1892</v>
      </c>
      <c r="D2246" s="537" t="s">
        <v>1893</v>
      </c>
      <c r="E2246" s="778"/>
      <c r="F2246" s="538">
        <v>45569</v>
      </c>
      <c r="G2246" s="537" t="s">
        <v>1680</v>
      </c>
      <c r="H2246" s="540">
        <v>4501</v>
      </c>
    </row>
    <row r="2247" spans="3:8" ht="15.75" thickBot="1">
      <c r="C2247" s="536" t="s">
        <v>1892</v>
      </c>
      <c r="D2247" s="537" t="s">
        <v>1893</v>
      </c>
      <c r="E2247" s="778"/>
      <c r="F2247" s="538">
        <v>45569</v>
      </c>
      <c r="G2247" s="537" t="s">
        <v>1680</v>
      </c>
      <c r="H2247" s="540">
        <v>35635</v>
      </c>
    </row>
    <row r="2248" spans="3:8" ht="15.75" thickBot="1">
      <c r="C2248" s="536" t="s">
        <v>1892</v>
      </c>
      <c r="D2248" s="537" t="s">
        <v>1893</v>
      </c>
      <c r="E2248" s="778"/>
      <c r="F2248" s="538">
        <v>45569</v>
      </c>
      <c r="G2248" s="537" t="s">
        <v>1680</v>
      </c>
      <c r="H2248" s="540">
        <v>35621</v>
      </c>
    </row>
    <row r="2249" spans="3:8" ht="15.75" thickBot="1">
      <c r="C2249" s="536" t="s">
        <v>1892</v>
      </c>
      <c r="D2249" s="537" t="s">
        <v>1893</v>
      </c>
      <c r="E2249" s="778"/>
      <c r="F2249" s="538">
        <v>45569</v>
      </c>
      <c r="G2249" s="537" t="s">
        <v>1680</v>
      </c>
      <c r="H2249" s="540">
        <v>28707</v>
      </c>
    </row>
    <row r="2250" spans="3:8" ht="15.75" thickBot="1">
      <c r="C2250" s="536" t="s">
        <v>1892</v>
      </c>
      <c r="D2250" s="537" t="s">
        <v>1893</v>
      </c>
      <c r="E2250" s="778"/>
      <c r="F2250" s="538">
        <v>45569</v>
      </c>
      <c r="G2250" s="537" t="s">
        <v>1680</v>
      </c>
      <c r="H2250" s="540">
        <v>34378</v>
      </c>
    </row>
    <row r="2251" spans="3:8" ht="15.75" thickBot="1">
      <c r="C2251" s="536" t="s">
        <v>1892</v>
      </c>
      <c r="D2251" s="537" t="s">
        <v>1893</v>
      </c>
      <c r="E2251" s="778"/>
      <c r="F2251" s="538">
        <v>45600</v>
      </c>
      <c r="G2251" s="537" t="s">
        <v>1680</v>
      </c>
      <c r="H2251" s="540">
        <v>35638</v>
      </c>
    </row>
    <row r="2252" spans="3:8" ht="15.75" thickBot="1">
      <c r="C2252" s="536" t="s">
        <v>1892</v>
      </c>
      <c r="D2252" s="537" t="s">
        <v>1893</v>
      </c>
      <c r="E2252" s="778"/>
      <c r="F2252" s="538">
        <v>45600</v>
      </c>
      <c r="G2252" s="537" t="s">
        <v>1680</v>
      </c>
      <c r="H2252" s="540">
        <v>34386</v>
      </c>
    </row>
    <row r="2253" spans="3:8" ht="15.75" thickBot="1">
      <c r="C2253" s="536" t="s">
        <v>1892</v>
      </c>
      <c r="D2253" s="537" t="s">
        <v>1893</v>
      </c>
      <c r="E2253" s="778"/>
      <c r="F2253" s="538">
        <v>45600</v>
      </c>
      <c r="G2253" s="537" t="s">
        <v>1680</v>
      </c>
      <c r="H2253" s="540">
        <v>35476</v>
      </c>
    </row>
    <row r="2254" spans="3:8" ht="15.75" thickBot="1">
      <c r="C2254" s="536" t="s">
        <v>1892</v>
      </c>
      <c r="D2254" s="537" t="s">
        <v>1893</v>
      </c>
      <c r="E2254" s="778"/>
      <c r="F2254" s="538">
        <v>45600</v>
      </c>
      <c r="G2254" s="537" t="s">
        <v>1680</v>
      </c>
      <c r="H2254" s="540">
        <v>19892</v>
      </c>
    </row>
    <row r="2255" spans="3:8" ht="15.75" thickBot="1">
      <c r="C2255" s="536" t="s">
        <v>1892</v>
      </c>
      <c r="D2255" s="537" t="s">
        <v>1893</v>
      </c>
      <c r="E2255" s="778"/>
      <c r="F2255" s="538">
        <v>45600</v>
      </c>
      <c r="G2255" s="537" t="s">
        <v>1680</v>
      </c>
      <c r="H2255" s="540">
        <v>41240</v>
      </c>
    </row>
    <row r="2256" spans="3:8" ht="15.75" thickBot="1">
      <c r="C2256" s="536" t="s">
        <v>1892</v>
      </c>
      <c r="D2256" s="537" t="s">
        <v>1893</v>
      </c>
      <c r="E2256" s="778"/>
      <c r="F2256" s="538">
        <v>45600</v>
      </c>
      <c r="G2256" s="537" t="s">
        <v>1680</v>
      </c>
      <c r="H2256" s="540">
        <v>41252</v>
      </c>
    </row>
    <row r="2257" spans="3:8" ht="15.75" thickBot="1">
      <c r="C2257" s="536" t="s">
        <v>1892</v>
      </c>
      <c r="D2257" s="537" t="s">
        <v>1893</v>
      </c>
      <c r="E2257" s="778"/>
      <c r="F2257" s="538">
        <v>45600</v>
      </c>
      <c r="G2257" s="537" t="s">
        <v>1680</v>
      </c>
      <c r="H2257" s="540">
        <v>15455</v>
      </c>
    </row>
    <row r="2258" spans="3:8" ht="15.75" thickBot="1">
      <c r="C2258" s="536" t="s">
        <v>1892</v>
      </c>
      <c r="D2258" s="537" t="s">
        <v>1893</v>
      </c>
      <c r="E2258" s="778"/>
      <c r="F2258" s="538">
        <v>45630</v>
      </c>
      <c r="G2258" s="537" t="s">
        <v>1680</v>
      </c>
      <c r="H2258" s="540">
        <v>35474</v>
      </c>
    </row>
    <row r="2259" spans="3:8" ht="15.75" thickBot="1">
      <c r="C2259" s="536" t="s">
        <v>1892</v>
      </c>
      <c r="D2259" s="537" t="s">
        <v>1893</v>
      </c>
      <c r="E2259" s="778"/>
      <c r="F2259" s="538">
        <v>45630</v>
      </c>
      <c r="G2259" s="537" t="s">
        <v>1680</v>
      </c>
      <c r="H2259" s="540">
        <v>40226</v>
      </c>
    </row>
    <row r="2260" spans="3:8" ht="15.75" thickBot="1">
      <c r="C2260" s="536" t="s">
        <v>1892</v>
      </c>
      <c r="D2260" s="537" t="s">
        <v>1893</v>
      </c>
      <c r="E2260" s="778"/>
      <c r="F2260" s="538">
        <v>45630</v>
      </c>
      <c r="G2260" s="537" t="s">
        <v>1680</v>
      </c>
      <c r="H2260" s="540">
        <v>19882</v>
      </c>
    </row>
    <row r="2261" spans="3:8" ht="15.75" thickBot="1">
      <c r="C2261" s="536" t="s">
        <v>1892</v>
      </c>
      <c r="D2261" s="537" t="s">
        <v>1893</v>
      </c>
      <c r="E2261" s="778"/>
      <c r="F2261" s="538">
        <v>45630</v>
      </c>
      <c r="G2261" s="537" t="s">
        <v>1680</v>
      </c>
      <c r="H2261" s="540">
        <v>40246</v>
      </c>
    </row>
    <row r="2262" spans="3:8" ht="15.75" thickBot="1">
      <c r="C2262" s="536" t="s">
        <v>1892</v>
      </c>
      <c r="D2262" s="537" t="s">
        <v>1893</v>
      </c>
      <c r="E2262" s="778"/>
      <c r="F2262" s="538">
        <v>45630</v>
      </c>
      <c r="G2262" s="537" t="s">
        <v>1680</v>
      </c>
      <c r="H2262" s="540">
        <v>15575</v>
      </c>
    </row>
    <row r="2263" spans="3:8" ht="15.75" thickBot="1">
      <c r="C2263" s="536" t="s">
        <v>1892</v>
      </c>
      <c r="D2263" s="537" t="s">
        <v>1893</v>
      </c>
      <c r="E2263" s="778"/>
      <c r="F2263" s="537" t="s">
        <v>1830</v>
      </c>
      <c r="G2263" s="537" t="s">
        <v>1680</v>
      </c>
      <c r="H2263" s="540">
        <v>40241</v>
      </c>
    </row>
    <row r="2264" spans="3:8" ht="15.75" thickBot="1">
      <c r="C2264" s="536" t="s">
        <v>1892</v>
      </c>
      <c r="D2264" s="537" t="s">
        <v>1893</v>
      </c>
      <c r="E2264" s="778"/>
      <c r="F2264" s="537" t="s">
        <v>1830</v>
      </c>
      <c r="G2264" s="537" t="s">
        <v>1680</v>
      </c>
      <c r="H2264" s="540">
        <v>35472</v>
      </c>
    </row>
    <row r="2265" spans="3:8" ht="15.75" thickBot="1">
      <c r="C2265" s="536" t="s">
        <v>1892</v>
      </c>
      <c r="D2265" s="537" t="s">
        <v>1893</v>
      </c>
      <c r="E2265" s="778"/>
      <c r="F2265" s="537" t="s">
        <v>1830</v>
      </c>
      <c r="G2265" s="537" t="s">
        <v>1680</v>
      </c>
      <c r="H2265" s="540">
        <v>35456</v>
      </c>
    </row>
    <row r="2266" spans="3:8" ht="15.75" thickBot="1">
      <c r="C2266" s="536" t="s">
        <v>1892</v>
      </c>
      <c r="D2266" s="537" t="s">
        <v>1893</v>
      </c>
      <c r="E2266" s="778"/>
      <c r="F2266" s="537" t="s">
        <v>1830</v>
      </c>
      <c r="G2266" s="537" t="s">
        <v>1680</v>
      </c>
      <c r="H2266" s="540">
        <v>40227</v>
      </c>
    </row>
    <row r="2267" spans="3:8" ht="15.75" thickBot="1">
      <c r="C2267" s="536" t="s">
        <v>1892</v>
      </c>
      <c r="D2267" s="537" t="s">
        <v>1893</v>
      </c>
      <c r="E2267" s="778"/>
      <c r="F2267" s="537" t="s">
        <v>1705</v>
      </c>
      <c r="G2267" s="537" t="s">
        <v>1680</v>
      </c>
      <c r="H2267" s="540">
        <v>35461</v>
      </c>
    </row>
    <row r="2268" spans="3:8" ht="15.75" thickBot="1">
      <c r="C2268" s="536" t="s">
        <v>1892</v>
      </c>
      <c r="D2268" s="537" t="s">
        <v>1893</v>
      </c>
      <c r="E2268" s="778"/>
      <c r="F2268" s="537" t="s">
        <v>1705</v>
      </c>
      <c r="G2268" s="537" t="s">
        <v>1680</v>
      </c>
      <c r="H2268" s="540">
        <v>40227</v>
      </c>
    </row>
    <row r="2269" spans="3:8" ht="15.75" thickBot="1">
      <c r="C2269" s="536" t="s">
        <v>1892</v>
      </c>
      <c r="D2269" s="537" t="s">
        <v>1893</v>
      </c>
      <c r="E2269" s="778"/>
      <c r="F2269" s="537" t="s">
        <v>1705</v>
      </c>
      <c r="G2269" s="537" t="s">
        <v>1680</v>
      </c>
      <c r="H2269" s="540">
        <v>40241</v>
      </c>
    </row>
    <row r="2270" spans="3:8" ht="15.75" thickBot="1">
      <c r="C2270" s="536" t="s">
        <v>1892</v>
      </c>
      <c r="D2270" s="537" t="s">
        <v>1893</v>
      </c>
      <c r="E2270" s="778"/>
      <c r="F2270" s="537" t="s">
        <v>1705</v>
      </c>
      <c r="G2270" s="537" t="s">
        <v>1680</v>
      </c>
      <c r="H2270" s="540">
        <v>35472</v>
      </c>
    </row>
    <row r="2271" spans="3:8" ht="15.75" thickBot="1">
      <c r="C2271" s="536" t="s">
        <v>1892</v>
      </c>
      <c r="D2271" s="537" t="s">
        <v>1893</v>
      </c>
      <c r="E2271" s="778"/>
      <c r="F2271" s="537" t="s">
        <v>1706</v>
      </c>
      <c r="G2271" s="537" t="s">
        <v>1680</v>
      </c>
      <c r="H2271" s="540">
        <v>40226</v>
      </c>
    </row>
    <row r="2272" spans="3:8" ht="15.75" thickBot="1">
      <c r="C2272" s="536" t="s">
        <v>1892</v>
      </c>
      <c r="D2272" s="537" t="s">
        <v>1893</v>
      </c>
      <c r="E2272" s="778"/>
      <c r="F2272" s="537" t="s">
        <v>1706</v>
      </c>
      <c r="G2272" s="537" t="s">
        <v>1680</v>
      </c>
      <c r="H2272" s="540">
        <v>40239</v>
      </c>
    </row>
    <row r="2273" spans="3:8" ht="15.75" thickBot="1">
      <c r="C2273" s="536" t="s">
        <v>1892</v>
      </c>
      <c r="D2273" s="537" t="s">
        <v>1893</v>
      </c>
      <c r="E2273" s="778"/>
      <c r="F2273" s="537" t="s">
        <v>1706</v>
      </c>
      <c r="G2273" s="537" t="s">
        <v>1680</v>
      </c>
      <c r="H2273" s="540">
        <v>40226</v>
      </c>
    </row>
    <row r="2274" spans="3:8" ht="15.75" thickBot="1">
      <c r="C2274" s="536" t="s">
        <v>1892</v>
      </c>
      <c r="D2274" s="537" t="s">
        <v>1893</v>
      </c>
      <c r="E2274" s="778"/>
      <c r="F2274" s="537" t="s">
        <v>1706</v>
      </c>
      <c r="G2274" s="537" t="s">
        <v>1680</v>
      </c>
      <c r="H2274" s="540">
        <v>35456</v>
      </c>
    </row>
    <row r="2275" spans="3:8" ht="15.75" thickBot="1">
      <c r="C2275" s="536" t="s">
        <v>1892</v>
      </c>
      <c r="D2275" s="537" t="s">
        <v>1893</v>
      </c>
      <c r="E2275" s="778"/>
      <c r="F2275" s="537" t="s">
        <v>1706</v>
      </c>
      <c r="G2275" s="537" t="s">
        <v>1680</v>
      </c>
      <c r="H2275" s="540">
        <v>35459</v>
      </c>
    </row>
    <row r="2276" spans="3:8" ht="15.75" thickBot="1">
      <c r="C2276" s="536" t="s">
        <v>1892</v>
      </c>
      <c r="D2276" s="537" t="s">
        <v>1893</v>
      </c>
      <c r="E2276" s="778"/>
      <c r="F2276" s="537" t="s">
        <v>1706</v>
      </c>
      <c r="G2276" s="537" t="s">
        <v>1680</v>
      </c>
      <c r="H2276" s="540">
        <v>35476</v>
      </c>
    </row>
    <row r="2277" spans="3:8" ht="15.75" thickBot="1">
      <c r="C2277" s="536" t="s">
        <v>1892</v>
      </c>
      <c r="D2277" s="537" t="s">
        <v>1893</v>
      </c>
      <c r="E2277" s="778"/>
      <c r="F2277" s="537" t="s">
        <v>1831</v>
      </c>
      <c r="G2277" s="537" t="s">
        <v>1680</v>
      </c>
      <c r="H2277" s="540">
        <v>15574</v>
      </c>
    </row>
    <row r="2278" spans="3:8" ht="15.75" thickBot="1">
      <c r="C2278" s="536" t="s">
        <v>1892</v>
      </c>
      <c r="D2278" s="537" t="s">
        <v>1893</v>
      </c>
      <c r="E2278" s="778"/>
      <c r="F2278" s="537" t="s">
        <v>1831</v>
      </c>
      <c r="G2278" s="537" t="s">
        <v>1680</v>
      </c>
      <c r="H2278" s="540">
        <v>15574</v>
      </c>
    </row>
    <row r="2279" spans="3:8" ht="15.75" thickBot="1">
      <c r="C2279" s="536" t="s">
        <v>1892</v>
      </c>
      <c r="D2279" s="537" t="s">
        <v>1893</v>
      </c>
      <c r="E2279" s="778"/>
      <c r="F2279" s="537" t="s">
        <v>1831</v>
      </c>
      <c r="G2279" s="537" t="s">
        <v>1680</v>
      </c>
      <c r="H2279" s="540">
        <v>27179</v>
      </c>
    </row>
    <row r="2280" spans="3:8" ht="15.75" thickBot="1">
      <c r="C2280" s="536" t="s">
        <v>1892</v>
      </c>
      <c r="D2280" s="537" t="s">
        <v>1893</v>
      </c>
      <c r="E2280" s="778"/>
      <c r="F2280" s="537" t="s">
        <v>1831</v>
      </c>
      <c r="G2280" s="537" t="s">
        <v>1680</v>
      </c>
      <c r="H2280" s="540">
        <v>35471</v>
      </c>
    </row>
    <row r="2281" spans="3:8" ht="15.75" thickBot="1">
      <c r="C2281" s="536" t="s">
        <v>1892</v>
      </c>
      <c r="D2281" s="537" t="s">
        <v>1893</v>
      </c>
      <c r="E2281" s="778"/>
      <c r="F2281" s="537" t="s">
        <v>1831</v>
      </c>
      <c r="G2281" s="537" t="s">
        <v>1680</v>
      </c>
      <c r="H2281" s="540">
        <v>40242</v>
      </c>
    </row>
    <row r="2282" spans="3:8" ht="15.75" thickBot="1">
      <c r="C2282" s="536" t="s">
        <v>1892</v>
      </c>
      <c r="D2282" s="537" t="s">
        <v>1893</v>
      </c>
      <c r="E2282" s="778"/>
      <c r="F2282" s="537" t="s">
        <v>1831</v>
      </c>
      <c r="G2282" s="537" t="s">
        <v>1680</v>
      </c>
      <c r="H2282" s="540">
        <v>40226</v>
      </c>
    </row>
    <row r="2283" spans="3:8" ht="15.75" thickBot="1">
      <c r="C2283" s="536" t="s">
        <v>1892</v>
      </c>
      <c r="D2283" s="537" t="s">
        <v>1893</v>
      </c>
      <c r="E2283" s="778"/>
      <c r="F2283" s="537" t="s">
        <v>1831</v>
      </c>
      <c r="G2283" s="537" t="s">
        <v>1680</v>
      </c>
      <c r="H2283" s="540">
        <v>-15574</v>
      </c>
    </row>
    <row r="2284" spans="3:8" ht="15.75" thickBot="1">
      <c r="C2284" s="536" t="s">
        <v>1892</v>
      </c>
      <c r="D2284" s="537" t="s">
        <v>1893</v>
      </c>
      <c r="E2284" s="778"/>
      <c r="F2284" s="537" t="s">
        <v>1831</v>
      </c>
      <c r="G2284" s="537" t="s">
        <v>1680</v>
      </c>
      <c r="H2284" s="540">
        <v>40246</v>
      </c>
    </row>
    <row r="2285" spans="3:8" ht="15.75" thickBot="1">
      <c r="C2285" s="536" t="s">
        <v>1892</v>
      </c>
      <c r="D2285" s="537" t="s">
        <v>1893</v>
      </c>
      <c r="E2285" s="778"/>
      <c r="F2285" s="537" t="s">
        <v>1831</v>
      </c>
      <c r="G2285" s="537" t="s">
        <v>1680</v>
      </c>
      <c r="H2285" s="540">
        <v>19881</v>
      </c>
    </row>
    <row r="2286" spans="3:8" ht="15.75" thickBot="1">
      <c r="C2286" s="536" t="s">
        <v>1892</v>
      </c>
      <c r="D2286" s="537" t="s">
        <v>1893</v>
      </c>
      <c r="E2286" s="778"/>
      <c r="F2286" s="537" t="s">
        <v>1832</v>
      </c>
      <c r="G2286" s="537" t="s">
        <v>1680</v>
      </c>
      <c r="H2286" s="540">
        <v>34549</v>
      </c>
    </row>
    <row r="2287" spans="3:8" ht="15.75" thickBot="1">
      <c r="C2287" s="536" t="s">
        <v>1892</v>
      </c>
      <c r="D2287" s="537" t="s">
        <v>1893</v>
      </c>
      <c r="E2287" s="778"/>
      <c r="F2287" s="537" t="s">
        <v>1832</v>
      </c>
      <c r="G2287" s="537" t="s">
        <v>1680</v>
      </c>
      <c r="H2287" s="540">
        <v>17938</v>
      </c>
    </row>
    <row r="2288" spans="3:8" ht="15.75" thickBot="1">
      <c r="C2288" s="536" t="s">
        <v>1892</v>
      </c>
      <c r="D2288" s="537" t="s">
        <v>1893</v>
      </c>
      <c r="E2288" s="778"/>
      <c r="F2288" s="537" t="s">
        <v>1832</v>
      </c>
      <c r="G2288" s="537" t="s">
        <v>1680</v>
      </c>
      <c r="H2288" s="540">
        <v>16084</v>
      </c>
    </row>
    <row r="2289" spans="3:8" ht="15.75" thickBot="1">
      <c r="C2289" s="536" t="s">
        <v>1892</v>
      </c>
      <c r="D2289" s="537" t="s">
        <v>1893</v>
      </c>
      <c r="E2289" s="778"/>
      <c r="F2289" s="537" t="s">
        <v>1832</v>
      </c>
      <c r="G2289" s="537" t="s">
        <v>1680</v>
      </c>
      <c r="H2289" s="540">
        <v>8291</v>
      </c>
    </row>
    <row r="2290" spans="3:8" ht="15.75" thickBot="1">
      <c r="C2290" s="536" t="s">
        <v>1892</v>
      </c>
      <c r="D2290" s="537" t="s">
        <v>1893</v>
      </c>
      <c r="E2290" s="778"/>
      <c r="F2290" s="537" t="s">
        <v>1832</v>
      </c>
      <c r="G2290" s="537" t="s">
        <v>1680</v>
      </c>
      <c r="H2290" s="540">
        <v>34039</v>
      </c>
    </row>
    <row r="2291" spans="3:8" ht="15.75" thickBot="1">
      <c r="C2291" s="536" t="s">
        <v>1892</v>
      </c>
      <c r="D2291" s="537" t="s">
        <v>1893</v>
      </c>
      <c r="E2291" s="778"/>
      <c r="F2291" s="537" t="s">
        <v>1832</v>
      </c>
      <c r="G2291" s="537" t="s">
        <v>1680</v>
      </c>
      <c r="H2291" s="540">
        <v>34537</v>
      </c>
    </row>
    <row r="2292" spans="3:8" ht="15.75" thickBot="1">
      <c r="C2292" s="536" t="s">
        <v>1892</v>
      </c>
      <c r="D2292" s="537" t="s">
        <v>1893</v>
      </c>
      <c r="E2292" s="778"/>
      <c r="F2292" s="537" t="s">
        <v>1833</v>
      </c>
      <c r="G2292" s="537" t="s">
        <v>1680</v>
      </c>
      <c r="H2292" s="540">
        <v>40122</v>
      </c>
    </row>
    <row r="2293" spans="3:8" ht="15.75" thickBot="1">
      <c r="C2293" s="536" t="s">
        <v>1892</v>
      </c>
      <c r="D2293" s="537" t="s">
        <v>1893</v>
      </c>
      <c r="E2293" s="778"/>
      <c r="F2293" s="537" t="s">
        <v>1833</v>
      </c>
      <c r="G2293" s="537" t="s">
        <v>1680</v>
      </c>
      <c r="H2293" s="540">
        <v>35272</v>
      </c>
    </row>
    <row r="2294" spans="3:8" ht="15.75" thickBot="1">
      <c r="C2294" s="536" t="s">
        <v>1892</v>
      </c>
      <c r="D2294" s="537" t="s">
        <v>1893</v>
      </c>
      <c r="E2294" s="778"/>
      <c r="F2294" s="537" t="s">
        <v>1833</v>
      </c>
      <c r="G2294" s="537" t="s">
        <v>1680</v>
      </c>
      <c r="H2294" s="540">
        <v>40130</v>
      </c>
    </row>
    <row r="2295" spans="3:8" ht="15.75" thickBot="1">
      <c r="C2295" s="536" t="s">
        <v>1892</v>
      </c>
      <c r="D2295" s="537" t="s">
        <v>1893</v>
      </c>
      <c r="E2295" s="778"/>
      <c r="F2295" s="537" t="s">
        <v>1833</v>
      </c>
      <c r="G2295" s="537" t="s">
        <v>1680</v>
      </c>
      <c r="H2295" s="540">
        <v>35273</v>
      </c>
    </row>
    <row r="2296" spans="3:8" ht="15.75" thickBot="1">
      <c r="C2296" s="536" t="s">
        <v>1892</v>
      </c>
      <c r="D2296" s="537" t="s">
        <v>1893</v>
      </c>
      <c r="E2296" s="778"/>
      <c r="F2296" s="537" t="s">
        <v>1834</v>
      </c>
      <c r="G2296" s="537" t="s">
        <v>1680</v>
      </c>
      <c r="H2296" s="540">
        <v>35270</v>
      </c>
    </row>
    <row r="2297" spans="3:8" ht="15.75" thickBot="1">
      <c r="C2297" s="536" t="s">
        <v>1892</v>
      </c>
      <c r="D2297" s="537" t="s">
        <v>1893</v>
      </c>
      <c r="E2297" s="778"/>
      <c r="F2297" s="537" t="s">
        <v>1834</v>
      </c>
      <c r="G2297" s="537" t="s">
        <v>1680</v>
      </c>
      <c r="H2297" s="540">
        <v>40132</v>
      </c>
    </row>
    <row r="2298" spans="3:8" ht="15.75" thickBot="1">
      <c r="C2298" s="536" t="s">
        <v>1892</v>
      </c>
      <c r="D2298" s="537" t="s">
        <v>1893</v>
      </c>
      <c r="E2298" s="778"/>
      <c r="F2298" s="537" t="s">
        <v>1834</v>
      </c>
      <c r="G2298" s="537" t="s">
        <v>1680</v>
      </c>
      <c r="H2298" s="540">
        <v>35259</v>
      </c>
    </row>
    <row r="2299" spans="3:8" ht="15.75" thickBot="1">
      <c r="C2299" s="536" t="s">
        <v>1892</v>
      </c>
      <c r="D2299" s="537" t="s">
        <v>1893</v>
      </c>
      <c r="E2299" s="778"/>
      <c r="F2299" s="537" t="s">
        <v>1834</v>
      </c>
      <c r="G2299" s="537" t="s">
        <v>1680</v>
      </c>
      <c r="H2299" s="540">
        <v>40132</v>
      </c>
    </row>
    <row r="2300" spans="3:8" ht="15.75" thickBot="1">
      <c r="C2300" s="536" t="s">
        <v>1892</v>
      </c>
      <c r="D2300" s="537" t="s">
        <v>1893</v>
      </c>
      <c r="E2300" s="778"/>
      <c r="F2300" s="537" t="s">
        <v>1834</v>
      </c>
      <c r="G2300" s="537" t="s">
        <v>1680</v>
      </c>
      <c r="H2300" s="540">
        <v>35272</v>
      </c>
    </row>
    <row r="2301" spans="3:8" ht="15.75" thickBot="1">
      <c r="C2301" s="536" t="s">
        <v>1892</v>
      </c>
      <c r="D2301" s="537" t="s">
        <v>1893</v>
      </c>
      <c r="E2301" s="778"/>
      <c r="F2301" s="537" t="s">
        <v>1834</v>
      </c>
      <c r="G2301" s="537" t="s">
        <v>1680</v>
      </c>
      <c r="H2301" s="540">
        <v>40113</v>
      </c>
    </row>
    <row r="2302" spans="3:8" ht="15.75" thickBot="1">
      <c r="C2302" s="536" t="s">
        <v>1892</v>
      </c>
      <c r="D2302" s="537" t="s">
        <v>1893</v>
      </c>
      <c r="E2302" s="778"/>
      <c r="F2302" s="537" t="s">
        <v>1878</v>
      </c>
      <c r="G2302" s="537" t="s">
        <v>1680</v>
      </c>
      <c r="H2302" s="540">
        <v>35274</v>
      </c>
    </row>
    <row r="2303" spans="3:8" ht="15.75" thickBot="1">
      <c r="C2303" s="536" t="s">
        <v>1892</v>
      </c>
      <c r="D2303" s="537" t="s">
        <v>1893</v>
      </c>
      <c r="E2303" s="778"/>
      <c r="F2303" s="537" t="s">
        <v>1878</v>
      </c>
      <c r="G2303" s="537" t="s">
        <v>1680</v>
      </c>
      <c r="H2303" s="540">
        <v>40125</v>
      </c>
    </row>
    <row r="2304" spans="3:8" ht="15.75" thickBot="1">
      <c r="C2304" s="536" t="s">
        <v>1892</v>
      </c>
      <c r="D2304" s="537" t="s">
        <v>1893</v>
      </c>
      <c r="E2304" s="778"/>
      <c r="F2304" s="537" t="s">
        <v>1878</v>
      </c>
      <c r="G2304" s="537" t="s">
        <v>1680</v>
      </c>
      <c r="H2304" s="540">
        <v>40111</v>
      </c>
    </row>
    <row r="2305" spans="3:8" ht="15.75" thickBot="1">
      <c r="C2305" s="536" t="s">
        <v>1892</v>
      </c>
      <c r="D2305" s="537" t="s">
        <v>1893</v>
      </c>
      <c r="E2305" s="778"/>
      <c r="F2305" s="537" t="s">
        <v>1878</v>
      </c>
      <c r="G2305" s="537" t="s">
        <v>1680</v>
      </c>
      <c r="H2305" s="540">
        <v>35270</v>
      </c>
    </row>
    <row r="2306" spans="3:8" ht="15.75" thickBot="1">
      <c r="C2306" s="536" t="s">
        <v>1892</v>
      </c>
      <c r="D2306" s="537" t="s">
        <v>1893</v>
      </c>
      <c r="E2306" s="778"/>
      <c r="F2306" s="537" t="s">
        <v>1878</v>
      </c>
      <c r="G2306" s="537" t="s">
        <v>1680</v>
      </c>
      <c r="H2306" s="540">
        <v>40124</v>
      </c>
    </row>
    <row r="2307" spans="3:8" ht="15.75" thickBot="1">
      <c r="C2307" s="536" t="s">
        <v>1892</v>
      </c>
      <c r="D2307" s="537" t="s">
        <v>1893</v>
      </c>
      <c r="E2307" s="778"/>
      <c r="F2307" s="537" t="s">
        <v>1878</v>
      </c>
      <c r="G2307" s="537" t="s">
        <v>1680</v>
      </c>
      <c r="H2307" s="540">
        <v>35259</v>
      </c>
    </row>
    <row r="2308" spans="3:8" ht="15.75" thickBot="1">
      <c r="C2308" s="536" t="s">
        <v>1892</v>
      </c>
      <c r="D2308" s="537" t="s">
        <v>1893</v>
      </c>
      <c r="E2308" s="778"/>
      <c r="F2308" s="537" t="s">
        <v>1835</v>
      </c>
      <c r="G2308" s="537" t="s">
        <v>1680</v>
      </c>
      <c r="H2308" s="540">
        <v>35258</v>
      </c>
    </row>
    <row r="2309" spans="3:8" ht="15.75" thickBot="1">
      <c r="C2309" s="536" t="s">
        <v>1892</v>
      </c>
      <c r="D2309" s="537" t="s">
        <v>1893</v>
      </c>
      <c r="E2309" s="778"/>
      <c r="F2309" s="537" t="s">
        <v>1835</v>
      </c>
      <c r="G2309" s="537" t="s">
        <v>1680</v>
      </c>
      <c r="H2309" s="540">
        <v>39615</v>
      </c>
    </row>
    <row r="2310" spans="3:8" ht="15.75" thickBot="1">
      <c r="C2310" s="536" t="s">
        <v>1892</v>
      </c>
      <c r="D2310" s="537" t="s">
        <v>1893</v>
      </c>
      <c r="E2310" s="778"/>
      <c r="F2310" s="537" t="s">
        <v>1835</v>
      </c>
      <c r="G2310" s="537" t="s">
        <v>1680</v>
      </c>
      <c r="H2310" s="540">
        <v>39615</v>
      </c>
    </row>
    <row r="2311" spans="3:8" ht="15.75" thickBot="1">
      <c r="C2311" s="536" t="s">
        <v>1892</v>
      </c>
      <c r="D2311" s="537" t="s">
        <v>1893</v>
      </c>
      <c r="E2311" s="778"/>
      <c r="F2311" s="537" t="s">
        <v>1835</v>
      </c>
      <c r="G2311" s="537" t="s">
        <v>1680</v>
      </c>
      <c r="H2311" s="540">
        <v>-39615</v>
      </c>
    </row>
    <row r="2312" spans="3:8" ht="15.75" thickBot="1">
      <c r="C2312" s="536" t="s">
        <v>1892</v>
      </c>
      <c r="D2312" s="537" t="s">
        <v>1893</v>
      </c>
      <c r="E2312" s="778"/>
      <c r="F2312" s="537" t="s">
        <v>1836</v>
      </c>
      <c r="G2312" s="537" t="s">
        <v>1680</v>
      </c>
      <c r="H2312" s="540">
        <v>40284</v>
      </c>
    </row>
    <row r="2313" spans="3:8" ht="15.75" thickBot="1">
      <c r="C2313" s="536" t="s">
        <v>1892</v>
      </c>
      <c r="D2313" s="537" t="s">
        <v>1893</v>
      </c>
      <c r="E2313" s="778"/>
      <c r="F2313" s="537" t="s">
        <v>1836</v>
      </c>
      <c r="G2313" s="537" t="s">
        <v>1680</v>
      </c>
      <c r="H2313" s="540">
        <v>40281</v>
      </c>
    </row>
    <row r="2314" spans="3:8" ht="15.75" thickBot="1">
      <c r="C2314" s="536" t="s">
        <v>1892</v>
      </c>
      <c r="D2314" s="537" t="s">
        <v>1893</v>
      </c>
      <c r="E2314" s="778"/>
      <c r="F2314" s="537" t="s">
        <v>1836</v>
      </c>
      <c r="G2314" s="537" t="s">
        <v>1680</v>
      </c>
      <c r="H2314" s="540">
        <v>35560</v>
      </c>
    </row>
    <row r="2315" spans="3:8" ht="15.75" thickBot="1">
      <c r="C2315" s="536" t="s">
        <v>1892</v>
      </c>
      <c r="D2315" s="537" t="s">
        <v>1893</v>
      </c>
      <c r="E2315" s="778"/>
      <c r="F2315" s="537" t="s">
        <v>1836</v>
      </c>
      <c r="G2315" s="537" t="s">
        <v>1680</v>
      </c>
      <c r="H2315" s="540">
        <v>35548</v>
      </c>
    </row>
    <row r="2316" spans="3:8" ht="15.75" thickBot="1">
      <c r="C2316" s="536" t="s">
        <v>1892</v>
      </c>
      <c r="D2316" s="537" t="s">
        <v>1893</v>
      </c>
      <c r="E2316" s="778"/>
      <c r="F2316" s="537" t="s">
        <v>1720</v>
      </c>
      <c r="G2316" s="537" t="s">
        <v>1680</v>
      </c>
      <c r="H2316" s="540">
        <v>35529</v>
      </c>
    </row>
    <row r="2317" spans="3:8" ht="15.75" thickBot="1">
      <c r="C2317" s="536" t="s">
        <v>1892</v>
      </c>
      <c r="D2317" s="537" t="s">
        <v>1893</v>
      </c>
      <c r="E2317" s="778"/>
      <c r="F2317" s="537" t="s">
        <v>1720</v>
      </c>
      <c r="G2317" s="537" t="s">
        <v>1680</v>
      </c>
      <c r="H2317" s="540">
        <v>40266</v>
      </c>
    </row>
    <row r="2318" spans="3:8" ht="15.75" thickBot="1">
      <c r="C2318" s="536" t="s">
        <v>1892</v>
      </c>
      <c r="D2318" s="537" t="s">
        <v>1893</v>
      </c>
      <c r="E2318" s="778"/>
      <c r="F2318" s="537" t="s">
        <v>1720</v>
      </c>
      <c r="G2318" s="537" t="s">
        <v>1680</v>
      </c>
      <c r="H2318" s="540">
        <v>35533</v>
      </c>
    </row>
    <row r="2319" spans="3:8" ht="15.75" thickBot="1">
      <c r="C2319" s="536" t="s">
        <v>1892</v>
      </c>
      <c r="D2319" s="537" t="s">
        <v>1893</v>
      </c>
      <c r="E2319" s="778"/>
      <c r="F2319" s="537" t="s">
        <v>1720</v>
      </c>
      <c r="G2319" s="537" t="s">
        <v>1680</v>
      </c>
      <c r="H2319" s="540">
        <v>40268</v>
      </c>
    </row>
    <row r="2320" spans="3:8" ht="15.75" thickBot="1">
      <c r="C2320" s="536" t="s">
        <v>1892</v>
      </c>
      <c r="D2320" s="537" t="s">
        <v>1893</v>
      </c>
      <c r="E2320" s="778"/>
      <c r="F2320" s="537" t="s">
        <v>1886</v>
      </c>
      <c r="G2320" s="537" t="s">
        <v>1680</v>
      </c>
      <c r="H2320" s="540">
        <v>40264</v>
      </c>
    </row>
    <row r="2321" spans="3:8" ht="15.75" thickBot="1">
      <c r="C2321" s="536" t="s">
        <v>1892</v>
      </c>
      <c r="D2321" s="537" t="s">
        <v>1893</v>
      </c>
      <c r="E2321" s="778"/>
      <c r="F2321" s="537" t="s">
        <v>1886</v>
      </c>
      <c r="G2321" s="537" t="s">
        <v>1680</v>
      </c>
      <c r="H2321" s="540">
        <v>28066</v>
      </c>
    </row>
    <row r="2322" spans="3:8" ht="15.75" thickBot="1">
      <c r="C2322" s="536" t="s">
        <v>1892</v>
      </c>
      <c r="D2322" s="537" t="s">
        <v>1893</v>
      </c>
      <c r="E2322" s="778"/>
      <c r="F2322" s="537" t="s">
        <v>1886</v>
      </c>
      <c r="G2322" s="537" t="s">
        <v>1680</v>
      </c>
      <c r="H2322" s="540">
        <v>35535</v>
      </c>
    </row>
    <row r="2323" spans="3:8" ht="15.75" thickBot="1">
      <c r="C2323" s="536" t="s">
        <v>1892</v>
      </c>
      <c r="D2323" s="537" t="s">
        <v>1893</v>
      </c>
      <c r="E2323" s="778"/>
      <c r="F2323" s="537" t="s">
        <v>1886</v>
      </c>
      <c r="G2323" s="537" t="s">
        <v>1680</v>
      </c>
      <c r="H2323" s="540">
        <v>7484</v>
      </c>
    </row>
    <row r="2324" spans="3:8" ht="15.75" thickBot="1">
      <c r="C2324" s="536" t="s">
        <v>1892</v>
      </c>
      <c r="D2324" s="537" t="s">
        <v>1893</v>
      </c>
      <c r="E2324" s="778"/>
      <c r="F2324" s="537" t="s">
        <v>1886</v>
      </c>
      <c r="G2324" s="537" t="s">
        <v>1680</v>
      </c>
      <c r="H2324" s="540">
        <v>40283</v>
      </c>
    </row>
    <row r="2325" spans="3:8" ht="15.75" thickBot="1">
      <c r="C2325" s="536" t="s">
        <v>1892</v>
      </c>
      <c r="D2325" s="537" t="s">
        <v>1893</v>
      </c>
      <c r="E2325" s="778"/>
      <c r="F2325" s="537" t="s">
        <v>1837</v>
      </c>
      <c r="G2325" s="537" t="s">
        <v>1680</v>
      </c>
      <c r="H2325" s="540">
        <v>40269</v>
      </c>
    </row>
    <row r="2326" spans="3:8" ht="15.75" thickBot="1">
      <c r="C2326" s="536" t="s">
        <v>1892</v>
      </c>
      <c r="D2326" s="537" t="s">
        <v>1893</v>
      </c>
      <c r="E2326" s="778"/>
      <c r="F2326" s="537" t="s">
        <v>1837</v>
      </c>
      <c r="G2326" s="537" t="s">
        <v>1680</v>
      </c>
      <c r="H2326" s="540">
        <v>35534</v>
      </c>
    </row>
    <row r="2327" spans="3:8" ht="15.75" thickBot="1">
      <c r="C2327" s="536" t="s">
        <v>1892</v>
      </c>
      <c r="D2327" s="537" t="s">
        <v>1893</v>
      </c>
      <c r="E2327" s="778"/>
      <c r="F2327" s="537" t="s">
        <v>1837</v>
      </c>
      <c r="G2327" s="537" t="s">
        <v>1680</v>
      </c>
      <c r="H2327" s="540">
        <v>40265</v>
      </c>
    </row>
    <row r="2328" spans="3:8" ht="15.75" thickBot="1">
      <c r="C2328" s="536" t="s">
        <v>1892</v>
      </c>
      <c r="D2328" s="537" t="s">
        <v>1893</v>
      </c>
      <c r="E2328" s="778"/>
      <c r="F2328" s="537" t="s">
        <v>1837</v>
      </c>
      <c r="G2328" s="537" t="s">
        <v>1680</v>
      </c>
      <c r="H2328" s="540">
        <v>35533</v>
      </c>
    </row>
    <row r="2329" spans="3:8" ht="15.75" thickBot="1">
      <c r="C2329" s="536" t="s">
        <v>1892</v>
      </c>
      <c r="D2329" s="537" t="s">
        <v>1893</v>
      </c>
      <c r="E2329" s="778"/>
      <c r="F2329" s="537" t="s">
        <v>1838</v>
      </c>
      <c r="G2329" s="537" t="s">
        <v>1680</v>
      </c>
      <c r="H2329" s="540">
        <v>32001</v>
      </c>
    </row>
    <row r="2330" spans="3:8" ht="15.75" thickBot="1">
      <c r="C2330" s="536" t="s">
        <v>1892</v>
      </c>
      <c r="D2330" s="537" t="s">
        <v>1893</v>
      </c>
      <c r="E2330" s="778"/>
      <c r="F2330" s="537" t="s">
        <v>1838</v>
      </c>
      <c r="G2330" s="537" t="s">
        <v>1680</v>
      </c>
      <c r="H2330" s="540">
        <v>37705</v>
      </c>
    </row>
    <row r="2331" spans="3:8" ht="15.75" thickBot="1">
      <c r="C2331" s="536" t="s">
        <v>1892</v>
      </c>
      <c r="D2331" s="537" t="s">
        <v>1893</v>
      </c>
      <c r="E2331" s="778"/>
      <c r="F2331" s="537" t="s">
        <v>1838</v>
      </c>
      <c r="G2331" s="537" t="s">
        <v>1680</v>
      </c>
      <c r="H2331" s="540">
        <v>12570</v>
      </c>
    </row>
    <row r="2332" spans="3:8" ht="15.75" thickBot="1">
      <c r="C2332" s="536" t="s">
        <v>1892</v>
      </c>
      <c r="D2332" s="537" t="s">
        <v>1893</v>
      </c>
      <c r="E2332" s="778"/>
      <c r="F2332" s="537" t="s">
        <v>1838</v>
      </c>
      <c r="G2332" s="537" t="s">
        <v>1680</v>
      </c>
      <c r="H2332" s="540">
        <v>39636</v>
      </c>
    </row>
    <row r="2333" spans="3:8" ht="15.75" thickBot="1">
      <c r="C2333" s="536" t="s">
        <v>1892</v>
      </c>
      <c r="D2333" s="537" t="s">
        <v>1893</v>
      </c>
      <c r="E2333" s="778"/>
      <c r="F2333" s="537" t="s">
        <v>1838</v>
      </c>
      <c r="G2333" s="537" t="s">
        <v>1680</v>
      </c>
      <c r="H2333" s="540">
        <v>22518</v>
      </c>
    </row>
    <row r="2334" spans="3:8" ht="15.75" thickBot="1">
      <c r="C2334" s="536" t="s">
        <v>1892</v>
      </c>
      <c r="D2334" s="537" t="s">
        <v>1893</v>
      </c>
      <c r="E2334" s="778"/>
      <c r="F2334" s="537" t="s">
        <v>1919</v>
      </c>
      <c r="G2334" s="537" t="s">
        <v>1680</v>
      </c>
      <c r="H2334" s="540">
        <v>40265</v>
      </c>
    </row>
    <row r="2335" spans="3:8" ht="15.75" thickBot="1">
      <c r="C2335" s="536" t="s">
        <v>1892</v>
      </c>
      <c r="D2335" s="537" t="s">
        <v>1893</v>
      </c>
      <c r="E2335" s="778"/>
      <c r="F2335" s="537" t="s">
        <v>1919</v>
      </c>
      <c r="G2335" s="537" t="s">
        <v>1680</v>
      </c>
      <c r="H2335" s="540">
        <v>32463</v>
      </c>
    </row>
    <row r="2336" spans="3:8" ht="15.75" thickBot="1">
      <c r="C2336" s="536" t="s">
        <v>1892</v>
      </c>
      <c r="D2336" s="537" t="s">
        <v>1893</v>
      </c>
      <c r="E2336" s="778"/>
      <c r="F2336" s="537" t="s">
        <v>1919</v>
      </c>
      <c r="G2336" s="537" t="s">
        <v>1680</v>
      </c>
      <c r="H2336" s="540">
        <v>35533</v>
      </c>
    </row>
    <row r="2337" spans="3:8" ht="15.75" thickBot="1">
      <c r="C2337" s="536" t="s">
        <v>1892</v>
      </c>
      <c r="D2337" s="537" t="s">
        <v>1893</v>
      </c>
      <c r="E2337" s="778"/>
      <c r="F2337" s="537" t="s">
        <v>1919</v>
      </c>
      <c r="G2337" s="537" t="s">
        <v>1680</v>
      </c>
      <c r="H2337" s="540">
        <v>33984</v>
      </c>
    </row>
    <row r="2338" spans="3:8" ht="15.75" thickBot="1">
      <c r="C2338" s="536" t="s">
        <v>1892</v>
      </c>
      <c r="D2338" s="537" t="s">
        <v>1893</v>
      </c>
      <c r="E2338" s="778"/>
      <c r="F2338" s="537" t="s">
        <v>1839</v>
      </c>
      <c r="G2338" s="537" t="s">
        <v>1680</v>
      </c>
      <c r="H2338" s="540">
        <v>35530</v>
      </c>
    </row>
    <row r="2339" spans="3:8" ht="15.75" thickBot="1">
      <c r="C2339" s="536" t="s">
        <v>1892</v>
      </c>
      <c r="D2339" s="537" t="s">
        <v>1893</v>
      </c>
      <c r="E2339" s="778"/>
      <c r="F2339" s="537" t="s">
        <v>1839</v>
      </c>
      <c r="G2339" s="537" t="s">
        <v>1680</v>
      </c>
      <c r="H2339" s="540">
        <v>40267</v>
      </c>
    </row>
    <row r="2340" spans="3:8" ht="15.75" thickBot="1">
      <c r="C2340" s="536" t="s">
        <v>1892</v>
      </c>
      <c r="D2340" s="537" t="s">
        <v>1893</v>
      </c>
      <c r="E2340" s="778"/>
      <c r="F2340" s="537" t="s">
        <v>1839</v>
      </c>
      <c r="G2340" s="537" t="s">
        <v>1680</v>
      </c>
      <c r="H2340" s="540">
        <v>35532</v>
      </c>
    </row>
    <row r="2341" spans="3:8" ht="15.75" thickBot="1">
      <c r="C2341" s="536" t="s">
        <v>1892</v>
      </c>
      <c r="D2341" s="537" t="s">
        <v>1893</v>
      </c>
      <c r="E2341" s="778"/>
      <c r="F2341" s="537" t="s">
        <v>1839</v>
      </c>
      <c r="G2341" s="537" t="s">
        <v>1680</v>
      </c>
      <c r="H2341" s="540">
        <v>40266</v>
      </c>
    </row>
    <row r="2342" spans="3:8" ht="15.75" thickBot="1">
      <c r="C2342" s="536" t="s">
        <v>1892</v>
      </c>
      <c r="D2342" s="537" t="s">
        <v>1893</v>
      </c>
      <c r="E2342" s="778"/>
      <c r="F2342" s="537" t="s">
        <v>839</v>
      </c>
      <c r="G2342" s="537" t="s">
        <v>814</v>
      </c>
      <c r="H2342" s="540">
        <v>-322288.3</v>
      </c>
    </row>
    <row r="2343" spans="3:8" ht="15.75" thickBot="1">
      <c r="C2343" s="536" t="s">
        <v>1892</v>
      </c>
      <c r="D2343" s="537" t="s">
        <v>1893</v>
      </c>
      <c r="E2343" s="778"/>
      <c r="F2343" s="537" t="s">
        <v>839</v>
      </c>
      <c r="G2343" s="537" t="s">
        <v>814</v>
      </c>
      <c r="H2343" s="540">
        <v>-29654.93</v>
      </c>
    </row>
    <row r="2344" spans="3:8" ht="15.75" thickBot="1">
      <c r="C2344" s="536" t="s">
        <v>1892</v>
      </c>
      <c r="D2344" s="537" t="s">
        <v>1893</v>
      </c>
      <c r="E2344" s="778"/>
      <c r="F2344" s="537" t="s">
        <v>839</v>
      </c>
      <c r="G2344" s="537" t="s">
        <v>814</v>
      </c>
      <c r="H2344" s="540">
        <v>-66729.600000000006</v>
      </c>
    </row>
    <row r="2345" spans="3:8" ht="15.75" thickBot="1">
      <c r="C2345" s="536" t="s">
        <v>1892</v>
      </c>
      <c r="D2345" s="537" t="s">
        <v>1893</v>
      </c>
      <c r="E2345" s="778"/>
      <c r="F2345" s="537" t="s">
        <v>839</v>
      </c>
      <c r="G2345" s="537" t="s">
        <v>814</v>
      </c>
      <c r="H2345" s="540">
        <v>-280626.84999999998</v>
      </c>
    </row>
    <row r="2346" spans="3:8" ht="15.75" thickBot="1">
      <c r="C2346" s="536" t="s">
        <v>1892</v>
      </c>
      <c r="D2346" s="537" t="s">
        <v>1893</v>
      </c>
      <c r="E2346" s="778"/>
      <c r="F2346" s="537" t="s">
        <v>839</v>
      </c>
      <c r="G2346" s="537" t="s">
        <v>814</v>
      </c>
      <c r="H2346" s="540">
        <v>-1573.05</v>
      </c>
    </row>
    <row r="2347" spans="3:8" ht="15.75" thickBot="1">
      <c r="C2347" s="536" t="s">
        <v>1892</v>
      </c>
      <c r="D2347" s="537" t="s">
        <v>1893</v>
      </c>
      <c r="E2347" s="778"/>
      <c r="F2347" s="537" t="s">
        <v>839</v>
      </c>
      <c r="G2347" s="537" t="s">
        <v>814</v>
      </c>
      <c r="H2347" s="540">
        <v>-135916.49</v>
      </c>
    </row>
    <row r="2348" spans="3:8" ht="15.75" thickBot="1">
      <c r="C2348" s="536" t="s">
        <v>1892</v>
      </c>
      <c r="D2348" s="537" t="s">
        <v>1893</v>
      </c>
      <c r="E2348" s="778"/>
      <c r="F2348" s="537" t="s">
        <v>839</v>
      </c>
      <c r="G2348" s="537" t="s">
        <v>814</v>
      </c>
      <c r="H2348" s="540">
        <v>-173564.67</v>
      </c>
    </row>
    <row r="2349" spans="3:8" ht="15.75" thickBot="1">
      <c r="C2349" s="536" t="s">
        <v>1892</v>
      </c>
      <c r="D2349" s="537" t="s">
        <v>1893</v>
      </c>
      <c r="E2349" s="778"/>
      <c r="F2349" s="537" t="s">
        <v>839</v>
      </c>
      <c r="G2349" s="537" t="s">
        <v>814</v>
      </c>
      <c r="H2349" s="537">
        <v>-21.2</v>
      </c>
    </row>
    <row r="2350" spans="3:8" ht="15.75" thickBot="1">
      <c r="C2350" s="536" t="s">
        <v>1892</v>
      </c>
      <c r="D2350" s="537" t="s">
        <v>1893</v>
      </c>
      <c r="E2350" s="778"/>
      <c r="F2350" s="537" t="s">
        <v>839</v>
      </c>
      <c r="G2350" s="537" t="s">
        <v>814</v>
      </c>
      <c r="H2350" s="537">
        <v>-637.21</v>
      </c>
    </row>
    <row r="2351" spans="3:8" ht="15.75" thickBot="1">
      <c r="C2351" s="536" t="s">
        <v>1892</v>
      </c>
      <c r="D2351" s="537" t="s">
        <v>1893</v>
      </c>
      <c r="E2351" s="778"/>
      <c r="F2351" s="537" t="s">
        <v>839</v>
      </c>
      <c r="G2351" s="537" t="s">
        <v>814</v>
      </c>
      <c r="H2351" s="537" t="s">
        <v>1897</v>
      </c>
    </row>
    <row r="2352" spans="3:8" ht="15.75" thickBot="1">
      <c r="C2352" s="536" t="s">
        <v>1892</v>
      </c>
      <c r="D2352" s="537" t="s">
        <v>1893</v>
      </c>
      <c r="E2352" s="778"/>
      <c r="F2352" s="537" t="s">
        <v>839</v>
      </c>
      <c r="G2352" s="537" t="s">
        <v>814</v>
      </c>
      <c r="H2352" s="540">
        <v>-1824.7</v>
      </c>
    </row>
    <row r="2353" spans="3:8" ht="15.75" thickBot="1">
      <c r="C2353" s="536" t="s">
        <v>1892</v>
      </c>
      <c r="D2353" s="537" t="s">
        <v>1893</v>
      </c>
      <c r="E2353" s="778"/>
      <c r="F2353" s="537" t="s">
        <v>839</v>
      </c>
      <c r="G2353" s="537" t="s">
        <v>814</v>
      </c>
      <c r="H2353" s="540">
        <v>-51386.48</v>
      </c>
    </row>
    <row r="2354" spans="3:8" ht="15.75" thickBot="1">
      <c r="C2354" s="536" t="s">
        <v>1892</v>
      </c>
      <c r="D2354" s="537" t="s">
        <v>1893</v>
      </c>
      <c r="E2354" s="778"/>
      <c r="F2354" s="537" t="s">
        <v>839</v>
      </c>
      <c r="G2354" s="537" t="s">
        <v>814</v>
      </c>
      <c r="H2354" s="537" t="s">
        <v>1897</v>
      </c>
    </row>
    <row r="2355" spans="3:8" ht="15.75" thickBot="1">
      <c r="C2355" s="536" t="s">
        <v>1892</v>
      </c>
      <c r="D2355" s="537" t="s">
        <v>1893</v>
      </c>
      <c r="E2355" s="778"/>
      <c r="F2355" s="537" t="s">
        <v>839</v>
      </c>
      <c r="G2355" s="537" t="s">
        <v>814</v>
      </c>
      <c r="H2355" s="540">
        <v>-174681.04</v>
      </c>
    </row>
    <row r="2356" spans="3:8" ht="15.75" thickBot="1">
      <c r="C2356" s="536" t="s">
        <v>1892</v>
      </c>
      <c r="D2356" s="537" t="s">
        <v>1893</v>
      </c>
      <c r="E2356" s="778"/>
      <c r="F2356" s="537" t="s">
        <v>839</v>
      </c>
      <c r="G2356" s="537" t="s">
        <v>814</v>
      </c>
      <c r="H2356" s="540">
        <v>-1442.64</v>
      </c>
    </row>
    <row r="2357" spans="3:8" ht="15.75" thickBot="1">
      <c r="C2357" s="536" t="s">
        <v>1892</v>
      </c>
      <c r="D2357" s="537" t="s">
        <v>1893</v>
      </c>
      <c r="E2357" s="778"/>
      <c r="F2357" s="537" t="s">
        <v>839</v>
      </c>
      <c r="G2357" s="537" t="s">
        <v>814</v>
      </c>
      <c r="H2357" s="540">
        <v>-9475.0499999999993</v>
      </c>
    </row>
    <row r="2358" spans="3:8" ht="15.75" thickBot="1">
      <c r="C2358" s="536" t="s">
        <v>1892</v>
      </c>
      <c r="D2358" s="537" t="s">
        <v>1893</v>
      </c>
      <c r="E2358" s="778"/>
      <c r="F2358" s="537" t="s">
        <v>839</v>
      </c>
      <c r="G2358" s="537" t="s">
        <v>814</v>
      </c>
      <c r="H2358" s="540">
        <v>-3449.39</v>
      </c>
    </row>
    <row r="2359" spans="3:8" ht="15.75" thickBot="1">
      <c r="C2359" s="536" t="s">
        <v>1892</v>
      </c>
      <c r="D2359" s="537" t="s">
        <v>1893</v>
      </c>
      <c r="E2359" s="778"/>
      <c r="F2359" s="537" t="s">
        <v>839</v>
      </c>
      <c r="G2359" s="537" t="s">
        <v>814</v>
      </c>
      <c r="H2359" s="540">
        <v>-14644.02</v>
      </c>
    </row>
    <row r="2360" spans="3:8" ht="15.75" thickBot="1">
      <c r="C2360" s="536" t="s">
        <v>1892</v>
      </c>
      <c r="D2360" s="537" t="s">
        <v>1893</v>
      </c>
      <c r="E2360" s="778"/>
      <c r="F2360" s="537" t="s">
        <v>839</v>
      </c>
      <c r="G2360" s="537" t="s">
        <v>814</v>
      </c>
      <c r="H2360" s="537">
        <v>-227.85</v>
      </c>
    </row>
    <row r="2361" spans="3:8" ht="15.75" thickBot="1">
      <c r="C2361" s="536" t="s">
        <v>1892</v>
      </c>
      <c r="D2361" s="537" t="s">
        <v>1893</v>
      </c>
      <c r="E2361" s="778"/>
      <c r="F2361" s="537" t="s">
        <v>839</v>
      </c>
      <c r="G2361" s="537" t="s">
        <v>1680</v>
      </c>
      <c r="H2361" s="540">
        <v>40266</v>
      </c>
    </row>
    <row r="2362" spans="3:8" ht="15.75" thickBot="1">
      <c r="C2362" s="536" t="s">
        <v>1892</v>
      </c>
      <c r="D2362" s="537" t="s">
        <v>1893</v>
      </c>
      <c r="E2362" s="778"/>
      <c r="F2362" s="537" t="s">
        <v>839</v>
      </c>
      <c r="G2362" s="537" t="s">
        <v>1680</v>
      </c>
      <c r="H2362" s="540">
        <v>40279</v>
      </c>
    </row>
    <row r="2363" spans="3:8" ht="15.75" thickBot="1">
      <c r="C2363" s="536" t="s">
        <v>1892</v>
      </c>
      <c r="D2363" s="537" t="s">
        <v>1893</v>
      </c>
      <c r="E2363" s="778"/>
      <c r="F2363" s="537" t="s">
        <v>839</v>
      </c>
      <c r="G2363" s="537" t="s">
        <v>1680</v>
      </c>
      <c r="H2363" s="540">
        <v>35549</v>
      </c>
    </row>
    <row r="2364" spans="3:8" ht="15.75" thickBot="1">
      <c r="C2364" s="536" t="s">
        <v>1892</v>
      </c>
      <c r="D2364" s="537" t="s">
        <v>1893</v>
      </c>
      <c r="E2364" s="778"/>
      <c r="F2364" s="537" t="s">
        <v>839</v>
      </c>
      <c r="G2364" s="537" t="s">
        <v>1680</v>
      </c>
      <c r="H2364" s="540">
        <v>35552</v>
      </c>
    </row>
    <row r="2365" spans="3:8" ht="15.75" thickBot="1">
      <c r="C2365" s="536" t="s">
        <v>1892</v>
      </c>
      <c r="D2365" s="537" t="s">
        <v>1893</v>
      </c>
      <c r="E2365" s="778"/>
      <c r="F2365" s="538">
        <v>45296</v>
      </c>
      <c r="G2365" s="537" t="s">
        <v>1680</v>
      </c>
      <c r="H2365" s="540">
        <v>35376</v>
      </c>
    </row>
    <row r="2366" spans="3:8" ht="15.75" thickBot="1">
      <c r="C2366" s="536" t="s">
        <v>1892</v>
      </c>
      <c r="D2366" s="537" t="s">
        <v>1893</v>
      </c>
      <c r="E2366" s="778"/>
      <c r="F2366" s="538">
        <v>45296</v>
      </c>
      <c r="G2366" s="537" t="s">
        <v>1680</v>
      </c>
      <c r="H2366" s="540">
        <v>20222</v>
      </c>
    </row>
    <row r="2367" spans="3:8" ht="15.75" thickBot="1">
      <c r="C2367" s="536" t="s">
        <v>1892</v>
      </c>
      <c r="D2367" s="537" t="s">
        <v>1893</v>
      </c>
      <c r="E2367" s="778"/>
      <c r="F2367" s="538">
        <v>45296</v>
      </c>
      <c r="G2367" s="537" t="s">
        <v>1680</v>
      </c>
      <c r="H2367" s="540">
        <v>20216</v>
      </c>
    </row>
    <row r="2368" spans="3:8" ht="15.75" thickBot="1">
      <c r="C2368" s="536" t="s">
        <v>1892</v>
      </c>
      <c r="D2368" s="537" t="s">
        <v>1893</v>
      </c>
      <c r="E2368" s="778"/>
      <c r="F2368" s="538">
        <v>45296</v>
      </c>
      <c r="G2368" s="537" t="s">
        <v>1680</v>
      </c>
      <c r="H2368" s="540">
        <v>40281</v>
      </c>
    </row>
    <row r="2369" spans="3:8" ht="15.75" thickBot="1">
      <c r="C2369" s="536" t="s">
        <v>1892</v>
      </c>
      <c r="D2369" s="537" t="s">
        <v>1893</v>
      </c>
      <c r="E2369" s="778"/>
      <c r="F2369" s="538">
        <v>45296</v>
      </c>
      <c r="G2369" s="537" t="s">
        <v>1680</v>
      </c>
      <c r="H2369" s="540">
        <v>35378</v>
      </c>
    </row>
    <row r="2370" spans="3:8" ht="15.75" thickBot="1">
      <c r="C2370" s="536" t="s">
        <v>1892</v>
      </c>
      <c r="D2370" s="537" t="s">
        <v>1893</v>
      </c>
      <c r="E2370" s="778"/>
      <c r="F2370" s="538">
        <v>45296</v>
      </c>
      <c r="G2370" s="537" t="s">
        <v>1680</v>
      </c>
      <c r="H2370" s="540">
        <v>35547</v>
      </c>
    </row>
    <row r="2371" spans="3:8" ht="15.75" thickBot="1">
      <c r="C2371" s="536" t="s">
        <v>1892</v>
      </c>
      <c r="D2371" s="537" t="s">
        <v>1893</v>
      </c>
      <c r="E2371" s="778"/>
      <c r="F2371" s="538">
        <v>45327</v>
      </c>
      <c r="G2371" s="537" t="s">
        <v>1680</v>
      </c>
      <c r="H2371" s="540">
        <v>35535</v>
      </c>
    </row>
    <row r="2372" spans="3:8" ht="15.75" thickBot="1">
      <c r="C2372" s="536" t="s">
        <v>1892</v>
      </c>
      <c r="D2372" s="537" t="s">
        <v>1893</v>
      </c>
      <c r="E2372" s="778"/>
      <c r="F2372" s="538">
        <v>45327</v>
      </c>
      <c r="G2372" s="537" t="s">
        <v>1680</v>
      </c>
      <c r="H2372" s="540">
        <v>40266</v>
      </c>
    </row>
    <row r="2373" spans="3:8" ht="15.75" thickBot="1">
      <c r="C2373" s="536" t="s">
        <v>1892</v>
      </c>
      <c r="D2373" s="537" t="s">
        <v>1893</v>
      </c>
      <c r="E2373" s="778"/>
      <c r="F2373" s="538">
        <v>45327</v>
      </c>
      <c r="G2373" s="537" t="s">
        <v>1680</v>
      </c>
      <c r="H2373" s="540">
        <v>40266</v>
      </c>
    </row>
    <row r="2374" spans="3:8" ht="15.75" thickBot="1">
      <c r="C2374" s="536" t="s">
        <v>1892</v>
      </c>
      <c r="D2374" s="537" t="s">
        <v>1893</v>
      </c>
      <c r="E2374" s="778"/>
      <c r="F2374" s="538">
        <v>45327</v>
      </c>
      <c r="G2374" s="537" t="s">
        <v>1680</v>
      </c>
      <c r="H2374" s="540">
        <v>35532</v>
      </c>
    </row>
    <row r="2375" spans="3:8" ht="15.75" thickBot="1">
      <c r="C2375" s="536" t="s">
        <v>1892</v>
      </c>
      <c r="D2375" s="537" t="s">
        <v>1893</v>
      </c>
      <c r="E2375" s="778"/>
      <c r="F2375" s="538">
        <v>45356</v>
      </c>
      <c r="G2375" s="537" t="s">
        <v>1680</v>
      </c>
      <c r="H2375" s="540">
        <v>35530</v>
      </c>
    </row>
    <row r="2376" spans="3:8" ht="15.75" thickBot="1">
      <c r="C2376" s="536" t="s">
        <v>1892</v>
      </c>
      <c r="D2376" s="537" t="s">
        <v>1893</v>
      </c>
      <c r="E2376" s="778"/>
      <c r="F2376" s="538">
        <v>45356</v>
      </c>
      <c r="G2376" s="537" t="s">
        <v>1680</v>
      </c>
      <c r="H2376" s="540">
        <v>40280</v>
      </c>
    </row>
    <row r="2377" spans="3:8" ht="15.75" thickBot="1">
      <c r="C2377" s="536" t="s">
        <v>1892</v>
      </c>
      <c r="D2377" s="537" t="s">
        <v>1893</v>
      </c>
      <c r="E2377" s="778"/>
      <c r="F2377" s="538">
        <v>45356</v>
      </c>
      <c r="G2377" s="537" t="s">
        <v>1680</v>
      </c>
      <c r="H2377" s="540">
        <v>35548</v>
      </c>
    </row>
    <row r="2378" spans="3:8" ht="15.75" thickBot="1">
      <c r="C2378" s="536" t="s">
        <v>1892</v>
      </c>
      <c r="D2378" s="537" t="s">
        <v>1893</v>
      </c>
      <c r="E2378" s="778"/>
      <c r="F2378" s="538">
        <v>45356</v>
      </c>
      <c r="G2378" s="537" t="s">
        <v>1680</v>
      </c>
      <c r="H2378" s="540">
        <v>40280</v>
      </c>
    </row>
    <row r="2379" spans="3:8" ht="15.75" thickBot="1">
      <c r="C2379" s="536" t="s">
        <v>1892</v>
      </c>
      <c r="D2379" s="537" t="s">
        <v>1893</v>
      </c>
      <c r="E2379" s="778"/>
      <c r="F2379" s="538">
        <v>45387</v>
      </c>
      <c r="G2379" s="537" t="s">
        <v>1680</v>
      </c>
      <c r="H2379" s="540">
        <v>35533</v>
      </c>
    </row>
    <row r="2380" spans="3:8" ht="15.75" thickBot="1">
      <c r="C2380" s="536" t="s">
        <v>1892</v>
      </c>
      <c r="D2380" s="537" t="s">
        <v>1893</v>
      </c>
      <c r="E2380" s="778"/>
      <c r="F2380" s="538">
        <v>45387</v>
      </c>
      <c r="G2380" s="537" t="s">
        <v>1680</v>
      </c>
      <c r="H2380" s="540">
        <v>35553</v>
      </c>
    </row>
    <row r="2381" spans="3:8" ht="15.75" thickBot="1">
      <c r="C2381" s="536" t="s">
        <v>1892</v>
      </c>
      <c r="D2381" s="537" t="s">
        <v>1893</v>
      </c>
      <c r="E2381" s="778"/>
      <c r="F2381" s="538">
        <v>45387</v>
      </c>
      <c r="G2381" s="537" t="s">
        <v>1680</v>
      </c>
      <c r="H2381" s="540">
        <v>40267</v>
      </c>
    </row>
    <row r="2382" spans="3:8" ht="15.75" thickBot="1">
      <c r="C2382" s="536" t="s">
        <v>1892</v>
      </c>
      <c r="D2382" s="537" t="s">
        <v>1893</v>
      </c>
      <c r="E2382" s="778"/>
      <c r="F2382" s="538">
        <v>45387</v>
      </c>
      <c r="G2382" s="537" t="s">
        <v>1680</v>
      </c>
      <c r="H2382" s="540">
        <v>40277</v>
      </c>
    </row>
    <row r="2383" spans="3:8" ht="15.75" thickBot="1">
      <c r="C2383" s="536" t="s">
        <v>1892</v>
      </c>
      <c r="D2383" s="537" t="s">
        <v>1893</v>
      </c>
      <c r="E2383" s="778"/>
      <c r="F2383" s="538">
        <v>45387</v>
      </c>
      <c r="G2383" s="537" t="s">
        <v>1680</v>
      </c>
      <c r="H2383" s="540">
        <v>40271</v>
      </c>
    </row>
    <row r="2384" spans="3:8" ht="15.75" thickBot="1">
      <c r="C2384" s="536" t="s">
        <v>1892</v>
      </c>
      <c r="D2384" s="537" t="s">
        <v>1893</v>
      </c>
      <c r="E2384" s="778"/>
      <c r="F2384" s="538">
        <v>45417</v>
      </c>
      <c r="G2384" s="537" t="s">
        <v>1680</v>
      </c>
      <c r="H2384" s="540">
        <v>8294</v>
      </c>
    </row>
    <row r="2385" spans="3:8" ht="15.75" thickBot="1">
      <c r="C2385" s="536" t="s">
        <v>1892</v>
      </c>
      <c r="D2385" s="537" t="s">
        <v>1893</v>
      </c>
      <c r="E2385" s="778"/>
      <c r="F2385" s="538">
        <v>45417</v>
      </c>
      <c r="G2385" s="537" t="s">
        <v>1680</v>
      </c>
      <c r="H2385" s="540">
        <v>27218</v>
      </c>
    </row>
    <row r="2386" spans="3:8" ht="15.75" thickBot="1">
      <c r="C2386" s="536" t="s">
        <v>1892</v>
      </c>
      <c r="D2386" s="537" t="s">
        <v>1893</v>
      </c>
      <c r="E2386" s="778"/>
      <c r="F2386" s="538">
        <v>45417</v>
      </c>
      <c r="G2386" s="537" t="s">
        <v>1680</v>
      </c>
      <c r="H2386" s="540">
        <v>35491</v>
      </c>
    </row>
    <row r="2387" spans="3:8" ht="15.75" thickBot="1">
      <c r="C2387" s="536" t="s">
        <v>1892</v>
      </c>
      <c r="D2387" s="537" t="s">
        <v>1893</v>
      </c>
      <c r="E2387" s="778"/>
      <c r="F2387" s="538">
        <v>45417</v>
      </c>
      <c r="G2387" s="537" t="s">
        <v>1680</v>
      </c>
      <c r="H2387" s="540">
        <v>40246</v>
      </c>
    </row>
    <row r="2388" spans="3:8" ht="15.75" thickBot="1">
      <c r="C2388" s="536" t="s">
        <v>1892</v>
      </c>
      <c r="D2388" s="537" t="s">
        <v>1893</v>
      </c>
      <c r="E2388" s="778"/>
      <c r="F2388" s="538">
        <v>45417</v>
      </c>
      <c r="G2388" s="537" t="s">
        <v>1680</v>
      </c>
      <c r="H2388" s="540">
        <v>35491</v>
      </c>
    </row>
    <row r="2389" spans="3:8" ht="15.75" thickBot="1">
      <c r="C2389" s="536" t="s">
        <v>1892</v>
      </c>
      <c r="D2389" s="537" t="s">
        <v>1893</v>
      </c>
      <c r="E2389" s="778"/>
      <c r="F2389" s="538">
        <v>45417</v>
      </c>
      <c r="G2389" s="537" t="s">
        <v>1680</v>
      </c>
      <c r="H2389" s="540">
        <v>40246</v>
      </c>
    </row>
    <row r="2390" spans="3:8" ht="15.75" thickBot="1">
      <c r="C2390" s="536" t="s">
        <v>1892</v>
      </c>
      <c r="D2390" s="537" t="s">
        <v>1893</v>
      </c>
      <c r="E2390" s="778"/>
      <c r="F2390" s="538">
        <v>45448</v>
      </c>
      <c r="G2390" s="537" t="s">
        <v>1680</v>
      </c>
      <c r="H2390" s="540">
        <v>35512</v>
      </c>
    </row>
    <row r="2391" spans="3:8" ht="15.75" thickBot="1">
      <c r="C2391" s="536" t="s">
        <v>1892</v>
      </c>
      <c r="D2391" s="537" t="s">
        <v>1893</v>
      </c>
      <c r="E2391" s="778"/>
      <c r="F2391" s="538">
        <v>45448</v>
      </c>
      <c r="G2391" s="537" t="s">
        <v>1680</v>
      </c>
      <c r="H2391" s="540">
        <v>40261</v>
      </c>
    </row>
    <row r="2392" spans="3:8" ht="15.75" thickBot="1">
      <c r="C2392" s="536" t="s">
        <v>1892</v>
      </c>
      <c r="D2392" s="537" t="s">
        <v>1893</v>
      </c>
      <c r="E2392" s="778"/>
      <c r="F2392" s="538">
        <v>45478</v>
      </c>
      <c r="G2392" s="537" t="s">
        <v>1680</v>
      </c>
      <c r="H2392" s="540">
        <v>40246</v>
      </c>
    </row>
    <row r="2393" spans="3:8" ht="15.75" thickBot="1">
      <c r="C2393" s="536" t="s">
        <v>1892</v>
      </c>
      <c r="D2393" s="537" t="s">
        <v>1893</v>
      </c>
      <c r="E2393" s="778"/>
      <c r="F2393" s="538">
        <v>45478</v>
      </c>
      <c r="G2393" s="537" t="s">
        <v>1680</v>
      </c>
      <c r="H2393" s="540">
        <v>40248</v>
      </c>
    </row>
    <row r="2394" spans="3:8" ht="15.75" thickBot="1">
      <c r="C2394" s="536" t="s">
        <v>1892</v>
      </c>
      <c r="D2394" s="537" t="s">
        <v>1893</v>
      </c>
      <c r="E2394" s="778"/>
      <c r="F2394" s="538">
        <v>45478</v>
      </c>
      <c r="G2394" s="537" t="s">
        <v>1680</v>
      </c>
      <c r="H2394" s="540">
        <v>35507</v>
      </c>
    </row>
    <row r="2395" spans="3:8" ht="15.75" thickBot="1">
      <c r="C2395" s="536" t="s">
        <v>1892</v>
      </c>
      <c r="D2395" s="537" t="s">
        <v>1893</v>
      </c>
      <c r="E2395" s="778"/>
      <c r="F2395" s="538">
        <v>45478</v>
      </c>
      <c r="G2395" s="537" t="s">
        <v>1680</v>
      </c>
      <c r="H2395" s="540">
        <v>35493</v>
      </c>
    </row>
    <row r="2396" spans="3:8" ht="15.75" thickBot="1">
      <c r="C2396" s="536" t="s">
        <v>1892</v>
      </c>
      <c r="D2396" s="537" t="s">
        <v>1893</v>
      </c>
      <c r="E2396" s="778"/>
      <c r="F2396" s="538">
        <v>45509</v>
      </c>
      <c r="G2396" s="537" t="s">
        <v>1680</v>
      </c>
      <c r="H2396" s="540">
        <v>35491</v>
      </c>
    </row>
    <row r="2397" spans="3:8" ht="15.75" thickBot="1">
      <c r="C2397" s="536" t="s">
        <v>1892</v>
      </c>
      <c r="D2397" s="537" t="s">
        <v>1893</v>
      </c>
      <c r="E2397" s="778"/>
      <c r="F2397" s="538">
        <v>45509</v>
      </c>
      <c r="G2397" s="537" t="s">
        <v>1680</v>
      </c>
      <c r="H2397" s="540">
        <v>40245</v>
      </c>
    </row>
    <row r="2398" spans="3:8" ht="15.75" thickBot="1">
      <c r="C2398" s="536" t="s">
        <v>1892</v>
      </c>
      <c r="D2398" s="537" t="s">
        <v>1893</v>
      </c>
      <c r="E2398" s="778"/>
      <c r="F2398" s="538">
        <v>45509</v>
      </c>
      <c r="G2398" s="537" t="s">
        <v>1680</v>
      </c>
      <c r="H2398" s="540">
        <v>40247</v>
      </c>
    </row>
    <row r="2399" spans="3:8" ht="15.75" thickBot="1">
      <c r="C2399" s="536" t="s">
        <v>1892</v>
      </c>
      <c r="D2399" s="537" t="s">
        <v>1893</v>
      </c>
      <c r="E2399" s="778"/>
      <c r="F2399" s="538">
        <v>45509</v>
      </c>
      <c r="G2399" s="537" t="s">
        <v>1680</v>
      </c>
      <c r="H2399" s="540">
        <v>35491</v>
      </c>
    </row>
    <row r="2400" spans="3:8" ht="15.75" thickBot="1">
      <c r="C2400" s="536" t="s">
        <v>1892</v>
      </c>
      <c r="D2400" s="537" t="s">
        <v>1893</v>
      </c>
      <c r="E2400" s="778"/>
      <c r="F2400" s="538">
        <v>45540</v>
      </c>
      <c r="G2400" s="537" t="s">
        <v>1680</v>
      </c>
      <c r="H2400" s="540">
        <v>40325</v>
      </c>
    </row>
    <row r="2401" spans="3:8" ht="15.75" thickBot="1">
      <c r="C2401" s="536" t="s">
        <v>1892</v>
      </c>
      <c r="D2401" s="537" t="s">
        <v>1893</v>
      </c>
      <c r="E2401" s="778"/>
      <c r="F2401" s="538">
        <v>45540</v>
      </c>
      <c r="G2401" s="537" t="s">
        <v>1680</v>
      </c>
      <c r="H2401" s="540">
        <v>35272</v>
      </c>
    </row>
    <row r="2402" spans="3:8" ht="15.75" thickBot="1">
      <c r="C2402" s="536" t="s">
        <v>1892</v>
      </c>
      <c r="D2402" s="537" t="s">
        <v>1893</v>
      </c>
      <c r="E2402" s="778"/>
      <c r="F2402" s="538">
        <v>45540</v>
      </c>
      <c r="G2402" s="537" t="s">
        <v>1680</v>
      </c>
      <c r="H2402" s="540">
        <v>40128</v>
      </c>
    </row>
    <row r="2403" spans="3:8" ht="15.75" thickBot="1">
      <c r="C2403" s="536" t="s">
        <v>1892</v>
      </c>
      <c r="D2403" s="537" t="s">
        <v>1893</v>
      </c>
      <c r="E2403" s="778"/>
      <c r="F2403" s="538">
        <v>45540</v>
      </c>
      <c r="G2403" s="537" t="s">
        <v>1680</v>
      </c>
      <c r="H2403" s="540">
        <v>35622</v>
      </c>
    </row>
    <row r="2404" spans="3:8" ht="15.75" thickBot="1">
      <c r="C2404" s="536" t="s">
        <v>1892</v>
      </c>
      <c r="D2404" s="537" t="s">
        <v>1893</v>
      </c>
      <c r="E2404" s="778"/>
      <c r="F2404" s="538">
        <v>45570</v>
      </c>
      <c r="G2404" s="537" t="s">
        <v>1680</v>
      </c>
      <c r="H2404" s="540">
        <v>40112</v>
      </c>
    </row>
    <row r="2405" spans="3:8" ht="15.75" thickBot="1">
      <c r="C2405" s="536" t="s">
        <v>1892</v>
      </c>
      <c r="D2405" s="537" t="s">
        <v>1893</v>
      </c>
      <c r="E2405" s="778"/>
      <c r="F2405" s="538">
        <v>45570</v>
      </c>
      <c r="G2405" s="537" t="s">
        <v>1680</v>
      </c>
      <c r="H2405" s="540">
        <v>35259</v>
      </c>
    </row>
    <row r="2406" spans="3:8" ht="15.75" thickBot="1">
      <c r="C2406" s="536" t="s">
        <v>1892</v>
      </c>
      <c r="D2406" s="537" t="s">
        <v>1893</v>
      </c>
      <c r="E2406" s="778"/>
      <c r="F2406" s="538">
        <v>45570</v>
      </c>
      <c r="G2406" s="537" t="s">
        <v>1680</v>
      </c>
      <c r="H2406" s="540">
        <v>40115</v>
      </c>
    </row>
    <row r="2407" spans="3:8" ht="15.75" thickBot="1">
      <c r="C2407" s="536" t="s">
        <v>1892</v>
      </c>
      <c r="D2407" s="537" t="s">
        <v>1893</v>
      </c>
      <c r="E2407" s="778"/>
      <c r="F2407" s="538">
        <v>45570</v>
      </c>
      <c r="G2407" s="537" t="s">
        <v>1680</v>
      </c>
      <c r="H2407" s="540">
        <v>35255</v>
      </c>
    </row>
    <row r="2408" spans="3:8" ht="15.75" thickBot="1">
      <c r="C2408" s="536" t="s">
        <v>1892</v>
      </c>
      <c r="D2408" s="537" t="s">
        <v>1893</v>
      </c>
      <c r="E2408" s="778"/>
      <c r="F2408" s="538">
        <v>45601</v>
      </c>
      <c r="G2408" s="537" t="s">
        <v>1680</v>
      </c>
      <c r="H2408" s="540">
        <v>35273</v>
      </c>
    </row>
    <row r="2409" spans="3:8" ht="15.75" thickBot="1">
      <c r="C2409" s="536" t="s">
        <v>1892</v>
      </c>
      <c r="D2409" s="537" t="s">
        <v>1893</v>
      </c>
      <c r="E2409" s="778"/>
      <c r="F2409" s="538">
        <v>45601</v>
      </c>
      <c r="G2409" s="537" t="s">
        <v>1680</v>
      </c>
      <c r="H2409" s="540">
        <v>35257</v>
      </c>
    </row>
    <row r="2410" spans="3:8" ht="15.75" thickBot="1">
      <c r="C2410" s="536" t="s">
        <v>1892</v>
      </c>
      <c r="D2410" s="537" t="s">
        <v>1893</v>
      </c>
      <c r="E2410" s="778"/>
      <c r="F2410" s="538">
        <v>45601</v>
      </c>
      <c r="G2410" s="537" t="s">
        <v>1680</v>
      </c>
      <c r="H2410" s="540">
        <v>40112</v>
      </c>
    </row>
    <row r="2411" spans="3:8" ht="15.75" thickBot="1">
      <c r="C2411" s="536" t="s">
        <v>1892</v>
      </c>
      <c r="D2411" s="537" t="s">
        <v>1893</v>
      </c>
      <c r="E2411" s="778"/>
      <c r="F2411" s="538">
        <v>45601</v>
      </c>
      <c r="G2411" s="537" t="s">
        <v>1680</v>
      </c>
      <c r="H2411" s="540">
        <v>35257</v>
      </c>
    </row>
    <row r="2412" spans="3:8" ht="15.75" thickBot="1">
      <c r="C2412" s="536" t="s">
        <v>1892</v>
      </c>
      <c r="D2412" s="537" t="s">
        <v>1893</v>
      </c>
      <c r="E2412" s="778"/>
      <c r="F2412" s="538">
        <v>45601</v>
      </c>
      <c r="G2412" s="537" t="s">
        <v>1680</v>
      </c>
      <c r="H2412" s="540">
        <v>35256</v>
      </c>
    </row>
    <row r="2413" spans="3:8" ht="15.75" thickBot="1">
      <c r="C2413" s="536" t="s">
        <v>1892</v>
      </c>
      <c r="D2413" s="537" t="s">
        <v>1893</v>
      </c>
      <c r="E2413" s="778"/>
      <c r="F2413" s="538">
        <v>45601</v>
      </c>
      <c r="G2413" s="537" t="s">
        <v>1680</v>
      </c>
      <c r="H2413" s="540">
        <v>40112</v>
      </c>
    </row>
    <row r="2414" spans="3:8" ht="15.75" thickBot="1">
      <c r="C2414" s="536" t="s">
        <v>1892</v>
      </c>
      <c r="D2414" s="537" t="s">
        <v>1893</v>
      </c>
      <c r="E2414" s="778"/>
      <c r="F2414" s="538">
        <v>45601</v>
      </c>
      <c r="G2414" s="537" t="s">
        <v>1680</v>
      </c>
      <c r="H2414" s="540">
        <v>40125</v>
      </c>
    </row>
    <row r="2415" spans="3:8" ht="15.75" thickBot="1">
      <c r="C2415" s="536" t="s">
        <v>1892</v>
      </c>
      <c r="D2415" s="537" t="s">
        <v>1893</v>
      </c>
      <c r="E2415" s="778"/>
      <c r="F2415" s="538">
        <v>45631</v>
      </c>
      <c r="G2415" s="537" t="s">
        <v>1680</v>
      </c>
      <c r="H2415" s="540">
        <v>35255</v>
      </c>
    </row>
    <row r="2416" spans="3:8" ht="15.75" thickBot="1">
      <c r="C2416" s="536" t="s">
        <v>1892</v>
      </c>
      <c r="D2416" s="537" t="s">
        <v>1893</v>
      </c>
      <c r="E2416" s="778"/>
      <c r="F2416" s="538">
        <v>45631</v>
      </c>
      <c r="G2416" s="537" t="s">
        <v>1680</v>
      </c>
      <c r="H2416" s="540">
        <v>35257</v>
      </c>
    </row>
    <row r="2417" spans="3:8" ht="15.75" thickBot="1">
      <c r="C2417" s="536" t="s">
        <v>1892</v>
      </c>
      <c r="D2417" s="537" t="s">
        <v>1893</v>
      </c>
      <c r="E2417" s="778"/>
      <c r="F2417" s="538">
        <v>45631</v>
      </c>
      <c r="G2417" s="537" t="s">
        <v>1680</v>
      </c>
      <c r="H2417" s="540">
        <v>40113</v>
      </c>
    </row>
    <row r="2418" spans="3:8" ht="15.75" thickBot="1">
      <c r="C2418" s="536" t="s">
        <v>1892</v>
      </c>
      <c r="D2418" s="537" t="s">
        <v>1893</v>
      </c>
      <c r="E2418" s="778"/>
      <c r="F2418" s="538">
        <v>45631</v>
      </c>
      <c r="G2418" s="537" t="s">
        <v>1680</v>
      </c>
      <c r="H2418" s="540">
        <v>40112</v>
      </c>
    </row>
    <row r="2419" spans="3:8" ht="15.75" thickBot="1">
      <c r="C2419" s="536" t="s">
        <v>1892</v>
      </c>
      <c r="D2419" s="537" t="s">
        <v>1893</v>
      </c>
      <c r="E2419" s="778"/>
      <c r="F2419" s="537" t="s">
        <v>1840</v>
      </c>
      <c r="G2419" s="537" t="s">
        <v>1680</v>
      </c>
      <c r="H2419" s="540">
        <v>40125</v>
      </c>
    </row>
    <row r="2420" spans="3:8" ht="15.75" thickBot="1">
      <c r="C2420" s="536" t="s">
        <v>1892</v>
      </c>
      <c r="D2420" s="537" t="s">
        <v>1893</v>
      </c>
      <c r="E2420" s="778"/>
      <c r="F2420" s="537" t="s">
        <v>1840</v>
      </c>
      <c r="G2420" s="537" t="s">
        <v>1680</v>
      </c>
      <c r="H2420" s="540">
        <v>35275</v>
      </c>
    </row>
    <row r="2421" spans="3:8" ht="15.75" thickBot="1">
      <c r="C2421" s="536" t="s">
        <v>1892</v>
      </c>
      <c r="D2421" s="537" t="s">
        <v>1893</v>
      </c>
      <c r="E2421" s="778"/>
      <c r="F2421" s="537" t="s">
        <v>1840</v>
      </c>
      <c r="G2421" s="537" t="s">
        <v>1680</v>
      </c>
      <c r="H2421" s="540">
        <v>40112</v>
      </c>
    </row>
    <row r="2422" spans="3:8" ht="15.75" thickBot="1">
      <c r="C2422" s="536" t="s">
        <v>1892</v>
      </c>
      <c r="D2422" s="537" t="s">
        <v>1893</v>
      </c>
      <c r="E2422" s="778"/>
      <c r="F2422" s="537" t="s">
        <v>1841</v>
      </c>
      <c r="G2422" s="537" t="s">
        <v>1680</v>
      </c>
      <c r="H2422" s="540">
        <v>40130</v>
      </c>
    </row>
    <row r="2423" spans="3:8" ht="15.75" thickBot="1">
      <c r="C2423" s="536" t="s">
        <v>1892</v>
      </c>
      <c r="D2423" s="537" t="s">
        <v>1893</v>
      </c>
      <c r="E2423" s="778"/>
      <c r="F2423" s="537" t="s">
        <v>1841</v>
      </c>
      <c r="G2423" s="537" t="s">
        <v>1680</v>
      </c>
      <c r="H2423" s="540">
        <v>35270</v>
      </c>
    </row>
    <row r="2424" spans="3:8" ht="15.75" thickBot="1">
      <c r="C2424" s="536" t="s">
        <v>1892</v>
      </c>
      <c r="D2424" s="537" t="s">
        <v>1893</v>
      </c>
      <c r="E2424" s="778"/>
      <c r="F2424" s="537" t="s">
        <v>1841</v>
      </c>
      <c r="G2424" s="537" t="s">
        <v>1680</v>
      </c>
      <c r="H2424" s="540">
        <v>35258</v>
      </c>
    </row>
    <row r="2425" spans="3:8" ht="15.75" thickBot="1">
      <c r="C2425" s="536" t="s">
        <v>1892</v>
      </c>
      <c r="D2425" s="537" t="s">
        <v>1893</v>
      </c>
      <c r="E2425" s="778"/>
      <c r="F2425" s="537" t="s">
        <v>1841</v>
      </c>
      <c r="G2425" s="537" t="s">
        <v>1680</v>
      </c>
      <c r="H2425" s="540">
        <v>40114</v>
      </c>
    </row>
    <row r="2426" spans="3:8" ht="15.75" thickBot="1">
      <c r="C2426" s="536" t="s">
        <v>1892</v>
      </c>
      <c r="D2426" s="537" t="s">
        <v>1893</v>
      </c>
      <c r="E2426" s="778"/>
      <c r="F2426" s="537" t="s">
        <v>1920</v>
      </c>
      <c r="G2426" s="537" t="s">
        <v>1680</v>
      </c>
      <c r="H2426" s="540">
        <v>35126</v>
      </c>
    </row>
    <row r="2427" spans="3:8" ht="15.75" thickBot="1">
      <c r="C2427" s="536" t="s">
        <v>1892</v>
      </c>
      <c r="D2427" s="537" t="s">
        <v>1893</v>
      </c>
      <c r="E2427" s="778"/>
      <c r="F2427" s="537" t="s">
        <v>1920</v>
      </c>
      <c r="G2427" s="537" t="s">
        <v>1680</v>
      </c>
      <c r="H2427" s="540">
        <v>8259</v>
      </c>
    </row>
    <row r="2428" spans="3:8" ht="15.75" thickBot="1">
      <c r="C2428" s="536" t="s">
        <v>1892</v>
      </c>
      <c r="D2428" s="537" t="s">
        <v>1893</v>
      </c>
      <c r="E2428" s="778"/>
      <c r="F2428" s="537" t="s">
        <v>1920</v>
      </c>
      <c r="G2428" s="537" t="s">
        <v>1680</v>
      </c>
      <c r="H2428" s="540">
        <v>26343</v>
      </c>
    </row>
    <row r="2429" spans="3:8" ht="15.75" thickBot="1">
      <c r="C2429" s="536" t="s">
        <v>1892</v>
      </c>
      <c r="D2429" s="537" t="s">
        <v>1893</v>
      </c>
      <c r="E2429" s="778"/>
      <c r="F2429" s="537" t="s">
        <v>1920</v>
      </c>
      <c r="G2429" s="537" t="s">
        <v>1680</v>
      </c>
      <c r="H2429" s="540">
        <v>34598</v>
      </c>
    </row>
    <row r="2430" spans="3:8" ht="15.75" thickBot="1">
      <c r="C2430" s="536" t="s">
        <v>1892</v>
      </c>
      <c r="D2430" s="537" t="s">
        <v>1893</v>
      </c>
      <c r="E2430" s="778"/>
      <c r="F2430" s="537" t="s">
        <v>1920</v>
      </c>
      <c r="G2430" s="537" t="s">
        <v>1680</v>
      </c>
      <c r="H2430" s="540">
        <v>35127</v>
      </c>
    </row>
    <row r="2431" spans="3:8" ht="15.75" thickBot="1">
      <c r="C2431" s="536" t="s">
        <v>1892</v>
      </c>
      <c r="D2431" s="537" t="s">
        <v>1893</v>
      </c>
      <c r="E2431" s="778"/>
      <c r="F2431" s="537" t="s">
        <v>1708</v>
      </c>
      <c r="G2431" s="537" t="s">
        <v>1680</v>
      </c>
      <c r="H2431" s="540">
        <v>35426</v>
      </c>
    </row>
    <row r="2432" spans="3:8" ht="15.75" thickBot="1">
      <c r="C2432" s="536" t="s">
        <v>1892</v>
      </c>
      <c r="D2432" s="537" t="s">
        <v>1893</v>
      </c>
      <c r="E2432" s="778"/>
      <c r="F2432" s="537" t="s">
        <v>1708</v>
      </c>
      <c r="G2432" s="537" t="s">
        <v>1680</v>
      </c>
      <c r="H2432" s="540">
        <v>35412</v>
      </c>
    </row>
    <row r="2433" spans="3:8" ht="15.75" thickBot="1">
      <c r="C2433" s="536" t="s">
        <v>1892</v>
      </c>
      <c r="D2433" s="537" t="s">
        <v>1893</v>
      </c>
      <c r="E2433" s="778"/>
      <c r="F2433" s="537" t="s">
        <v>1708</v>
      </c>
      <c r="G2433" s="537" t="s">
        <v>1680</v>
      </c>
      <c r="H2433" s="540">
        <v>35246</v>
      </c>
    </row>
    <row r="2434" spans="3:8" ht="15.75" thickBot="1">
      <c r="C2434" s="536" t="s">
        <v>1892</v>
      </c>
      <c r="D2434" s="537" t="s">
        <v>1893</v>
      </c>
      <c r="E2434" s="778"/>
      <c r="F2434" s="537" t="s">
        <v>1708</v>
      </c>
      <c r="G2434" s="537" t="s">
        <v>1680</v>
      </c>
      <c r="H2434" s="540">
        <v>-35246</v>
      </c>
    </row>
    <row r="2435" spans="3:8" ht="15.75" thickBot="1">
      <c r="C2435" s="536" t="s">
        <v>1892</v>
      </c>
      <c r="D2435" s="537" t="s">
        <v>1893</v>
      </c>
      <c r="E2435" s="778"/>
      <c r="F2435" s="537" t="s">
        <v>1708</v>
      </c>
      <c r="G2435" s="537" t="s">
        <v>1680</v>
      </c>
      <c r="H2435" s="537">
        <v>180</v>
      </c>
    </row>
    <row r="2436" spans="3:8" ht="15.75" thickBot="1">
      <c r="C2436" s="536" t="s">
        <v>1892</v>
      </c>
      <c r="D2436" s="537" t="s">
        <v>1893</v>
      </c>
      <c r="E2436" s="778"/>
      <c r="F2436" s="537" t="s">
        <v>1708</v>
      </c>
      <c r="G2436" s="537" t="s">
        <v>1680</v>
      </c>
      <c r="H2436" s="540">
        <v>35246</v>
      </c>
    </row>
    <row r="2437" spans="3:8" ht="15.75" thickBot="1">
      <c r="C2437" s="536" t="s">
        <v>1892</v>
      </c>
      <c r="D2437" s="537" t="s">
        <v>1893</v>
      </c>
      <c r="E2437" s="778"/>
      <c r="F2437" s="537" t="s">
        <v>1708</v>
      </c>
      <c r="G2437" s="537" t="s">
        <v>1680</v>
      </c>
      <c r="H2437" s="540">
        <v>40217</v>
      </c>
    </row>
    <row r="2438" spans="3:8" ht="15.75" thickBot="1">
      <c r="C2438" s="536" t="s">
        <v>1892</v>
      </c>
      <c r="D2438" s="537" t="s">
        <v>1893</v>
      </c>
      <c r="E2438" s="778"/>
      <c r="F2438" s="537" t="s">
        <v>1708</v>
      </c>
      <c r="G2438" s="537" t="s">
        <v>1680</v>
      </c>
      <c r="H2438" s="540">
        <v>40202</v>
      </c>
    </row>
    <row r="2439" spans="3:8" ht="15.75" thickBot="1">
      <c r="C2439" s="536" t="s">
        <v>1892</v>
      </c>
      <c r="D2439" s="537" t="s">
        <v>1893</v>
      </c>
      <c r="E2439" s="778"/>
      <c r="F2439" s="537" t="s">
        <v>1842</v>
      </c>
      <c r="G2439" s="537" t="s">
        <v>1680</v>
      </c>
      <c r="H2439" s="540">
        <v>40215</v>
      </c>
    </row>
    <row r="2440" spans="3:8" ht="15.75" thickBot="1">
      <c r="C2440" s="536" t="s">
        <v>1892</v>
      </c>
      <c r="D2440" s="537" t="s">
        <v>1893</v>
      </c>
      <c r="E2440" s="778"/>
      <c r="F2440" s="537" t="s">
        <v>1842</v>
      </c>
      <c r="G2440" s="537" t="s">
        <v>1680</v>
      </c>
      <c r="H2440" s="540">
        <v>35430</v>
      </c>
    </row>
    <row r="2441" spans="3:8" ht="15.75" thickBot="1">
      <c r="C2441" s="536" t="s">
        <v>1892</v>
      </c>
      <c r="D2441" s="537" t="s">
        <v>1893</v>
      </c>
      <c r="E2441" s="778"/>
      <c r="F2441" s="537" t="s">
        <v>1842</v>
      </c>
      <c r="G2441" s="537" t="s">
        <v>1680</v>
      </c>
      <c r="H2441" s="540">
        <v>40201</v>
      </c>
    </row>
    <row r="2442" spans="3:8" ht="15.75" thickBot="1">
      <c r="C2442" s="536" t="s">
        <v>1892</v>
      </c>
      <c r="D2442" s="537" t="s">
        <v>1893</v>
      </c>
      <c r="E2442" s="778"/>
      <c r="F2442" s="537" t="s">
        <v>1842</v>
      </c>
      <c r="G2442" s="537" t="s">
        <v>1680</v>
      </c>
      <c r="H2442" s="540">
        <v>35415</v>
      </c>
    </row>
    <row r="2443" spans="3:8" ht="15.75" thickBot="1">
      <c r="C2443" s="536" t="s">
        <v>1892</v>
      </c>
      <c r="D2443" s="537" t="s">
        <v>1893</v>
      </c>
      <c r="E2443" s="778"/>
      <c r="F2443" s="537" t="s">
        <v>1843</v>
      </c>
      <c r="G2443" s="537" t="s">
        <v>1680</v>
      </c>
      <c r="H2443" s="540">
        <v>40222</v>
      </c>
    </row>
    <row r="2444" spans="3:8" ht="15.75" thickBot="1">
      <c r="C2444" s="536" t="s">
        <v>1892</v>
      </c>
      <c r="D2444" s="537" t="s">
        <v>1893</v>
      </c>
      <c r="E2444" s="778"/>
      <c r="F2444" s="537" t="s">
        <v>1843</v>
      </c>
      <c r="G2444" s="537" t="s">
        <v>1680</v>
      </c>
      <c r="H2444" s="540">
        <v>35431</v>
      </c>
    </row>
    <row r="2445" spans="3:8" ht="15.75" thickBot="1">
      <c r="C2445" s="536" t="s">
        <v>1892</v>
      </c>
      <c r="D2445" s="537" t="s">
        <v>1893</v>
      </c>
      <c r="E2445" s="778"/>
      <c r="F2445" s="537" t="s">
        <v>1843</v>
      </c>
      <c r="G2445" s="537" t="s">
        <v>1680</v>
      </c>
      <c r="H2445" s="540">
        <v>23702</v>
      </c>
    </row>
    <row r="2446" spans="3:8" ht="15.75" thickBot="1">
      <c r="C2446" s="536" t="s">
        <v>1892</v>
      </c>
      <c r="D2446" s="537" t="s">
        <v>1893</v>
      </c>
      <c r="E2446" s="778"/>
      <c r="F2446" s="537" t="s">
        <v>1843</v>
      </c>
      <c r="G2446" s="537" t="s">
        <v>1680</v>
      </c>
      <c r="H2446" s="540">
        <v>11710</v>
      </c>
    </row>
    <row r="2447" spans="3:8" ht="15.75" thickBot="1">
      <c r="C2447" s="536" t="s">
        <v>1892</v>
      </c>
      <c r="D2447" s="537" t="s">
        <v>1893</v>
      </c>
      <c r="E2447" s="778"/>
      <c r="F2447" s="537" t="s">
        <v>1843</v>
      </c>
      <c r="G2447" s="537" t="s">
        <v>1680</v>
      </c>
      <c r="H2447" s="540">
        <v>23702</v>
      </c>
    </row>
    <row r="2448" spans="3:8" ht="15.75" thickBot="1">
      <c r="C2448" s="536" t="s">
        <v>1892</v>
      </c>
      <c r="D2448" s="537" t="s">
        <v>1893</v>
      </c>
      <c r="E2448" s="778"/>
      <c r="F2448" s="537" t="s">
        <v>1843</v>
      </c>
      <c r="G2448" s="537" t="s">
        <v>1680</v>
      </c>
      <c r="H2448" s="540">
        <v>11710</v>
      </c>
    </row>
    <row r="2449" spans="3:8" ht="15.75" thickBot="1">
      <c r="C2449" s="536" t="s">
        <v>1892</v>
      </c>
      <c r="D2449" s="537" t="s">
        <v>1893</v>
      </c>
      <c r="E2449" s="778"/>
      <c r="F2449" s="537" t="s">
        <v>1843</v>
      </c>
      <c r="G2449" s="537" t="s">
        <v>1680</v>
      </c>
      <c r="H2449" s="540">
        <v>-11710</v>
      </c>
    </row>
    <row r="2450" spans="3:8" ht="15.75" thickBot="1">
      <c r="C2450" s="536" t="s">
        <v>1892</v>
      </c>
      <c r="D2450" s="537" t="s">
        <v>1893</v>
      </c>
      <c r="E2450" s="778"/>
      <c r="F2450" s="537" t="s">
        <v>1843</v>
      </c>
      <c r="G2450" s="537" t="s">
        <v>1680</v>
      </c>
      <c r="H2450" s="540">
        <v>40201</v>
      </c>
    </row>
    <row r="2451" spans="3:8" ht="15.75" thickBot="1">
      <c r="C2451" s="536" t="s">
        <v>1892</v>
      </c>
      <c r="D2451" s="537" t="s">
        <v>1893</v>
      </c>
      <c r="E2451" s="778"/>
      <c r="F2451" s="537" t="s">
        <v>1843</v>
      </c>
      <c r="G2451" s="537" t="s">
        <v>1680</v>
      </c>
      <c r="H2451" s="540">
        <v>-23702</v>
      </c>
    </row>
    <row r="2452" spans="3:8" ht="15.75" thickBot="1">
      <c r="C2452" s="536" t="s">
        <v>1892</v>
      </c>
      <c r="D2452" s="537" t="s">
        <v>1893</v>
      </c>
      <c r="E2452" s="778"/>
      <c r="F2452" s="537" t="s">
        <v>1921</v>
      </c>
      <c r="G2452" s="537" t="s">
        <v>1680</v>
      </c>
      <c r="H2452" s="540">
        <v>40202</v>
      </c>
    </row>
    <row r="2453" spans="3:8" ht="15.75" thickBot="1">
      <c r="C2453" s="536" t="s">
        <v>1892</v>
      </c>
      <c r="D2453" s="537" t="s">
        <v>1893</v>
      </c>
      <c r="E2453" s="778"/>
      <c r="F2453" s="537" t="s">
        <v>1921</v>
      </c>
      <c r="G2453" s="537" t="s">
        <v>1680</v>
      </c>
      <c r="H2453" s="540">
        <v>35413</v>
      </c>
    </row>
    <row r="2454" spans="3:8" ht="15.75" thickBot="1">
      <c r="C2454" s="536" t="s">
        <v>1892</v>
      </c>
      <c r="D2454" s="537" t="s">
        <v>1893</v>
      </c>
      <c r="E2454" s="778"/>
      <c r="F2454" s="537" t="s">
        <v>1844</v>
      </c>
      <c r="G2454" s="537" t="s">
        <v>1680</v>
      </c>
      <c r="H2454" s="540">
        <v>40200</v>
      </c>
    </row>
    <row r="2455" spans="3:8" ht="15.75" thickBot="1">
      <c r="C2455" s="536" t="s">
        <v>1892</v>
      </c>
      <c r="D2455" s="537" t="s">
        <v>1893</v>
      </c>
      <c r="E2455" s="778"/>
      <c r="F2455" s="537" t="s">
        <v>1844</v>
      </c>
      <c r="G2455" s="537" t="s">
        <v>1680</v>
      </c>
      <c r="H2455" s="540">
        <v>35414</v>
      </c>
    </row>
    <row r="2456" spans="3:8" ht="15.75" thickBot="1">
      <c r="C2456" s="536" t="s">
        <v>1892</v>
      </c>
      <c r="D2456" s="537" t="s">
        <v>1893</v>
      </c>
      <c r="E2456" s="778"/>
      <c r="F2456" s="537" t="s">
        <v>1844</v>
      </c>
      <c r="G2456" s="537" t="s">
        <v>1680</v>
      </c>
      <c r="H2456" s="540">
        <v>-40200</v>
      </c>
    </row>
    <row r="2457" spans="3:8" ht="15.75" thickBot="1">
      <c r="C2457" s="536" t="s">
        <v>1892</v>
      </c>
      <c r="D2457" s="537" t="s">
        <v>1893</v>
      </c>
      <c r="E2457" s="778"/>
      <c r="F2457" s="537" t="s">
        <v>1844</v>
      </c>
      <c r="G2457" s="537" t="s">
        <v>1680</v>
      </c>
      <c r="H2457" s="540">
        <v>40200</v>
      </c>
    </row>
    <row r="2458" spans="3:8" ht="15.75" thickBot="1">
      <c r="C2458" s="536" t="s">
        <v>1892</v>
      </c>
      <c r="D2458" s="537" t="s">
        <v>1893</v>
      </c>
      <c r="E2458" s="778"/>
      <c r="F2458" s="537" t="s">
        <v>1845</v>
      </c>
      <c r="G2458" s="537" t="s">
        <v>1680</v>
      </c>
      <c r="H2458" s="540">
        <v>40205</v>
      </c>
    </row>
    <row r="2459" spans="3:8" ht="15.75" thickBot="1">
      <c r="C2459" s="536" t="s">
        <v>1892</v>
      </c>
      <c r="D2459" s="537" t="s">
        <v>1893</v>
      </c>
      <c r="E2459" s="778"/>
      <c r="F2459" s="537" t="s">
        <v>1845</v>
      </c>
      <c r="G2459" s="537" t="s">
        <v>1680</v>
      </c>
      <c r="H2459" s="540">
        <v>35413</v>
      </c>
    </row>
    <row r="2460" spans="3:8" ht="15.75" thickBot="1">
      <c r="C2460" s="536" t="s">
        <v>1892</v>
      </c>
      <c r="D2460" s="537" t="s">
        <v>1893</v>
      </c>
      <c r="E2460" s="778"/>
      <c r="F2460" s="537" t="s">
        <v>1845</v>
      </c>
      <c r="G2460" s="537" t="s">
        <v>1680</v>
      </c>
      <c r="H2460" s="540">
        <v>40202</v>
      </c>
    </row>
    <row r="2461" spans="3:8" ht="15.75" thickBot="1">
      <c r="C2461" s="536" t="s">
        <v>1892</v>
      </c>
      <c r="D2461" s="537" t="s">
        <v>1893</v>
      </c>
      <c r="E2461" s="778"/>
      <c r="F2461" s="537" t="s">
        <v>1845</v>
      </c>
      <c r="G2461" s="537" t="s">
        <v>1680</v>
      </c>
      <c r="H2461" s="540">
        <v>35412</v>
      </c>
    </row>
    <row r="2462" spans="3:8" ht="15.75" thickBot="1">
      <c r="C2462" s="536" t="s">
        <v>1892</v>
      </c>
      <c r="D2462" s="537" t="s">
        <v>1893</v>
      </c>
      <c r="E2462" s="778"/>
      <c r="F2462" s="537" t="s">
        <v>1846</v>
      </c>
      <c r="G2462" s="537" t="s">
        <v>1680</v>
      </c>
      <c r="H2462" s="540">
        <v>35430</v>
      </c>
    </row>
    <row r="2463" spans="3:8" ht="15.75" thickBot="1">
      <c r="C2463" s="536" t="s">
        <v>1892</v>
      </c>
      <c r="D2463" s="537" t="s">
        <v>1893</v>
      </c>
      <c r="E2463" s="778"/>
      <c r="F2463" s="537" t="s">
        <v>1846</v>
      </c>
      <c r="G2463" s="537" t="s">
        <v>1680</v>
      </c>
      <c r="H2463" s="540">
        <v>40217</v>
      </c>
    </row>
    <row r="2464" spans="3:8" ht="15.75" thickBot="1">
      <c r="C2464" s="536" t="s">
        <v>1892</v>
      </c>
      <c r="D2464" s="537" t="s">
        <v>1893</v>
      </c>
      <c r="E2464" s="778"/>
      <c r="F2464" s="537" t="s">
        <v>1846</v>
      </c>
      <c r="G2464" s="537" t="s">
        <v>1680</v>
      </c>
      <c r="H2464" s="540">
        <v>35427</v>
      </c>
    </row>
    <row r="2465" spans="3:8" ht="15.75" thickBot="1">
      <c r="C2465" s="536" t="s">
        <v>1892</v>
      </c>
      <c r="D2465" s="537" t="s">
        <v>1893</v>
      </c>
      <c r="E2465" s="778"/>
      <c r="F2465" s="537" t="s">
        <v>1846</v>
      </c>
      <c r="G2465" s="537" t="s">
        <v>1680</v>
      </c>
      <c r="H2465" s="540">
        <v>40217</v>
      </c>
    </row>
    <row r="2466" spans="3:8" ht="15.75" thickBot="1">
      <c r="C2466" s="536" t="s">
        <v>1892</v>
      </c>
      <c r="D2466" s="537" t="s">
        <v>1893</v>
      </c>
      <c r="E2466" s="778"/>
      <c r="F2466" s="537" t="s">
        <v>1847</v>
      </c>
      <c r="G2466" s="537" t="s">
        <v>1680</v>
      </c>
      <c r="H2466" s="540">
        <v>40039</v>
      </c>
    </row>
    <row r="2467" spans="3:8" ht="15.75" thickBot="1">
      <c r="C2467" s="536" t="s">
        <v>1892</v>
      </c>
      <c r="D2467" s="537" t="s">
        <v>1893</v>
      </c>
      <c r="E2467" s="778"/>
      <c r="F2467" s="537" t="s">
        <v>1847</v>
      </c>
      <c r="G2467" s="537" t="s">
        <v>1680</v>
      </c>
      <c r="H2467" s="540">
        <v>35412</v>
      </c>
    </row>
    <row r="2468" spans="3:8" ht="15.75" thickBot="1">
      <c r="C2468" s="536" t="s">
        <v>1892</v>
      </c>
      <c r="D2468" s="537" t="s">
        <v>1893</v>
      </c>
      <c r="E2468" s="778"/>
      <c r="F2468" s="537" t="s">
        <v>1847</v>
      </c>
      <c r="G2468" s="537" t="s">
        <v>1680</v>
      </c>
      <c r="H2468" s="540">
        <v>35117</v>
      </c>
    </row>
    <row r="2469" spans="3:8" ht="15.75" thickBot="1">
      <c r="C2469" s="536" t="s">
        <v>1892</v>
      </c>
      <c r="D2469" s="537" t="s">
        <v>1893</v>
      </c>
      <c r="E2469" s="778"/>
      <c r="F2469" s="537" t="s">
        <v>1847</v>
      </c>
      <c r="G2469" s="537" t="s">
        <v>1680</v>
      </c>
      <c r="H2469" s="540">
        <v>40205</v>
      </c>
    </row>
    <row r="2470" spans="3:8" ht="15.75" thickBot="1">
      <c r="C2470" s="536" t="s">
        <v>1892</v>
      </c>
      <c r="D2470" s="537" t="s">
        <v>1893</v>
      </c>
      <c r="E2470" s="778"/>
      <c r="F2470" s="537" t="s">
        <v>1848</v>
      </c>
      <c r="G2470" s="537" t="s">
        <v>1680</v>
      </c>
      <c r="H2470" s="540">
        <v>2100</v>
      </c>
    </row>
    <row r="2471" spans="3:8" ht="15.75" thickBot="1">
      <c r="C2471" s="536" t="s">
        <v>1892</v>
      </c>
      <c r="D2471" s="537" t="s">
        <v>1893</v>
      </c>
      <c r="E2471" s="778"/>
      <c r="F2471" s="537" t="s">
        <v>1848</v>
      </c>
      <c r="G2471" s="537" t="s">
        <v>1680</v>
      </c>
      <c r="H2471" s="540">
        <v>35135</v>
      </c>
    </row>
    <row r="2472" spans="3:8" ht="15.75" thickBot="1">
      <c r="C2472" s="536" t="s">
        <v>1892</v>
      </c>
      <c r="D2472" s="537" t="s">
        <v>1893</v>
      </c>
      <c r="E2472" s="778"/>
      <c r="F2472" s="537" t="s">
        <v>1848</v>
      </c>
      <c r="G2472" s="537" t="s">
        <v>1680</v>
      </c>
      <c r="H2472" s="540">
        <v>33021</v>
      </c>
    </row>
    <row r="2473" spans="3:8" ht="15.75" thickBot="1">
      <c r="C2473" s="536" t="s">
        <v>1892</v>
      </c>
      <c r="D2473" s="537" t="s">
        <v>1893</v>
      </c>
      <c r="E2473" s="778"/>
      <c r="F2473" s="537" t="s">
        <v>1848</v>
      </c>
      <c r="G2473" s="537" t="s">
        <v>1680</v>
      </c>
      <c r="H2473" s="540">
        <v>40054</v>
      </c>
    </row>
    <row r="2474" spans="3:8" ht="15.75" thickBot="1">
      <c r="C2474" s="536" t="s">
        <v>1892</v>
      </c>
      <c r="D2474" s="537" t="s">
        <v>1893</v>
      </c>
      <c r="E2474" s="778"/>
      <c r="F2474" s="537" t="s">
        <v>1848</v>
      </c>
      <c r="G2474" s="537" t="s">
        <v>1680</v>
      </c>
      <c r="H2474" s="540">
        <v>40050</v>
      </c>
    </row>
    <row r="2475" spans="3:8" ht="15.75" thickBot="1">
      <c r="C2475" s="536" t="s">
        <v>1892</v>
      </c>
      <c r="D2475" s="537" t="s">
        <v>1893</v>
      </c>
      <c r="E2475" s="778"/>
      <c r="F2475" s="537" t="s">
        <v>1849</v>
      </c>
      <c r="G2475" s="537" t="s">
        <v>1680</v>
      </c>
      <c r="H2475" s="540">
        <v>34893</v>
      </c>
    </row>
    <row r="2476" spans="3:8" ht="15.75" thickBot="1">
      <c r="C2476" s="536" t="s">
        <v>1892</v>
      </c>
      <c r="D2476" s="537" t="s">
        <v>1893</v>
      </c>
      <c r="E2476" s="778"/>
      <c r="F2476" s="537" t="s">
        <v>1849</v>
      </c>
      <c r="G2476" s="537" t="s">
        <v>1680</v>
      </c>
      <c r="H2476" s="540">
        <v>14434</v>
      </c>
    </row>
    <row r="2477" spans="3:8" ht="15.75" thickBot="1">
      <c r="C2477" s="536" t="s">
        <v>1892</v>
      </c>
      <c r="D2477" s="537" t="s">
        <v>1893</v>
      </c>
      <c r="E2477" s="778"/>
      <c r="F2477" s="537" t="s">
        <v>1849</v>
      </c>
      <c r="G2477" s="537" t="s">
        <v>1680</v>
      </c>
      <c r="H2477" s="540">
        <v>16559</v>
      </c>
    </row>
    <row r="2478" spans="3:8" ht="15.75" thickBot="1">
      <c r="C2478" s="536" t="s">
        <v>1892</v>
      </c>
      <c r="D2478" s="537" t="s">
        <v>1893</v>
      </c>
      <c r="E2478" s="778"/>
      <c r="F2478" s="537" t="s">
        <v>1850</v>
      </c>
      <c r="G2478" s="537" t="s">
        <v>1680</v>
      </c>
      <c r="H2478" s="540">
        <v>28264</v>
      </c>
    </row>
    <row r="2479" spans="3:8" ht="15.75" thickBot="1">
      <c r="C2479" s="536" t="s">
        <v>1892</v>
      </c>
      <c r="D2479" s="537" t="s">
        <v>1893</v>
      </c>
      <c r="E2479" s="778"/>
      <c r="F2479" s="537" t="s">
        <v>1850</v>
      </c>
      <c r="G2479" s="537" t="s">
        <v>1680</v>
      </c>
      <c r="H2479" s="540">
        <v>40388</v>
      </c>
    </row>
    <row r="2480" spans="3:8" ht="15.75" thickBot="1">
      <c r="C2480" s="536" t="s">
        <v>1892</v>
      </c>
      <c r="D2480" s="537" t="s">
        <v>1893</v>
      </c>
      <c r="E2480" s="778"/>
      <c r="F2480" s="537" t="s">
        <v>1850</v>
      </c>
      <c r="G2480" s="537" t="s">
        <v>1680</v>
      </c>
      <c r="H2480" s="540">
        <v>35691</v>
      </c>
    </row>
    <row r="2481" spans="3:8" ht="15.75" thickBot="1">
      <c r="C2481" s="536" t="s">
        <v>1892</v>
      </c>
      <c r="D2481" s="537" t="s">
        <v>1893</v>
      </c>
      <c r="E2481" s="778"/>
      <c r="F2481" s="537" t="s">
        <v>1850</v>
      </c>
      <c r="G2481" s="537" t="s">
        <v>1680</v>
      </c>
      <c r="H2481" s="540">
        <v>7497</v>
      </c>
    </row>
    <row r="2482" spans="3:8" ht="15.75" thickBot="1">
      <c r="C2482" s="536" t="s">
        <v>1892</v>
      </c>
      <c r="D2482" s="537" t="s">
        <v>1893</v>
      </c>
      <c r="E2482" s="778"/>
      <c r="F2482" s="537" t="s">
        <v>1850</v>
      </c>
      <c r="G2482" s="537" t="s">
        <v>1680</v>
      </c>
      <c r="H2482" s="540">
        <v>40388</v>
      </c>
    </row>
    <row r="2483" spans="3:8" ht="15.75" thickBot="1">
      <c r="C2483" s="536" t="s">
        <v>1892</v>
      </c>
      <c r="D2483" s="537" t="s">
        <v>1893</v>
      </c>
      <c r="E2483" s="778"/>
      <c r="F2483" s="537" t="s">
        <v>1850</v>
      </c>
      <c r="G2483" s="537" t="s">
        <v>1680</v>
      </c>
      <c r="H2483" s="540">
        <v>40404</v>
      </c>
    </row>
    <row r="2484" spans="3:8" ht="15.75" thickBot="1">
      <c r="C2484" s="536" t="s">
        <v>1892</v>
      </c>
      <c r="D2484" s="537" t="s">
        <v>1893</v>
      </c>
      <c r="E2484" s="778"/>
      <c r="F2484" s="537" t="s">
        <v>1850</v>
      </c>
      <c r="G2484" s="537" t="s">
        <v>1680</v>
      </c>
      <c r="H2484" s="540">
        <v>28248</v>
      </c>
    </row>
    <row r="2485" spans="3:8" ht="15.75" thickBot="1">
      <c r="C2485" s="536" t="s">
        <v>1892</v>
      </c>
      <c r="D2485" s="537" t="s">
        <v>1893</v>
      </c>
      <c r="E2485" s="778"/>
      <c r="F2485" s="537" t="s">
        <v>1850</v>
      </c>
      <c r="G2485" s="537" t="s">
        <v>1680</v>
      </c>
      <c r="H2485" s="540">
        <v>7495</v>
      </c>
    </row>
    <row r="2486" spans="3:8" ht="15.75" thickBot="1">
      <c r="C2486" s="536" t="s">
        <v>1892</v>
      </c>
      <c r="D2486" s="537" t="s">
        <v>1893</v>
      </c>
      <c r="E2486" s="778"/>
      <c r="F2486" s="537" t="s">
        <v>1709</v>
      </c>
      <c r="G2486" s="537" t="s">
        <v>1680</v>
      </c>
      <c r="H2486" s="540">
        <v>35745</v>
      </c>
    </row>
    <row r="2487" spans="3:8" ht="15.75" thickBot="1">
      <c r="C2487" s="536" t="s">
        <v>1892</v>
      </c>
      <c r="D2487" s="537" t="s">
        <v>1893</v>
      </c>
      <c r="E2487" s="778"/>
      <c r="F2487" s="537" t="s">
        <v>1709</v>
      </c>
      <c r="G2487" s="537" t="s">
        <v>1680</v>
      </c>
      <c r="H2487" s="540">
        <v>40388</v>
      </c>
    </row>
    <row r="2488" spans="3:8" ht="15.75" thickBot="1">
      <c r="C2488" s="536" t="s">
        <v>1892</v>
      </c>
      <c r="D2488" s="537" t="s">
        <v>1893</v>
      </c>
      <c r="E2488" s="778"/>
      <c r="F2488" s="537" t="s">
        <v>1709</v>
      </c>
      <c r="G2488" s="537" t="s">
        <v>1680</v>
      </c>
      <c r="H2488" s="540">
        <v>35757</v>
      </c>
    </row>
    <row r="2489" spans="3:8" ht="15.75" thickBot="1">
      <c r="C2489" s="536" t="s">
        <v>1892</v>
      </c>
      <c r="D2489" s="537" t="s">
        <v>1893</v>
      </c>
      <c r="E2489" s="778"/>
      <c r="F2489" s="537" t="s">
        <v>1709</v>
      </c>
      <c r="G2489" s="537" t="s">
        <v>1680</v>
      </c>
      <c r="H2489" s="540">
        <v>35754</v>
      </c>
    </row>
    <row r="2490" spans="3:8" ht="15.75" thickBot="1">
      <c r="C2490" s="536" t="s">
        <v>1892</v>
      </c>
      <c r="D2490" s="537" t="s">
        <v>1893</v>
      </c>
      <c r="E2490" s="778"/>
      <c r="F2490" s="537" t="s">
        <v>1709</v>
      </c>
      <c r="G2490" s="537" t="s">
        <v>1680</v>
      </c>
      <c r="H2490" s="540">
        <v>40404</v>
      </c>
    </row>
    <row r="2491" spans="3:8" ht="15.75" thickBot="1">
      <c r="C2491" s="536" t="s">
        <v>1892</v>
      </c>
      <c r="D2491" s="537" t="s">
        <v>1893</v>
      </c>
      <c r="E2491" s="778"/>
      <c r="F2491" s="537" t="s">
        <v>1709</v>
      </c>
      <c r="G2491" s="537" t="s">
        <v>1680</v>
      </c>
      <c r="H2491" s="540">
        <v>40388</v>
      </c>
    </row>
    <row r="2492" spans="3:8" ht="15.75" thickBot="1">
      <c r="C2492" s="536" t="s">
        <v>1892</v>
      </c>
      <c r="D2492" s="537" t="s">
        <v>1893</v>
      </c>
      <c r="E2492" s="778"/>
      <c r="F2492" s="537" t="s">
        <v>1922</v>
      </c>
      <c r="G2492" s="537" t="s">
        <v>1680</v>
      </c>
      <c r="H2492" s="540">
        <v>52451</v>
      </c>
    </row>
    <row r="2493" spans="3:8" ht="15.75" thickBot="1">
      <c r="C2493" s="536" t="s">
        <v>1892</v>
      </c>
      <c r="D2493" s="537" t="s">
        <v>1893</v>
      </c>
      <c r="E2493" s="778"/>
      <c r="F2493" s="537" t="s">
        <v>1922</v>
      </c>
      <c r="G2493" s="537" t="s">
        <v>1680</v>
      </c>
      <c r="H2493" s="540">
        <v>52452</v>
      </c>
    </row>
    <row r="2494" spans="3:8" ht="15.75" thickBot="1">
      <c r="C2494" s="536" t="s">
        <v>1892</v>
      </c>
      <c r="D2494" s="537" t="s">
        <v>1893</v>
      </c>
      <c r="E2494" s="778"/>
      <c r="F2494" s="537" t="s">
        <v>841</v>
      </c>
      <c r="G2494" s="537" t="s">
        <v>814</v>
      </c>
      <c r="H2494" s="540">
        <v>-1805.3</v>
      </c>
    </row>
    <row r="2495" spans="3:8" ht="15.75" thickBot="1">
      <c r="C2495" s="536" t="s">
        <v>1892</v>
      </c>
      <c r="D2495" s="537" t="s">
        <v>1893</v>
      </c>
      <c r="E2495" s="778"/>
      <c r="F2495" s="537" t="s">
        <v>841</v>
      </c>
      <c r="G2495" s="537" t="s">
        <v>814</v>
      </c>
      <c r="H2495" s="540">
        <v>-5327.37</v>
      </c>
    </row>
    <row r="2496" spans="3:8" ht="15.75" thickBot="1">
      <c r="C2496" s="536" t="s">
        <v>1892</v>
      </c>
      <c r="D2496" s="537" t="s">
        <v>1893</v>
      </c>
      <c r="E2496" s="778"/>
      <c r="F2496" s="537" t="s">
        <v>841</v>
      </c>
      <c r="G2496" s="537" t="s">
        <v>814</v>
      </c>
      <c r="H2496" s="540">
        <v>-4612.57</v>
      </c>
    </row>
    <row r="2497" spans="3:8" ht="15.75" thickBot="1">
      <c r="C2497" s="536" t="s">
        <v>1892</v>
      </c>
      <c r="D2497" s="537" t="s">
        <v>1893</v>
      </c>
      <c r="E2497" s="778"/>
      <c r="F2497" s="537" t="s">
        <v>841</v>
      </c>
      <c r="G2497" s="537" t="s">
        <v>814</v>
      </c>
      <c r="H2497" s="540">
        <v>-66840.2</v>
      </c>
    </row>
    <row r="2498" spans="3:8" ht="15.75" thickBot="1">
      <c r="C2498" s="536" t="s">
        <v>1892</v>
      </c>
      <c r="D2498" s="537" t="s">
        <v>1893</v>
      </c>
      <c r="E2498" s="778"/>
      <c r="F2498" s="537" t="s">
        <v>841</v>
      </c>
      <c r="G2498" s="537" t="s">
        <v>814</v>
      </c>
      <c r="H2498" s="540">
        <v>-29882.83</v>
      </c>
    </row>
    <row r="2499" spans="3:8" ht="15.75" thickBot="1">
      <c r="C2499" s="536" t="s">
        <v>1892</v>
      </c>
      <c r="D2499" s="537" t="s">
        <v>1893</v>
      </c>
      <c r="E2499" s="778"/>
      <c r="F2499" s="537" t="s">
        <v>841</v>
      </c>
      <c r="G2499" s="537" t="s">
        <v>814</v>
      </c>
      <c r="H2499" s="537" t="s">
        <v>1897</v>
      </c>
    </row>
    <row r="2500" spans="3:8" ht="15.75" thickBot="1">
      <c r="C2500" s="536" t="s">
        <v>1892</v>
      </c>
      <c r="D2500" s="537" t="s">
        <v>1893</v>
      </c>
      <c r="E2500" s="778"/>
      <c r="F2500" s="537" t="s">
        <v>841</v>
      </c>
      <c r="G2500" s="537" t="s">
        <v>814</v>
      </c>
      <c r="H2500" s="540">
        <v>-291301.59999999998</v>
      </c>
    </row>
    <row r="2501" spans="3:8" ht="15.75" thickBot="1">
      <c r="C2501" s="536" t="s">
        <v>1892</v>
      </c>
      <c r="D2501" s="537" t="s">
        <v>1893</v>
      </c>
      <c r="E2501" s="778"/>
      <c r="F2501" s="537" t="s">
        <v>841</v>
      </c>
      <c r="G2501" s="537" t="s">
        <v>814</v>
      </c>
      <c r="H2501" s="540">
        <v>-221290.03</v>
      </c>
    </row>
    <row r="2502" spans="3:8" ht="15.75" thickBot="1">
      <c r="C2502" s="536" t="s">
        <v>1892</v>
      </c>
      <c r="D2502" s="537" t="s">
        <v>1893</v>
      </c>
      <c r="E2502" s="778"/>
      <c r="F2502" s="537" t="s">
        <v>841</v>
      </c>
      <c r="G2502" s="537" t="s">
        <v>814</v>
      </c>
      <c r="H2502" s="537">
        <v>-273.8</v>
      </c>
    </row>
    <row r="2503" spans="3:8" ht="15.75" thickBot="1">
      <c r="C2503" s="536" t="s">
        <v>1892</v>
      </c>
      <c r="D2503" s="537" t="s">
        <v>1893</v>
      </c>
      <c r="E2503" s="778"/>
      <c r="F2503" s="537" t="s">
        <v>841</v>
      </c>
      <c r="G2503" s="537" t="s">
        <v>814</v>
      </c>
      <c r="H2503" s="537">
        <v>-349.22</v>
      </c>
    </row>
    <row r="2504" spans="3:8" ht="15.75" thickBot="1">
      <c r="C2504" s="536" t="s">
        <v>1892</v>
      </c>
      <c r="D2504" s="537" t="s">
        <v>1893</v>
      </c>
      <c r="E2504" s="778"/>
      <c r="F2504" s="537" t="s">
        <v>841</v>
      </c>
      <c r="G2504" s="537" t="s">
        <v>814</v>
      </c>
      <c r="H2504" s="540">
        <v>-7498.24</v>
      </c>
    </row>
    <row r="2505" spans="3:8" ht="15.75" thickBot="1">
      <c r="C2505" s="536" t="s">
        <v>1892</v>
      </c>
      <c r="D2505" s="537" t="s">
        <v>1893</v>
      </c>
      <c r="E2505" s="778"/>
      <c r="F2505" s="537" t="s">
        <v>841</v>
      </c>
      <c r="G2505" s="537" t="s">
        <v>814</v>
      </c>
      <c r="H2505" s="540">
        <v>-152559.14000000001</v>
      </c>
    </row>
    <row r="2506" spans="3:8" ht="15.75" thickBot="1">
      <c r="C2506" s="536" t="s">
        <v>1892</v>
      </c>
      <c r="D2506" s="537" t="s">
        <v>1893</v>
      </c>
      <c r="E2506" s="778"/>
      <c r="F2506" s="537" t="s">
        <v>841</v>
      </c>
      <c r="G2506" s="537" t="s">
        <v>814</v>
      </c>
      <c r="H2506" s="540">
        <v>-45000</v>
      </c>
    </row>
    <row r="2507" spans="3:8" ht="15.75" thickBot="1">
      <c r="C2507" s="536" t="s">
        <v>1892</v>
      </c>
      <c r="D2507" s="537" t="s">
        <v>1893</v>
      </c>
      <c r="E2507" s="778"/>
      <c r="F2507" s="537" t="s">
        <v>841</v>
      </c>
      <c r="G2507" s="537" t="s">
        <v>814</v>
      </c>
      <c r="H2507" s="540">
        <v>-11918.59</v>
      </c>
    </row>
    <row r="2508" spans="3:8" ht="15.75" thickBot="1">
      <c r="C2508" s="536" t="s">
        <v>1892</v>
      </c>
      <c r="D2508" s="537" t="s">
        <v>1893</v>
      </c>
      <c r="E2508" s="778"/>
      <c r="F2508" s="537" t="s">
        <v>841</v>
      </c>
      <c r="G2508" s="537" t="s">
        <v>814</v>
      </c>
      <c r="H2508" s="537" t="s">
        <v>1897</v>
      </c>
    </row>
    <row r="2509" spans="3:8" ht="15.75" thickBot="1">
      <c r="C2509" s="536" t="s">
        <v>1892</v>
      </c>
      <c r="D2509" s="537" t="s">
        <v>1893</v>
      </c>
      <c r="E2509" s="778"/>
      <c r="F2509" s="537" t="s">
        <v>841</v>
      </c>
      <c r="G2509" s="537" t="s">
        <v>814</v>
      </c>
      <c r="H2509" s="540">
        <v>-1056.71</v>
      </c>
    </row>
    <row r="2510" spans="3:8" ht="15.75" thickBot="1">
      <c r="C2510" s="536" t="s">
        <v>1892</v>
      </c>
      <c r="D2510" s="537" t="s">
        <v>1893</v>
      </c>
      <c r="E2510" s="778"/>
      <c r="F2510" s="537" t="s">
        <v>841</v>
      </c>
      <c r="G2510" s="537" t="s">
        <v>814</v>
      </c>
      <c r="H2510" s="540">
        <v>-249021.53</v>
      </c>
    </row>
    <row r="2511" spans="3:8" ht="15.75" thickBot="1">
      <c r="C2511" s="536" t="s">
        <v>1892</v>
      </c>
      <c r="D2511" s="537" t="s">
        <v>1893</v>
      </c>
      <c r="E2511" s="778"/>
      <c r="F2511" s="537" t="s">
        <v>841</v>
      </c>
      <c r="G2511" s="537" t="s">
        <v>814</v>
      </c>
      <c r="H2511" s="540">
        <v>-130592.23</v>
      </c>
    </row>
    <row r="2512" spans="3:8" ht="15.75" thickBot="1">
      <c r="C2512" s="536" t="s">
        <v>1892</v>
      </c>
      <c r="D2512" s="537" t="s">
        <v>1893</v>
      </c>
      <c r="E2512" s="778"/>
      <c r="F2512" s="537" t="s">
        <v>841</v>
      </c>
      <c r="G2512" s="537" t="s">
        <v>814</v>
      </c>
      <c r="H2512" s="540">
        <v>-11802.52</v>
      </c>
    </row>
    <row r="2513" spans="3:8" ht="15.75" thickBot="1">
      <c r="C2513" s="536" t="s">
        <v>1892</v>
      </c>
      <c r="D2513" s="537" t="s">
        <v>1893</v>
      </c>
      <c r="E2513" s="778"/>
      <c r="F2513" s="537" t="s">
        <v>841</v>
      </c>
      <c r="G2513" s="537" t="s">
        <v>1680</v>
      </c>
      <c r="H2513" s="540">
        <v>35756</v>
      </c>
    </row>
    <row r="2514" spans="3:8" ht="15.75" thickBot="1">
      <c r="C2514" s="536" t="s">
        <v>1892</v>
      </c>
      <c r="D2514" s="537" t="s">
        <v>1893</v>
      </c>
      <c r="E2514" s="778"/>
      <c r="F2514" s="537" t="s">
        <v>841</v>
      </c>
      <c r="G2514" s="537" t="s">
        <v>1680</v>
      </c>
      <c r="H2514" s="540">
        <v>-35426</v>
      </c>
    </row>
    <row r="2515" spans="3:8" ht="15.75" thickBot="1">
      <c r="C2515" s="536" t="s">
        <v>1892</v>
      </c>
      <c r="D2515" s="537" t="s">
        <v>1893</v>
      </c>
      <c r="E2515" s="778"/>
      <c r="F2515" s="537" t="s">
        <v>841</v>
      </c>
      <c r="G2515" s="537" t="s">
        <v>1680</v>
      </c>
      <c r="H2515" s="540">
        <v>40398</v>
      </c>
    </row>
    <row r="2516" spans="3:8" ht="15.75" thickBot="1">
      <c r="C2516" s="536" t="s">
        <v>1892</v>
      </c>
      <c r="D2516" s="537" t="s">
        <v>1893</v>
      </c>
      <c r="E2516" s="778"/>
      <c r="F2516" s="538">
        <v>45297</v>
      </c>
      <c r="G2516" s="537" t="s">
        <v>1680</v>
      </c>
      <c r="H2516" s="540">
        <v>35756</v>
      </c>
    </row>
    <row r="2517" spans="3:8" ht="15.75" thickBot="1">
      <c r="C2517" s="536" t="s">
        <v>1892</v>
      </c>
      <c r="D2517" s="537" t="s">
        <v>1893</v>
      </c>
      <c r="E2517" s="778"/>
      <c r="F2517" s="538">
        <v>45297</v>
      </c>
      <c r="G2517" s="537" t="s">
        <v>1680</v>
      </c>
      <c r="H2517" s="540">
        <v>40389</v>
      </c>
    </row>
    <row r="2518" spans="3:8" ht="15.75" thickBot="1">
      <c r="C2518" s="536" t="s">
        <v>1892</v>
      </c>
      <c r="D2518" s="537" t="s">
        <v>1893</v>
      </c>
      <c r="E2518" s="778"/>
      <c r="F2518" s="538">
        <v>45297</v>
      </c>
      <c r="G2518" s="537" t="s">
        <v>1680</v>
      </c>
      <c r="H2518" s="540">
        <v>35742</v>
      </c>
    </row>
    <row r="2519" spans="3:8" ht="15.75" thickBot="1">
      <c r="C2519" s="536" t="s">
        <v>1892</v>
      </c>
      <c r="D2519" s="537" t="s">
        <v>1893</v>
      </c>
      <c r="E2519" s="778"/>
      <c r="F2519" s="538">
        <v>45297</v>
      </c>
      <c r="G2519" s="537" t="s">
        <v>1680</v>
      </c>
      <c r="H2519" s="540">
        <v>40387</v>
      </c>
    </row>
    <row r="2520" spans="3:8" ht="15.75" thickBot="1">
      <c r="C2520" s="536" t="s">
        <v>1892</v>
      </c>
      <c r="D2520" s="537" t="s">
        <v>1893</v>
      </c>
      <c r="E2520" s="778"/>
      <c r="F2520" s="538">
        <v>45297</v>
      </c>
      <c r="G2520" s="537" t="s">
        <v>1680</v>
      </c>
      <c r="H2520" s="540">
        <v>35760</v>
      </c>
    </row>
    <row r="2521" spans="3:8" ht="15.75" thickBot="1">
      <c r="C2521" s="536" t="s">
        <v>1892</v>
      </c>
      <c r="D2521" s="537" t="s">
        <v>1893</v>
      </c>
      <c r="E2521" s="778"/>
      <c r="F2521" s="538">
        <v>45297</v>
      </c>
      <c r="G2521" s="537" t="s">
        <v>1680</v>
      </c>
      <c r="H2521" s="540">
        <v>40402</v>
      </c>
    </row>
    <row r="2522" spans="3:8" ht="15.75" thickBot="1">
      <c r="C2522" s="536" t="s">
        <v>1892</v>
      </c>
      <c r="D2522" s="537" t="s">
        <v>1893</v>
      </c>
      <c r="E2522" s="778"/>
      <c r="F2522" s="538">
        <v>45297</v>
      </c>
      <c r="G2522" s="537" t="s">
        <v>1680</v>
      </c>
      <c r="H2522" s="540">
        <v>40399</v>
      </c>
    </row>
    <row r="2523" spans="3:8" ht="15.75" thickBot="1">
      <c r="C2523" s="536" t="s">
        <v>1892</v>
      </c>
      <c r="D2523" s="537" t="s">
        <v>1893</v>
      </c>
      <c r="E2523" s="778"/>
      <c r="F2523" s="538">
        <v>45297</v>
      </c>
      <c r="G2523" s="537" t="s">
        <v>1680</v>
      </c>
      <c r="H2523" s="540">
        <v>35758</v>
      </c>
    </row>
    <row r="2524" spans="3:8" ht="15.75" thickBot="1">
      <c r="C2524" s="536" t="s">
        <v>1892</v>
      </c>
      <c r="D2524" s="537" t="s">
        <v>1893</v>
      </c>
      <c r="E2524" s="778"/>
      <c r="F2524" s="538">
        <v>45328</v>
      </c>
      <c r="G2524" s="537" t="s">
        <v>1680</v>
      </c>
      <c r="H2524" s="540">
        <v>40386</v>
      </c>
    </row>
    <row r="2525" spans="3:8" ht="15.75" thickBot="1">
      <c r="C2525" s="536" t="s">
        <v>1892</v>
      </c>
      <c r="D2525" s="537" t="s">
        <v>1893</v>
      </c>
      <c r="E2525" s="778"/>
      <c r="F2525" s="538">
        <v>45328</v>
      </c>
      <c r="G2525" s="537" t="s">
        <v>1680</v>
      </c>
      <c r="H2525" s="540">
        <v>40387</v>
      </c>
    </row>
    <row r="2526" spans="3:8" ht="15.75" thickBot="1">
      <c r="C2526" s="536" t="s">
        <v>1892</v>
      </c>
      <c r="D2526" s="537" t="s">
        <v>1893</v>
      </c>
      <c r="E2526" s="778"/>
      <c r="F2526" s="538">
        <v>45328</v>
      </c>
      <c r="G2526" s="537" t="s">
        <v>1680</v>
      </c>
      <c r="H2526" s="540">
        <v>35745</v>
      </c>
    </row>
    <row r="2527" spans="3:8" ht="15.75" thickBot="1">
      <c r="C2527" s="536" t="s">
        <v>1892</v>
      </c>
      <c r="D2527" s="537" t="s">
        <v>1893</v>
      </c>
      <c r="E2527" s="778"/>
      <c r="F2527" s="538">
        <v>45328</v>
      </c>
      <c r="G2527" s="537" t="s">
        <v>1680</v>
      </c>
      <c r="H2527" s="540">
        <v>35745</v>
      </c>
    </row>
    <row r="2528" spans="3:8" ht="15.75" thickBot="1">
      <c r="C2528" s="536" t="s">
        <v>1892</v>
      </c>
      <c r="D2528" s="537" t="s">
        <v>1893</v>
      </c>
      <c r="E2528" s="778"/>
      <c r="F2528" s="538">
        <v>45328</v>
      </c>
      <c r="G2528" s="537" t="s">
        <v>1680</v>
      </c>
      <c r="H2528" s="540">
        <v>40387</v>
      </c>
    </row>
    <row r="2529" spans="3:8" ht="15.75" thickBot="1">
      <c r="C2529" s="536" t="s">
        <v>1892</v>
      </c>
      <c r="D2529" s="537" t="s">
        <v>1893</v>
      </c>
      <c r="E2529" s="778"/>
      <c r="F2529" s="538">
        <v>45328</v>
      </c>
      <c r="G2529" s="537" t="s">
        <v>1680</v>
      </c>
      <c r="H2529" s="540">
        <v>36175</v>
      </c>
    </row>
    <row r="2530" spans="3:8" ht="15.75" thickBot="1">
      <c r="C2530" s="536" t="s">
        <v>1892</v>
      </c>
      <c r="D2530" s="537" t="s">
        <v>1893</v>
      </c>
      <c r="E2530" s="778"/>
      <c r="F2530" s="538">
        <v>45357</v>
      </c>
      <c r="G2530" s="537" t="s">
        <v>1680</v>
      </c>
      <c r="H2530" s="540">
        <v>40403</v>
      </c>
    </row>
    <row r="2531" spans="3:8" ht="15.75" thickBot="1">
      <c r="C2531" s="536" t="s">
        <v>1892</v>
      </c>
      <c r="D2531" s="537" t="s">
        <v>1893</v>
      </c>
      <c r="E2531" s="778"/>
      <c r="F2531" s="538">
        <v>45357</v>
      </c>
      <c r="G2531" s="537" t="s">
        <v>1680</v>
      </c>
      <c r="H2531" s="540">
        <v>40388</v>
      </c>
    </row>
    <row r="2532" spans="3:8" ht="15.75" thickBot="1">
      <c r="C2532" s="536" t="s">
        <v>1892</v>
      </c>
      <c r="D2532" s="537" t="s">
        <v>1893</v>
      </c>
      <c r="E2532" s="778"/>
      <c r="F2532" s="538">
        <v>45357</v>
      </c>
      <c r="G2532" s="537" t="s">
        <v>1680</v>
      </c>
      <c r="H2532" s="540">
        <v>7497</v>
      </c>
    </row>
    <row r="2533" spans="3:8" ht="15.75" thickBot="1">
      <c r="C2533" s="536" t="s">
        <v>1892</v>
      </c>
      <c r="D2533" s="537" t="s">
        <v>1893</v>
      </c>
      <c r="E2533" s="778"/>
      <c r="F2533" s="538">
        <v>45357</v>
      </c>
      <c r="G2533" s="537" t="s">
        <v>1680</v>
      </c>
      <c r="H2533" s="540">
        <v>35744</v>
      </c>
    </row>
    <row r="2534" spans="3:8" ht="15.75" thickBot="1">
      <c r="C2534" s="536" t="s">
        <v>1892</v>
      </c>
      <c r="D2534" s="537" t="s">
        <v>1893</v>
      </c>
      <c r="E2534" s="778"/>
      <c r="F2534" s="538">
        <v>45388</v>
      </c>
      <c r="G2534" s="537" t="s">
        <v>1680</v>
      </c>
      <c r="H2534" s="540">
        <v>7501</v>
      </c>
    </row>
    <row r="2535" spans="3:8" ht="15.75" thickBot="1">
      <c r="C2535" s="536" t="s">
        <v>1892</v>
      </c>
      <c r="D2535" s="537" t="s">
        <v>1893</v>
      </c>
      <c r="E2535" s="778"/>
      <c r="F2535" s="538">
        <v>45388</v>
      </c>
      <c r="G2535" s="537" t="s">
        <v>1680</v>
      </c>
      <c r="H2535" s="540">
        <v>28261</v>
      </c>
    </row>
    <row r="2536" spans="3:8" ht="15.75" thickBot="1">
      <c r="C2536" s="536" t="s">
        <v>1892</v>
      </c>
      <c r="D2536" s="537" t="s">
        <v>1893</v>
      </c>
      <c r="E2536" s="778"/>
      <c r="F2536" s="538">
        <v>45388</v>
      </c>
      <c r="G2536" s="537" t="s">
        <v>1680</v>
      </c>
      <c r="H2536" s="540">
        <v>23767</v>
      </c>
    </row>
    <row r="2537" spans="3:8" ht="15.75" thickBot="1">
      <c r="C2537" s="536" t="s">
        <v>1892</v>
      </c>
      <c r="D2537" s="537" t="s">
        <v>1893</v>
      </c>
      <c r="E2537" s="778"/>
      <c r="F2537" s="538">
        <v>45388</v>
      </c>
      <c r="G2537" s="537" t="s">
        <v>1680</v>
      </c>
      <c r="H2537" s="540">
        <v>28243</v>
      </c>
    </row>
    <row r="2538" spans="3:8" ht="15.75" thickBot="1">
      <c r="C2538" s="536" t="s">
        <v>1892</v>
      </c>
      <c r="D2538" s="537" t="s">
        <v>1893</v>
      </c>
      <c r="E2538" s="778"/>
      <c r="F2538" s="538">
        <v>45388</v>
      </c>
      <c r="G2538" s="537" t="s">
        <v>1680</v>
      </c>
      <c r="H2538" s="540">
        <v>16622</v>
      </c>
    </row>
    <row r="2539" spans="3:8" ht="15.75" thickBot="1">
      <c r="C2539" s="536" t="s">
        <v>1892</v>
      </c>
      <c r="D2539" s="537" t="s">
        <v>1893</v>
      </c>
      <c r="E2539" s="778"/>
      <c r="F2539" s="538">
        <v>45418</v>
      </c>
      <c r="G2539" s="537" t="s">
        <v>1680</v>
      </c>
      <c r="H2539" s="540">
        <v>7502</v>
      </c>
    </row>
    <row r="2540" spans="3:8" ht="15.75" thickBot="1">
      <c r="C2540" s="536" t="s">
        <v>1892</v>
      </c>
      <c r="D2540" s="537" t="s">
        <v>1893</v>
      </c>
      <c r="E2540" s="778"/>
      <c r="F2540" s="538">
        <v>45418</v>
      </c>
      <c r="G2540" s="537" t="s">
        <v>1680</v>
      </c>
      <c r="H2540" s="540">
        <v>40064</v>
      </c>
    </row>
    <row r="2541" spans="3:8" ht="15.75" thickBot="1">
      <c r="C2541" s="536" t="s">
        <v>1892</v>
      </c>
      <c r="D2541" s="537" t="s">
        <v>1893</v>
      </c>
      <c r="E2541" s="778"/>
      <c r="F2541" s="538">
        <v>45418</v>
      </c>
      <c r="G2541" s="537" t="s">
        <v>1680</v>
      </c>
      <c r="H2541" s="540">
        <v>27659</v>
      </c>
    </row>
    <row r="2542" spans="3:8" ht="15.75" thickBot="1">
      <c r="C2542" s="536" t="s">
        <v>1892</v>
      </c>
      <c r="D2542" s="537" t="s">
        <v>1893</v>
      </c>
      <c r="E2542" s="778"/>
      <c r="F2542" s="538">
        <v>45449</v>
      </c>
      <c r="G2542" s="537" t="s">
        <v>1680</v>
      </c>
      <c r="H2542" s="540">
        <v>35161</v>
      </c>
    </row>
    <row r="2543" spans="3:8" ht="15.75" thickBot="1">
      <c r="C2543" s="536" t="s">
        <v>1892</v>
      </c>
      <c r="D2543" s="537" t="s">
        <v>1893</v>
      </c>
      <c r="E2543" s="778"/>
      <c r="F2543" s="538">
        <v>45449</v>
      </c>
      <c r="G2543" s="537" t="s">
        <v>1680</v>
      </c>
      <c r="H2543" s="540">
        <v>40067</v>
      </c>
    </row>
    <row r="2544" spans="3:8" ht="15.75" thickBot="1">
      <c r="C2544" s="536" t="s">
        <v>1892</v>
      </c>
      <c r="D2544" s="537" t="s">
        <v>1893</v>
      </c>
      <c r="E2544" s="778"/>
      <c r="F2544" s="538">
        <v>45449</v>
      </c>
      <c r="G2544" s="537" t="s">
        <v>1680</v>
      </c>
      <c r="H2544" s="540">
        <v>40070</v>
      </c>
    </row>
    <row r="2545" spans="3:8" ht="15.75" thickBot="1">
      <c r="C2545" s="536" t="s">
        <v>1892</v>
      </c>
      <c r="D2545" s="537" t="s">
        <v>1893</v>
      </c>
      <c r="E2545" s="778"/>
      <c r="F2545" s="538">
        <v>45449</v>
      </c>
      <c r="G2545" s="537" t="s">
        <v>1680</v>
      </c>
      <c r="H2545" s="540">
        <v>35158</v>
      </c>
    </row>
    <row r="2546" spans="3:8" ht="15.75" thickBot="1">
      <c r="C2546" s="536" t="s">
        <v>1892</v>
      </c>
      <c r="D2546" s="537" t="s">
        <v>1893</v>
      </c>
      <c r="E2546" s="778"/>
      <c r="F2546" s="538">
        <v>45479</v>
      </c>
      <c r="G2546" s="537" t="s">
        <v>1680</v>
      </c>
      <c r="H2546" s="540">
        <v>40051</v>
      </c>
    </row>
    <row r="2547" spans="3:8" ht="15.75" thickBot="1">
      <c r="C2547" s="536" t="s">
        <v>1892</v>
      </c>
      <c r="D2547" s="537" t="s">
        <v>1893</v>
      </c>
      <c r="E2547" s="778"/>
      <c r="F2547" s="538">
        <v>45479</v>
      </c>
      <c r="G2547" s="537" t="s">
        <v>1680</v>
      </c>
      <c r="H2547" s="540">
        <v>40064</v>
      </c>
    </row>
    <row r="2548" spans="3:8" ht="15.75" thickBot="1">
      <c r="C2548" s="536" t="s">
        <v>1892</v>
      </c>
      <c r="D2548" s="537" t="s">
        <v>1893</v>
      </c>
      <c r="E2548" s="778"/>
      <c r="F2548" s="538">
        <v>45479</v>
      </c>
      <c r="G2548" s="537" t="s">
        <v>1680</v>
      </c>
      <c r="H2548" s="540">
        <v>35149</v>
      </c>
    </row>
    <row r="2549" spans="3:8" ht="15.75" thickBot="1">
      <c r="C2549" s="536" t="s">
        <v>1892</v>
      </c>
      <c r="D2549" s="537" t="s">
        <v>1893</v>
      </c>
      <c r="E2549" s="778"/>
      <c r="F2549" s="538">
        <v>45479</v>
      </c>
      <c r="G2549" s="537" t="s">
        <v>1680</v>
      </c>
      <c r="H2549" s="540">
        <v>40052</v>
      </c>
    </row>
    <row r="2550" spans="3:8" ht="15.75" thickBot="1">
      <c r="C2550" s="536" t="s">
        <v>1892</v>
      </c>
      <c r="D2550" s="537" t="s">
        <v>1893</v>
      </c>
      <c r="E2550" s="778"/>
      <c r="F2550" s="538">
        <v>45479</v>
      </c>
      <c r="G2550" s="537" t="s">
        <v>1680</v>
      </c>
      <c r="H2550" s="540">
        <v>19594</v>
      </c>
    </row>
    <row r="2551" spans="3:8" ht="15.75" thickBot="1">
      <c r="C2551" s="536" t="s">
        <v>1892</v>
      </c>
      <c r="D2551" s="537" t="s">
        <v>1893</v>
      </c>
      <c r="E2551" s="778"/>
      <c r="F2551" s="538">
        <v>45479</v>
      </c>
      <c r="G2551" s="537" t="s">
        <v>1680</v>
      </c>
      <c r="H2551" s="540">
        <v>15554</v>
      </c>
    </row>
    <row r="2552" spans="3:8" ht="15.75" thickBot="1">
      <c r="C2552" s="536" t="s">
        <v>1892</v>
      </c>
      <c r="D2552" s="537" t="s">
        <v>1893</v>
      </c>
      <c r="E2552" s="778"/>
      <c r="F2552" s="538">
        <v>45479</v>
      </c>
      <c r="G2552" s="537" t="s">
        <v>1680</v>
      </c>
      <c r="H2552" s="540">
        <v>35161</v>
      </c>
    </row>
    <row r="2553" spans="3:8" ht="15.75" thickBot="1">
      <c r="C2553" s="536" t="s">
        <v>1892</v>
      </c>
      <c r="D2553" s="537" t="s">
        <v>1893</v>
      </c>
      <c r="E2553" s="778"/>
      <c r="F2553" s="538">
        <v>45510</v>
      </c>
      <c r="G2553" s="537" t="s">
        <v>1680</v>
      </c>
      <c r="H2553" s="540">
        <v>40070</v>
      </c>
    </row>
    <row r="2554" spans="3:8" ht="15.75" thickBot="1">
      <c r="C2554" s="536" t="s">
        <v>1892</v>
      </c>
      <c r="D2554" s="537" t="s">
        <v>1893</v>
      </c>
      <c r="E2554" s="778"/>
      <c r="F2554" s="538">
        <v>45510</v>
      </c>
      <c r="G2554" s="537" t="s">
        <v>1680</v>
      </c>
      <c r="H2554" s="540">
        <v>35158</v>
      </c>
    </row>
    <row r="2555" spans="3:8" ht="15.75" thickBot="1">
      <c r="C2555" s="536" t="s">
        <v>1892</v>
      </c>
      <c r="D2555" s="537" t="s">
        <v>1893</v>
      </c>
      <c r="E2555" s="778"/>
      <c r="F2555" s="538">
        <v>45571</v>
      </c>
      <c r="G2555" s="537" t="s">
        <v>1680</v>
      </c>
      <c r="H2555" s="540">
        <v>40069</v>
      </c>
    </row>
    <row r="2556" spans="3:8" ht="15.75" thickBot="1">
      <c r="C2556" s="536" t="s">
        <v>1892</v>
      </c>
      <c r="D2556" s="537" t="s">
        <v>1893</v>
      </c>
      <c r="E2556" s="778"/>
      <c r="F2556" s="538">
        <v>45571</v>
      </c>
      <c r="G2556" s="537" t="s">
        <v>1680</v>
      </c>
      <c r="H2556" s="540">
        <v>40052</v>
      </c>
    </row>
    <row r="2557" spans="3:8" ht="15.75" thickBot="1">
      <c r="C2557" s="536" t="s">
        <v>1892</v>
      </c>
      <c r="D2557" s="537" t="s">
        <v>1893</v>
      </c>
      <c r="E2557" s="778"/>
      <c r="F2557" s="538">
        <v>45571</v>
      </c>
      <c r="G2557" s="537" t="s">
        <v>1680</v>
      </c>
      <c r="H2557" s="540">
        <v>40068</v>
      </c>
    </row>
    <row r="2558" spans="3:8" ht="15.75" thickBot="1">
      <c r="C2558" s="536" t="s">
        <v>1892</v>
      </c>
      <c r="D2558" s="537" t="s">
        <v>1893</v>
      </c>
      <c r="E2558" s="778"/>
      <c r="F2558" s="538">
        <v>45571</v>
      </c>
      <c r="G2558" s="537" t="s">
        <v>1680</v>
      </c>
      <c r="H2558" s="540">
        <v>35148</v>
      </c>
    </row>
    <row r="2559" spans="3:8" ht="15.75" thickBot="1">
      <c r="C2559" s="536" t="s">
        <v>1892</v>
      </c>
      <c r="D2559" s="537" t="s">
        <v>1893</v>
      </c>
      <c r="E2559" s="778"/>
      <c r="F2559" s="538">
        <v>45571</v>
      </c>
      <c r="G2559" s="537" t="s">
        <v>1680</v>
      </c>
      <c r="H2559" s="540">
        <v>35158</v>
      </c>
    </row>
    <row r="2560" spans="3:8" ht="15.75" thickBot="1">
      <c r="C2560" s="536" t="s">
        <v>1892</v>
      </c>
      <c r="D2560" s="537" t="s">
        <v>1893</v>
      </c>
      <c r="E2560" s="778"/>
      <c r="F2560" s="538">
        <v>45571</v>
      </c>
      <c r="G2560" s="537" t="s">
        <v>1680</v>
      </c>
      <c r="H2560" s="540">
        <v>35164</v>
      </c>
    </row>
    <row r="2561" spans="3:8" ht="15.75" thickBot="1">
      <c r="C2561" s="536" t="s">
        <v>1892</v>
      </c>
      <c r="D2561" s="537" t="s">
        <v>1893</v>
      </c>
      <c r="E2561" s="778"/>
      <c r="F2561" s="538">
        <v>45602</v>
      </c>
      <c r="G2561" s="537" t="s">
        <v>1680</v>
      </c>
      <c r="H2561" s="540">
        <v>40387</v>
      </c>
    </row>
    <row r="2562" spans="3:8" ht="15.75" thickBot="1">
      <c r="C2562" s="536" t="s">
        <v>1892</v>
      </c>
      <c r="D2562" s="537" t="s">
        <v>1893</v>
      </c>
      <c r="E2562" s="778"/>
      <c r="F2562" s="538">
        <v>45602</v>
      </c>
      <c r="G2562" s="537" t="s">
        <v>1680</v>
      </c>
      <c r="H2562" s="540">
        <v>40389</v>
      </c>
    </row>
    <row r="2563" spans="3:8" ht="15.75" thickBot="1">
      <c r="C2563" s="536" t="s">
        <v>1892</v>
      </c>
      <c r="D2563" s="537" t="s">
        <v>1893</v>
      </c>
      <c r="E2563" s="778"/>
      <c r="F2563" s="538">
        <v>45602</v>
      </c>
      <c r="G2563" s="537" t="s">
        <v>1680</v>
      </c>
      <c r="H2563" s="540">
        <v>35724</v>
      </c>
    </row>
    <row r="2564" spans="3:8" ht="15.75" thickBot="1">
      <c r="C2564" s="536" t="s">
        <v>1892</v>
      </c>
      <c r="D2564" s="537" t="s">
        <v>1893</v>
      </c>
      <c r="E2564" s="778"/>
      <c r="F2564" s="538">
        <v>45602</v>
      </c>
      <c r="G2564" s="537" t="s">
        <v>1680</v>
      </c>
      <c r="H2564" s="540">
        <v>35728</v>
      </c>
    </row>
    <row r="2565" spans="3:8" ht="15.75" thickBot="1">
      <c r="C2565" s="536" t="s">
        <v>1892</v>
      </c>
      <c r="D2565" s="537" t="s">
        <v>1893</v>
      </c>
      <c r="E2565" s="778"/>
      <c r="F2565" s="538">
        <v>45602</v>
      </c>
      <c r="G2565" s="537" t="s">
        <v>1680</v>
      </c>
      <c r="H2565" s="540">
        <v>40386</v>
      </c>
    </row>
    <row r="2566" spans="3:8" ht="15.75" thickBot="1">
      <c r="C2566" s="536" t="s">
        <v>1892</v>
      </c>
      <c r="D2566" s="537" t="s">
        <v>1893</v>
      </c>
      <c r="E2566" s="778"/>
      <c r="F2566" s="538">
        <v>45602</v>
      </c>
      <c r="G2566" s="537" t="s">
        <v>1680</v>
      </c>
      <c r="H2566" s="540">
        <v>35732</v>
      </c>
    </row>
    <row r="2567" spans="3:8" ht="15.75" thickBot="1">
      <c r="C2567" s="536" t="s">
        <v>1892</v>
      </c>
      <c r="D2567" s="537" t="s">
        <v>1893</v>
      </c>
      <c r="E2567" s="778"/>
      <c r="F2567" s="538">
        <v>45632</v>
      </c>
      <c r="G2567" s="537" t="s">
        <v>1680</v>
      </c>
      <c r="H2567" s="540">
        <v>15958</v>
      </c>
    </row>
    <row r="2568" spans="3:8" ht="15.75" thickBot="1">
      <c r="C2568" s="536" t="s">
        <v>1892</v>
      </c>
      <c r="D2568" s="537" t="s">
        <v>1893</v>
      </c>
      <c r="E2568" s="778"/>
      <c r="F2568" s="538">
        <v>45632</v>
      </c>
      <c r="G2568" s="537" t="s">
        <v>1680</v>
      </c>
      <c r="H2568" s="540">
        <v>34018</v>
      </c>
    </row>
    <row r="2569" spans="3:8" ht="15.75" thickBot="1">
      <c r="C2569" s="536" t="s">
        <v>1892</v>
      </c>
      <c r="D2569" s="537" t="s">
        <v>1893</v>
      </c>
      <c r="E2569" s="778"/>
      <c r="F2569" s="537" t="s">
        <v>1923</v>
      </c>
      <c r="G2569" s="537" t="s">
        <v>1680</v>
      </c>
      <c r="H2569" s="540">
        <v>40372</v>
      </c>
    </row>
    <row r="2570" spans="3:8" ht="15.75" thickBot="1">
      <c r="C2570" s="536" t="s">
        <v>1892</v>
      </c>
      <c r="D2570" s="537" t="s">
        <v>1893</v>
      </c>
      <c r="E2570" s="778"/>
      <c r="F2570" s="537" t="s">
        <v>1923</v>
      </c>
      <c r="G2570" s="537" t="s">
        <v>1680</v>
      </c>
      <c r="H2570" s="540">
        <v>8310</v>
      </c>
    </row>
    <row r="2571" spans="3:8" ht="15.75" thickBot="1">
      <c r="C2571" s="536" t="s">
        <v>1892</v>
      </c>
      <c r="D2571" s="537" t="s">
        <v>1893</v>
      </c>
      <c r="E2571" s="778"/>
      <c r="F2571" s="537" t="s">
        <v>1923</v>
      </c>
      <c r="G2571" s="537" t="s">
        <v>1680</v>
      </c>
      <c r="H2571" s="540">
        <v>27403</v>
      </c>
    </row>
    <row r="2572" spans="3:8" ht="15.75" thickBot="1">
      <c r="C2572" s="536" t="s">
        <v>1892</v>
      </c>
      <c r="D2572" s="537" t="s">
        <v>1893</v>
      </c>
      <c r="E2572" s="778"/>
      <c r="F2572" s="537" t="s">
        <v>1923</v>
      </c>
      <c r="G2572" s="537" t="s">
        <v>1680</v>
      </c>
      <c r="H2572" s="540">
        <v>32170</v>
      </c>
    </row>
    <row r="2573" spans="3:8" ht="15.75" thickBot="1">
      <c r="C2573" s="536" t="s">
        <v>1892</v>
      </c>
      <c r="D2573" s="537" t="s">
        <v>1893</v>
      </c>
      <c r="E2573" s="778"/>
      <c r="F2573" s="537" t="s">
        <v>1923</v>
      </c>
      <c r="G2573" s="537" t="s">
        <v>1680</v>
      </c>
      <c r="H2573" s="540">
        <v>34075</v>
      </c>
    </row>
    <row r="2574" spans="3:8" ht="15.75" thickBot="1">
      <c r="C2574" s="536" t="s">
        <v>1892</v>
      </c>
      <c r="D2574" s="537" t="s">
        <v>1893</v>
      </c>
      <c r="E2574" s="778"/>
      <c r="F2574" s="537" t="s">
        <v>1923</v>
      </c>
      <c r="G2574" s="537" t="s">
        <v>1680</v>
      </c>
      <c r="H2574" s="540">
        <v>32168</v>
      </c>
    </row>
    <row r="2575" spans="3:8" ht="15.75" thickBot="1">
      <c r="C2575" s="536" t="s">
        <v>1892</v>
      </c>
      <c r="D2575" s="537" t="s">
        <v>1893</v>
      </c>
      <c r="E2575" s="778"/>
      <c r="F2575" s="537" t="s">
        <v>1923</v>
      </c>
      <c r="G2575" s="537" t="s">
        <v>1680</v>
      </c>
      <c r="H2575" s="540">
        <v>34071</v>
      </c>
    </row>
    <row r="2576" spans="3:8" ht="15.75" thickBot="1">
      <c r="C2576" s="536" t="s">
        <v>1892</v>
      </c>
      <c r="D2576" s="537" t="s">
        <v>1893</v>
      </c>
      <c r="E2576" s="778"/>
      <c r="F2576" s="537" t="s">
        <v>1852</v>
      </c>
      <c r="G2576" s="537" t="s">
        <v>1680</v>
      </c>
      <c r="H2576" s="540">
        <v>40385</v>
      </c>
    </row>
    <row r="2577" spans="3:8" ht="15.75" thickBot="1">
      <c r="C2577" s="536" t="s">
        <v>1892</v>
      </c>
      <c r="D2577" s="537" t="s">
        <v>1893</v>
      </c>
      <c r="E2577" s="778"/>
      <c r="F2577" s="537" t="s">
        <v>1852</v>
      </c>
      <c r="G2577" s="537" t="s">
        <v>1680</v>
      </c>
      <c r="H2577" s="540">
        <v>40374</v>
      </c>
    </row>
    <row r="2578" spans="3:8" ht="15.75" thickBot="1">
      <c r="C2578" s="536" t="s">
        <v>1892</v>
      </c>
      <c r="D2578" s="537" t="s">
        <v>1893</v>
      </c>
      <c r="E2578" s="778"/>
      <c r="F2578" s="537" t="s">
        <v>1852</v>
      </c>
      <c r="G2578" s="537" t="s">
        <v>1680</v>
      </c>
      <c r="H2578" s="540">
        <v>35712</v>
      </c>
    </row>
    <row r="2579" spans="3:8" ht="15.75" thickBot="1">
      <c r="C2579" s="536" t="s">
        <v>1892</v>
      </c>
      <c r="D2579" s="537" t="s">
        <v>1893</v>
      </c>
      <c r="E2579" s="778"/>
      <c r="F2579" s="537" t="s">
        <v>1852</v>
      </c>
      <c r="G2579" s="537" t="s">
        <v>1680</v>
      </c>
      <c r="H2579" s="540">
        <v>35723</v>
      </c>
    </row>
    <row r="2580" spans="3:8" ht="15.75" thickBot="1">
      <c r="C2580" s="536" t="s">
        <v>1892</v>
      </c>
      <c r="D2580" s="537" t="s">
        <v>1893</v>
      </c>
      <c r="E2580" s="778"/>
      <c r="F2580" s="537" t="s">
        <v>1853</v>
      </c>
      <c r="G2580" s="537" t="s">
        <v>1680</v>
      </c>
      <c r="H2580" s="540">
        <v>35712</v>
      </c>
    </row>
    <row r="2581" spans="3:8" ht="15.75" thickBot="1">
      <c r="C2581" s="536" t="s">
        <v>1892</v>
      </c>
      <c r="D2581" s="537" t="s">
        <v>1893</v>
      </c>
      <c r="E2581" s="778"/>
      <c r="F2581" s="537" t="s">
        <v>1853</v>
      </c>
      <c r="G2581" s="537" t="s">
        <v>1680</v>
      </c>
      <c r="H2581" s="540">
        <v>40374</v>
      </c>
    </row>
    <row r="2582" spans="3:8" ht="15.75" thickBot="1">
      <c r="C2582" s="536" t="s">
        <v>1892</v>
      </c>
      <c r="D2582" s="537" t="s">
        <v>1893</v>
      </c>
      <c r="E2582" s="778"/>
      <c r="F2582" s="537" t="s">
        <v>1853</v>
      </c>
      <c r="G2582" s="537" t="s">
        <v>1680</v>
      </c>
      <c r="H2582" s="540">
        <v>35712</v>
      </c>
    </row>
    <row r="2583" spans="3:8" ht="15.75" thickBot="1">
      <c r="C2583" s="536" t="s">
        <v>1892</v>
      </c>
      <c r="D2583" s="537" t="s">
        <v>1893</v>
      </c>
      <c r="E2583" s="778"/>
      <c r="F2583" s="537" t="s">
        <v>1853</v>
      </c>
      <c r="G2583" s="537" t="s">
        <v>1680</v>
      </c>
      <c r="H2583" s="540">
        <v>40372</v>
      </c>
    </row>
    <row r="2584" spans="3:8" ht="15.75" thickBot="1">
      <c r="C2584" s="536" t="s">
        <v>1892</v>
      </c>
      <c r="D2584" s="537" t="s">
        <v>1893</v>
      </c>
      <c r="E2584" s="778"/>
      <c r="F2584" s="537" t="s">
        <v>1924</v>
      </c>
      <c r="G2584" s="537" t="s">
        <v>1680</v>
      </c>
      <c r="H2584" s="540">
        <v>35714</v>
      </c>
    </row>
    <row r="2585" spans="3:8" ht="15.75" thickBot="1">
      <c r="C2585" s="536" t="s">
        <v>1892</v>
      </c>
      <c r="D2585" s="537" t="s">
        <v>1893</v>
      </c>
      <c r="E2585" s="778"/>
      <c r="F2585" s="537" t="s">
        <v>1924</v>
      </c>
      <c r="G2585" s="537" t="s">
        <v>1680</v>
      </c>
      <c r="H2585" s="540">
        <v>40388</v>
      </c>
    </row>
    <row r="2586" spans="3:8" ht="15.75" thickBot="1">
      <c r="C2586" s="536" t="s">
        <v>1892</v>
      </c>
      <c r="D2586" s="537" t="s">
        <v>1893</v>
      </c>
      <c r="E2586" s="778"/>
      <c r="F2586" s="537" t="s">
        <v>1924</v>
      </c>
      <c r="G2586" s="537" t="s">
        <v>1680</v>
      </c>
      <c r="H2586" s="540">
        <v>35728</v>
      </c>
    </row>
    <row r="2587" spans="3:8" ht="15.75" thickBot="1">
      <c r="C2587" s="536" t="s">
        <v>1892</v>
      </c>
      <c r="D2587" s="537" t="s">
        <v>1893</v>
      </c>
      <c r="E2587" s="778"/>
      <c r="F2587" s="537" t="s">
        <v>1924</v>
      </c>
      <c r="G2587" s="537" t="s">
        <v>1680</v>
      </c>
      <c r="H2587" s="540">
        <v>40372</v>
      </c>
    </row>
    <row r="2588" spans="3:8" ht="15.75" thickBot="1">
      <c r="C2588" s="536" t="s">
        <v>1892</v>
      </c>
      <c r="D2588" s="537" t="s">
        <v>1893</v>
      </c>
      <c r="E2588" s="778"/>
      <c r="F2588" s="537" t="s">
        <v>1854</v>
      </c>
      <c r="G2588" s="537" t="s">
        <v>1680</v>
      </c>
      <c r="H2588" s="540">
        <v>35713</v>
      </c>
    </row>
    <row r="2589" spans="3:8" ht="15.75" thickBot="1">
      <c r="C2589" s="536" t="s">
        <v>1892</v>
      </c>
      <c r="D2589" s="537" t="s">
        <v>1893</v>
      </c>
      <c r="E2589" s="778"/>
      <c r="F2589" s="537" t="s">
        <v>1854</v>
      </c>
      <c r="G2589" s="537" t="s">
        <v>1680</v>
      </c>
      <c r="H2589" s="540">
        <v>35728</v>
      </c>
    </row>
    <row r="2590" spans="3:8" ht="15.75" thickBot="1">
      <c r="C2590" s="536" t="s">
        <v>1892</v>
      </c>
      <c r="D2590" s="537" t="s">
        <v>1893</v>
      </c>
      <c r="E2590" s="778"/>
      <c r="F2590" s="537" t="s">
        <v>1854</v>
      </c>
      <c r="G2590" s="537" t="s">
        <v>1680</v>
      </c>
      <c r="H2590" s="540">
        <v>40372</v>
      </c>
    </row>
    <row r="2591" spans="3:8" ht="15.75" thickBot="1">
      <c r="C2591" s="536" t="s">
        <v>1892</v>
      </c>
      <c r="D2591" s="537" t="s">
        <v>1893</v>
      </c>
      <c r="E2591" s="778"/>
      <c r="F2591" s="537" t="s">
        <v>1854</v>
      </c>
      <c r="G2591" s="537" t="s">
        <v>1680</v>
      </c>
      <c r="H2591" s="540">
        <v>40387</v>
      </c>
    </row>
    <row r="2592" spans="3:8" ht="15.75" thickBot="1">
      <c r="C2592" s="536" t="s">
        <v>1892</v>
      </c>
      <c r="D2592" s="537" t="s">
        <v>1893</v>
      </c>
      <c r="E2592" s="778"/>
      <c r="F2592" s="537" t="s">
        <v>1925</v>
      </c>
      <c r="G2592" s="537" t="s">
        <v>1680</v>
      </c>
      <c r="H2592" s="540">
        <v>35712</v>
      </c>
    </row>
    <row r="2593" spans="3:8" ht="15.75" thickBot="1">
      <c r="C2593" s="536" t="s">
        <v>1892</v>
      </c>
      <c r="D2593" s="537" t="s">
        <v>1893</v>
      </c>
      <c r="E2593" s="778"/>
      <c r="F2593" s="537" t="s">
        <v>1925</v>
      </c>
      <c r="G2593" s="537" t="s">
        <v>1680</v>
      </c>
      <c r="H2593" s="540">
        <v>35713</v>
      </c>
    </row>
    <row r="2594" spans="3:8" ht="15.75" thickBot="1">
      <c r="C2594" s="536" t="s">
        <v>1892</v>
      </c>
      <c r="D2594" s="537" t="s">
        <v>1893</v>
      </c>
      <c r="E2594" s="778"/>
      <c r="F2594" s="537" t="s">
        <v>1925</v>
      </c>
      <c r="G2594" s="537" t="s">
        <v>1680</v>
      </c>
      <c r="H2594" s="540">
        <v>40371</v>
      </c>
    </row>
    <row r="2595" spans="3:8" ht="15.75" thickBot="1">
      <c r="C2595" s="536" t="s">
        <v>1892</v>
      </c>
      <c r="D2595" s="537" t="s">
        <v>1893</v>
      </c>
      <c r="E2595" s="778"/>
      <c r="F2595" s="537" t="s">
        <v>1925</v>
      </c>
      <c r="G2595" s="537" t="s">
        <v>1680</v>
      </c>
      <c r="H2595" s="540">
        <v>40371</v>
      </c>
    </row>
    <row r="2596" spans="3:8" ht="15.75" thickBot="1">
      <c r="C2596" s="536" t="s">
        <v>1892</v>
      </c>
      <c r="D2596" s="537" t="s">
        <v>1893</v>
      </c>
      <c r="E2596" s="778"/>
      <c r="F2596" s="537" t="s">
        <v>1925</v>
      </c>
      <c r="G2596" s="537" t="s">
        <v>1680</v>
      </c>
      <c r="H2596" s="540">
        <v>40373</v>
      </c>
    </row>
    <row r="2597" spans="3:8" ht="15.75" thickBot="1">
      <c r="C2597" s="536" t="s">
        <v>1892</v>
      </c>
      <c r="D2597" s="537" t="s">
        <v>1893</v>
      </c>
      <c r="E2597" s="778"/>
      <c r="F2597" s="537" t="s">
        <v>1925</v>
      </c>
      <c r="G2597" s="537" t="s">
        <v>1680</v>
      </c>
      <c r="H2597" s="540">
        <v>35714</v>
      </c>
    </row>
    <row r="2598" spans="3:8" ht="15.75" thickBot="1">
      <c r="C2598" s="536" t="s">
        <v>1892</v>
      </c>
      <c r="D2598" s="537" t="s">
        <v>1893</v>
      </c>
      <c r="E2598" s="778"/>
      <c r="F2598" s="537" t="s">
        <v>1855</v>
      </c>
      <c r="G2598" s="537" t="s">
        <v>1680</v>
      </c>
      <c r="H2598" s="540">
        <v>35726</v>
      </c>
    </row>
    <row r="2599" spans="3:8" ht="15.75" thickBot="1">
      <c r="C2599" s="536" t="s">
        <v>1892</v>
      </c>
      <c r="D2599" s="537" t="s">
        <v>1893</v>
      </c>
      <c r="E2599" s="778"/>
      <c r="F2599" s="537" t="s">
        <v>1855</v>
      </c>
      <c r="G2599" s="537" t="s">
        <v>1680</v>
      </c>
      <c r="H2599" s="540">
        <v>40385</v>
      </c>
    </row>
    <row r="2600" spans="3:8" ht="15.75" thickBot="1">
      <c r="C2600" s="536" t="s">
        <v>1892</v>
      </c>
      <c r="D2600" s="537" t="s">
        <v>1893</v>
      </c>
      <c r="E2600" s="778"/>
      <c r="F2600" s="537" t="s">
        <v>1855</v>
      </c>
      <c r="G2600" s="537" t="s">
        <v>1680</v>
      </c>
      <c r="H2600" s="540">
        <v>40386</v>
      </c>
    </row>
    <row r="2601" spans="3:8" ht="15.75" thickBot="1">
      <c r="C2601" s="536" t="s">
        <v>1892</v>
      </c>
      <c r="D2601" s="537" t="s">
        <v>1893</v>
      </c>
      <c r="E2601" s="778"/>
      <c r="F2601" s="537" t="s">
        <v>1855</v>
      </c>
      <c r="G2601" s="537" t="s">
        <v>1680</v>
      </c>
      <c r="H2601" s="540">
        <v>35727</v>
      </c>
    </row>
    <row r="2602" spans="3:8" ht="15.75" thickBot="1">
      <c r="C2602" s="536" t="s">
        <v>1892</v>
      </c>
      <c r="D2602" s="537" t="s">
        <v>1893</v>
      </c>
      <c r="E2602" s="778"/>
      <c r="F2602" s="537" t="s">
        <v>1855</v>
      </c>
      <c r="G2602" s="537" t="s">
        <v>1680</v>
      </c>
      <c r="H2602" s="540">
        <v>40386</v>
      </c>
    </row>
    <row r="2603" spans="3:8" ht="15.75" thickBot="1">
      <c r="C2603" s="536" t="s">
        <v>1892</v>
      </c>
      <c r="D2603" s="537" t="s">
        <v>1893</v>
      </c>
      <c r="E2603" s="778"/>
      <c r="F2603" s="537" t="s">
        <v>1855</v>
      </c>
      <c r="G2603" s="537" t="s">
        <v>1680</v>
      </c>
      <c r="H2603" s="540">
        <v>35725</v>
      </c>
    </row>
    <row r="2604" spans="3:8" ht="15.75" thickBot="1">
      <c r="C2604" s="536" t="s">
        <v>1892</v>
      </c>
      <c r="D2604" s="537" t="s">
        <v>1893</v>
      </c>
      <c r="E2604" s="778"/>
      <c r="F2604" s="537" t="s">
        <v>1856</v>
      </c>
      <c r="G2604" s="537" t="s">
        <v>1680</v>
      </c>
      <c r="H2604" s="540">
        <v>40372</v>
      </c>
    </row>
    <row r="2605" spans="3:8" ht="15.75" thickBot="1">
      <c r="C2605" s="536" t="s">
        <v>1892</v>
      </c>
      <c r="D2605" s="537" t="s">
        <v>1893</v>
      </c>
      <c r="E2605" s="778"/>
      <c r="F2605" s="537" t="s">
        <v>1856</v>
      </c>
      <c r="G2605" s="537" t="s">
        <v>1680</v>
      </c>
      <c r="H2605" s="540">
        <v>40389</v>
      </c>
    </row>
    <row r="2606" spans="3:8" ht="15.75" thickBot="1">
      <c r="C2606" s="536" t="s">
        <v>1892</v>
      </c>
      <c r="D2606" s="537" t="s">
        <v>1893</v>
      </c>
      <c r="E2606" s="778"/>
      <c r="F2606" s="537" t="s">
        <v>1856</v>
      </c>
      <c r="G2606" s="537" t="s">
        <v>1680</v>
      </c>
      <c r="H2606" s="540">
        <v>35715</v>
      </c>
    </row>
    <row r="2607" spans="3:8" ht="15.75" thickBot="1">
      <c r="C2607" s="536" t="s">
        <v>1892</v>
      </c>
      <c r="D2607" s="537" t="s">
        <v>1893</v>
      </c>
      <c r="E2607" s="778"/>
      <c r="F2607" s="537" t="s">
        <v>1856</v>
      </c>
      <c r="G2607" s="537" t="s">
        <v>1680</v>
      </c>
      <c r="H2607" s="540">
        <v>24102</v>
      </c>
    </row>
    <row r="2608" spans="3:8" ht="15.75" thickBot="1">
      <c r="C2608" s="536" t="s">
        <v>1892</v>
      </c>
      <c r="D2608" s="537" t="s">
        <v>1893</v>
      </c>
      <c r="E2608" s="778"/>
      <c r="F2608" s="537" t="s">
        <v>1856</v>
      </c>
      <c r="G2608" s="537" t="s">
        <v>1680</v>
      </c>
      <c r="H2608" s="540">
        <v>11631</v>
      </c>
    </row>
    <row r="2609" spans="3:8" ht="15.75" thickBot="1">
      <c r="C2609" s="536" t="s">
        <v>1892</v>
      </c>
      <c r="D2609" s="537" t="s">
        <v>1893</v>
      </c>
      <c r="E2609" s="778"/>
      <c r="F2609" s="537" t="s">
        <v>1857</v>
      </c>
      <c r="G2609" s="537" t="s">
        <v>1680</v>
      </c>
      <c r="H2609" s="540">
        <v>40372</v>
      </c>
    </row>
    <row r="2610" spans="3:8" ht="15.75" thickBot="1">
      <c r="C2610" s="536" t="s">
        <v>1892</v>
      </c>
      <c r="D2610" s="537" t="s">
        <v>1893</v>
      </c>
      <c r="E2610" s="778"/>
      <c r="F2610" s="537" t="s">
        <v>1857</v>
      </c>
      <c r="G2610" s="537" t="s">
        <v>1680</v>
      </c>
      <c r="H2610" s="540">
        <v>35719</v>
      </c>
    </row>
    <row r="2611" spans="3:8" ht="15.75" thickBot="1">
      <c r="C2611" s="536" t="s">
        <v>1892</v>
      </c>
      <c r="D2611" s="537" t="s">
        <v>1893</v>
      </c>
      <c r="E2611" s="778"/>
      <c r="F2611" s="537" t="s">
        <v>1858</v>
      </c>
      <c r="G2611" s="537" t="s">
        <v>1680</v>
      </c>
      <c r="H2611" s="540">
        <v>40249</v>
      </c>
    </row>
    <row r="2612" spans="3:8" ht="15.75" thickBot="1">
      <c r="C2612" s="536" t="s">
        <v>1892</v>
      </c>
      <c r="D2612" s="537" t="s">
        <v>1893</v>
      </c>
      <c r="E2612" s="778"/>
      <c r="F2612" s="537" t="s">
        <v>1858</v>
      </c>
      <c r="G2612" s="537" t="s">
        <v>1680</v>
      </c>
      <c r="H2612" s="540">
        <v>35464</v>
      </c>
    </row>
    <row r="2613" spans="3:8" ht="15.75" thickBot="1">
      <c r="C2613" s="536" t="s">
        <v>1892</v>
      </c>
      <c r="D2613" s="537" t="s">
        <v>1893</v>
      </c>
      <c r="E2613" s="778"/>
      <c r="F2613" s="537" t="s">
        <v>1858</v>
      </c>
      <c r="G2613" s="537" t="s">
        <v>1680</v>
      </c>
      <c r="H2613" s="540">
        <v>40233</v>
      </c>
    </row>
    <row r="2614" spans="3:8" ht="15.75" thickBot="1">
      <c r="C2614" s="536" t="s">
        <v>1892</v>
      </c>
      <c r="D2614" s="537" t="s">
        <v>1893</v>
      </c>
      <c r="E2614" s="778"/>
      <c r="F2614" s="537" t="s">
        <v>1858</v>
      </c>
      <c r="G2614" s="537" t="s">
        <v>1680</v>
      </c>
      <c r="H2614" s="540">
        <v>40232</v>
      </c>
    </row>
    <row r="2615" spans="3:8" ht="15.75" thickBot="1">
      <c r="C2615" s="536" t="s">
        <v>1892</v>
      </c>
      <c r="D2615" s="537" t="s">
        <v>1893</v>
      </c>
      <c r="E2615" s="778"/>
      <c r="F2615" s="537" t="s">
        <v>1858</v>
      </c>
      <c r="G2615" s="537" t="s">
        <v>1680</v>
      </c>
      <c r="H2615" s="540">
        <v>35465</v>
      </c>
    </row>
    <row r="2616" spans="3:8" ht="15.75" thickBot="1">
      <c r="C2616" s="536" t="s">
        <v>1892</v>
      </c>
      <c r="D2616" s="537" t="s">
        <v>1893</v>
      </c>
      <c r="E2616" s="778"/>
      <c r="F2616" s="537" t="s">
        <v>1858</v>
      </c>
      <c r="G2616" s="537" t="s">
        <v>1680</v>
      </c>
      <c r="H2616" s="540">
        <v>35478</v>
      </c>
    </row>
    <row r="2617" spans="3:8" ht="15.75" thickBot="1">
      <c r="C2617" s="536" t="s">
        <v>1892</v>
      </c>
      <c r="D2617" s="537" t="s">
        <v>1893</v>
      </c>
      <c r="E2617" s="778"/>
      <c r="F2617" s="537" t="s">
        <v>1926</v>
      </c>
      <c r="G2617" s="537" t="s">
        <v>1680</v>
      </c>
      <c r="H2617" s="540">
        <v>40122</v>
      </c>
    </row>
    <row r="2618" spans="3:8" ht="15.75" thickBot="1">
      <c r="C2618" s="536" t="s">
        <v>1892</v>
      </c>
      <c r="D2618" s="537" t="s">
        <v>1893</v>
      </c>
      <c r="E2618" s="778"/>
      <c r="F2618" s="537" t="s">
        <v>1926</v>
      </c>
      <c r="G2618" s="537" t="s">
        <v>1680</v>
      </c>
      <c r="H2618" s="540">
        <v>40234</v>
      </c>
    </row>
    <row r="2619" spans="3:8" ht="15.75" thickBot="1">
      <c r="C2619" s="536" t="s">
        <v>1892</v>
      </c>
      <c r="D2619" s="537" t="s">
        <v>1893</v>
      </c>
      <c r="E2619" s="778"/>
      <c r="F2619" s="537" t="s">
        <v>1926</v>
      </c>
      <c r="G2619" s="537" t="s">
        <v>1680</v>
      </c>
      <c r="H2619" s="540">
        <v>35462</v>
      </c>
    </row>
    <row r="2620" spans="3:8" ht="15.75" thickBot="1">
      <c r="C2620" s="536" t="s">
        <v>1892</v>
      </c>
      <c r="D2620" s="537" t="s">
        <v>1893</v>
      </c>
      <c r="E2620" s="778"/>
      <c r="F2620" s="537" t="s">
        <v>1926</v>
      </c>
      <c r="G2620" s="537" t="s">
        <v>1680</v>
      </c>
      <c r="H2620" s="540">
        <v>35466</v>
      </c>
    </row>
    <row r="2621" spans="3:8" ht="15.75" thickBot="1">
      <c r="C2621" s="536" t="s">
        <v>1892</v>
      </c>
      <c r="D2621" s="537" t="s">
        <v>1893</v>
      </c>
      <c r="E2621" s="778"/>
      <c r="F2621" s="537" t="s">
        <v>1859</v>
      </c>
      <c r="G2621" s="537" t="s">
        <v>1680</v>
      </c>
      <c r="H2621" s="540">
        <v>27637</v>
      </c>
    </row>
    <row r="2622" spans="3:8" ht="15.75" thickBot="1">
      <c r="C2622" s="536" t="s">
        <v>1892</v>
      </c>
      <c r="D2622" s="537" t="s">
        <v>1893</v>
      </c>
      <c r="E2622" s="778"/>
      <c r="F2622" s="537" t="s">
        <v>1859</v>
      </c>
      <c r="G2622" s="537" t="s">
        <v>1680</v>
      </c>
      <c r="H2622" s="540">
        <v>35463</v>
      </c>
    </row>
    <row r="2623" spans="3:8" ht="15.75" thickBot="1">
      <c r="C2623" s="536" t="s">
        <v>1892</v>
      </c>
      <c r="D2623" s="537" t="s">
        <v>1893</v>
      </c>
      <c r="E2623" s="778"/>
      <c r="F2623" s="537" t="s">
        <v>1859</v>
      </c>
      <c r="G2623" s="537" t="s">
        <v>1680</v>
      </c>
      <c r="H2623" s="540">
        <v>7825</v>
      </c>
    </row>
    <row r="2624" spans="3:8" ht="15.75" thickBot="1">
      <c r="C2624" s="536" t="s">
        <v>1892</v>
      </c>
      <c r="D2624" s="537" t="s">
        <v>1893</v>
      </c>
      <c r="E2624" s="778"/>
      <c r="F2624" s="537" t="s">
        <v>1859</v>
      </c>
      <c r="G2624" s="537" t="s">
        <v>1680</v>
      </c>
      <c r="H2624" s="540">
        <v>40234</v>
      </c>
    </row>
    <row r="2625" spans="3:8" ht="15.75" thickBot="1">
      <c r="C2625" s="536" t="s">
        <v>1892</v>
      </c>
      <c r="D2625" s="537" t="s">
        <v>1893</v>
      </c>
      <c r="E2625" s="778"/>
      <c r="F2625" s="537" t="s">
        <v>1859</v>
      </c>
      <c r="G2625" s="537" t="s">
        <v>1680</v>
      </c>
      <c r="H2625" s="540">
        <v>40234</v>
      </c>
    </row>
    <row r="2626" spans="3:8" ht="15.75" thickBot="1">
      <c r="C2626" s="536" t="s">
        <v>1892</v>
      </c>
      <c r="D2626" s="537" t="s">
        <v>1893</v>
      </c>
      <c r="E2626" s="778"/>
      <c r="F2626" s="537" t="s">
        <v>1860</v>
      </c>
      <c r="G2626" s="537" t="s">
        <v>1680</v>
      </c>
      <c r="H2626" s="540">
        <v>24434</v>
      </c>
    </row>
    <row r="2627" spans="3:8" ht="15.75" thickBot="1">
      <c r="C2627" s="536" t="s">
        <v>1892</v>
      </c>
      <c r="D2627" s="537" t="s">
        <v>1893</v>
      </c>
      <c r="E2627" s="778"/>
      <c r="F2627" s="537" t="s">
        <v>1860</v>
      </c>
      <c r="G2627" s="537" t="s">
        <v>1680</v>
      </c>
      <c r="H2627" s="540">
        <v>40249</v>
      </c>
    </row>
    <row r="2628" spans="3:8" ht="15.75" thickBot="1">
      <c r="C2628" s="536" t="s">
        <v>1892</v>
      </c>
      <c r="D2628" s="537" t="s">
        <v>1893</v>
      </c>
      <c r="E2628" s="778"/>
      <c r="F2628" s="537" t="s">
        <v>1860</v>
      </c>
      <c r="G2628" s="537" t="s">
        <v>1680</v>
      </c>
      <c r="H2628" s="540">
        <v>11031</v>
      </c>
    </row>
    <row r="2629" spans="3:8" ht="15.75" thickBot="1">
      <c r="C2629" s="536" t="s">
        <v>1892</v>
      </c>
      <c r="D2629" s="537" t="s">
        <v>1893</v>
      </c>
      <c r="E2629" s="778"/>
      <c r="F2629" s="537" t="s">
        <v>1860</v>
      </c>
      <c r="G2629" s="537" t="s">
        <v>1680</v>
      </c>
      <c r="H2629" s="540">
        <v>35463</v>
      </c>
    </row>
    <row r="2630" spans="3:8" ht="15.75" thickBot="1">
      <c r="C2630" s="536" t="s">
        <v>1892</v>
      </c>
      <c r="D2630" s="537" t="s">
        <v>1893</v>
      </c>
      <c r="E2630" s="778"/>
      <c r="F2630" s="537" t="s">
        <v>1860</v>
      </c>
      <c r="G2630" s="537" t="s">
        <v>1680</v>
      </c>
      <c r="H2630" s="540">
        <v>40234</v>
      </c>
    </row>
    <row r="2631" spans="3:8" ht="15.75" thickBot="1">
      <c r="C2631" s="536" t="s">
        <v>1892</v>
      </c>
      <c r="D2631" s="537" t="s">
        <v>1893</v>
      </c>
      <c r="E2631" s="778"/>
      <c r="F2631" s="537" t="s">
        <v>1860</v>
      </c>
      <c r="G2631" s="537" t="s">
        <v>1680</v>
      </c>
      <c r="H2631" s="540">
        <v>40235</v>
      </c>
    </row>
    <row r="2632" spans="3:8" ht="15.75" thickBot="1">
      <c r="C2632" s="536" t="s">
        <v>1892</v>
      </c>
      <c r="D2632" s="537" t="s">
        <v>1893</v>
      </c>
      <c r="E2632" s="778"/>
      <c r="F2632" s="537" t="s">
        <v>1860</v>
      </c>
      <c r="G2632" s="537" t="s">
        <v>1680</v>
      </c>
      <c r="H2632" s="540">
        <v>35470</v>
      </c>
    </row>
    <row r="2633" spans="3:8" ht="15.75" thickBot="1">
      <c r="C2633" s="536" t="s">
        <v>1892</v>
      </c>
      <c r="D2633" s="537" t="s">
        <v>1893</v>
      </c>
      <c r="E2633" s="778"/>
      <c r="F2633" s="537" t="s">
        <v>1861</v>
      </c>
      <c r="G2633" s="537" t="s">
        <v>1680</v>
      </c>
      <c r="H2633" s="540">
        <v>21170</v>
      </c>
    </row>
    <row r="2634" spans="3:8" ht="15.75" thickBot="1">
      <c r="C2634" s="536" t="s">
        <v>1892</v>
      </c>
      <c r="D2634" s="537" t="s">
        <v>1893</v>
      </c>
      <c r="E2634" s="778"/>
      <c r="F2634" s="537" t="s">
        <v>1861</v>
      </c>
      <c r="G2634" s="537" t="s">
        <v>1680</v>
      </c>
      <c r="H2634" s="540">
        <v>33505</v>
      </c>
    </row>
    <row r="2635" spans="3:8" ht="15.75" thickBot="1">
      <c r="C2635" s="536" t="s">
        <v>1892</v>
      </c>
      <c r="D2635" s="537" t="s">
        <v>1893</v>
      </c>
      <c r="E2635" s="778"/>
      <c r="F2635" s="537" t="s">
        <v>1861</v>
      </c>
      <c r="G2635" s="537" t="s">
        <v>1680</v>
      </c>
      <c r="H2635" s="540">
        <v>21160</v>
      </c>
    </row>
    <row r="2636" spans="3:8" ht="15.75" thickBot="1">
      <c r="C2636" s="536" t="s">
        <v>1892</v>
      </c>
      <c r="D2636" s="537" t="s">
        <v>1893</v>
      </c>
      <c r="E2636" s="778"/>
      <c r="F2636" s="537" t="s">
        <v>1861</v>
      </c>
      <c r="G2636" s="537" t="s">
        <v>1680</v>
      </c>
      <c r="H2636" s="540">
        <v>33499</v>
      </c>
    </row>
    <row r="2637" spans="3:8" ht="15.75" thickBot="1">
      <c r="C2637" s="536" t="s">
        <v>1892</v>
      </c>
      <c r="D2637" s="537" t="s">
        <v>1893</v>
      </c>
      <c r="E2637" s="778"/>
      <c r="F2637" s="537" t="s">
        <v>1927</v>
      </c>
      <c r="G2637" s="537" t="s">
        <v>1680</v>
      </c>
      <c r="H2637" s="540">
        <v>15955</v>
      </c>
    </row>
    <row r="2638" spans="3:8" ht="15.75" thickBot="1">
      <c r="C2638" s="536" t="s">
        <v>1892</v>
      </c>
      <c r="D2638" s="537" t="s">
        <v>1893</v>
      </c>
      <c r="E2638" s="778"/>
      <c r="F2638" s="537" t="s">
        <v>1927</v>
      </c>
      <c r="G2638" s="537" t="s">
        <v>1680</v>
      </c>
      <c r="H2638" s="540">
        <v>40143</v>
      </c>
    </row>
    <row r="2639" spans="3:8" ht="15.75" thickBot="1">
      <c r="C2639" s="536" t="s">
        <v>1892</v>
      </c>
      <c r="D2639" s="537" t="s">
        <v>1893</v>
      </c>
      <c r="E2639" s="778"/>
      <c r="F2639" s="537" t="s">
        <v>1927</v>
      </c>
      <c r="G2639" s="537" t="s">
        <v>1680</v>
      </c>
      <c r="H2639" s="540">
        <v>35296</v>
      </c>
    </row>
    <row r="2640" spans="3:8" ht="15.75" thickBot="1">
      <c r="C2640" s="536" t="s">
        <v>1892</v>
      </c>
      <c r="D2640" s="537" t="s">
        <v>1893</v>
      </c>
      <c r="E2640" s="778"/>
      <c r="F2640" s="537" t="s">
        <v>1927</v>
      </c>
      <c r="G2640" s="537" t="s">
        <v>1680</v>
      </c>
      <c r="H2640" s="540">
        <v>59487</v>
      </c>
    </row>
    <row r="2641" spans="3:8" ht="15.75" thickBot="1">
      <c r="C2641" s="536" t="s">
        <v>1892</v>
      </c>
      <c r="D2641" s="537" t="s">
        <v>1893</v>
      </c>
      <c r="E2641" s="778"/>
      <c r="F2641" s="537" t="s">
        <v>1862</v>
      </c>
      <c r="G2641" s="537" t="s">
        <v>1680</v>
      </c>
      <c r="H2641" s="540">
        <v>40125</v>
      </c>
    </row>
    <row r="2642" spans="3:8" ht="15.75" thickBot="1">
      <c r="C2642" s="536" t="s">
        <v>1892</v>
      </c>
      <c r="D2642" s="537" t="s">
        <v>1893</v>
      </c>
      <c r="E2642" s="778"/>
      <c r="F2642" s="537" t="s">
        <v>1862</v>
      </c>
      <c r="G2642" s="537" t="s">
        <v>1680</v>
      </c>
      <c r="H2642" s="540">
        <v>40128</v>
      </c>
    </row>
    <row r="2643" spans="3:8" ht="15.75" thickBot="1">
      <c r="C2643" s="536" t="s">
        <v>1892</v>
      </c>
      <c r="D2643" s="537" t="s">
        <v>1893</v>
      </c>
      <c r="E2643" s="778"/>
      <c r="F2643" s="537" t="s">
        <v>1862</v>
      </c>
      <c r="G2643" s="537" t="s">
        <v>1680</v>
      </c>
      <c r="H2643" s="540">
        <v>35265</v>
      </c>
    </row>
    <row r="2644" spans="3:8" ht="15.75" thickBot="1">
      <c r="C2644" s="536" t="s">
        <v>1892</v>
      </c>
      <c r="D2644" s="537" t="s">
        <v>1893</v>
      </c>
      <c r="E2644" s="778"/>
      <c r="F2644" s="537" t="s">
        <v>1862</v>
      </c>
      <c r="G2644" s="537" t="s">
        <v>1680</v>
      </c>
      <c r="H2644" s="540">
        <v>-15955</v>
      </c>
    </row>
    <row r="2645" spans="3:8" ht="15.75" thickBot="1">
      <c r="C2645" s="536" t="s">
        <v>1892</v>
      </c>
      <c r="D2645" s="537" t="s">
        <v>1893</v>
      </c>
      <c r="E2645" s="778"/>
      <c r="F2645" s="537" t="s">
        <v>1862</v>
      </c>
      <c r="G2645" s="537" t="s">
        <v>1680</v>
      </c>
      <c r="H2645" s="540">
        <v>35267</v>
      </c>
    </row>
    <row r="2646" spans="3:8" ht="15.75" thickBot="1">
      <c r="C2646" s="536" t="s">
        <v>1892</v>
      </c>
      <c r="D2646" s="537" t="s">
        <v>1893</v>
      </c>
      <c r="E2646" s="778"/>
      <c r="F2646" s="537" t="s">
        <v>1862</v>
      </c>
      <c r="G2646" s="537" t="s">
        <v>1680</v>
      </c>
      <c r="H2646" s="540">
        <v>15955</v>
      </c>
    </row>
    <row r="2647" spans="3:8" ht="15.75" thickBot="1">
      <c r="C2647" s="536" t="s">
        <v>1892</v>
      </c>
      <c r="D2647" s="537" t="s">
        <v>1893</v>
      </c>
      <c r="E2647" s="778"/>
      <c r="F2647" s="537" t="s">
        <v>1863</v>
      </c>
      <c r="G2647" s="537" t="s">
        <v>1680</v>
      </c>
      <c r="H2647" s="540">
        <v>40112</v>
      </c>
    </row>
    <row r="2648" spans="3:8" ht="15.75" thickBot="1">
      <c r="C2648" s="536" t="s">
        <v>1892</v>
      </c>
      <c r="D2648" s="537" t="s">
        <v>1893</v>
      </c>
      <c r="E2648" s="778"/>
      <c r="F2648" s="537" t="s">
        <v>1863</v>
      </c>
      <c r="G2648" s="537" t="s">
        <v>1680</v>
      </c>
      <c r="H2648" s="540">
        <v>35252</v>
      </c>
    </row>
    <row r="2649" spans="3:8" ht="15.75" thickBot="1">
      <c r="C2649" s="536" t="s">
        <v>1892</v>
      </c>
      <c r="D2649" s="537" t="s">
        <v>1893</v>
      </c>
      <c r="E2649" s="778"/>
      <c r="F2649" s="537" t="s">
        <v>843</v>
      </c>
      <c r="G2649" s="537" t="s">
        <v>814</v>
      </c>
      <c r="H2649" s="540">
        <v>-1115.73</v>
      </c>
    </row>
    <row r="2650" spans="3:8" ht="15.75" thickBot="1">
      <c r="C2650" s="536" t="s">
        <v>1892</v>
      </c>
      <c r="D2650" s="537" t="s">
        <v>1893</v>
      </c>
      <c r="E2650" s="778"/>
      <c r="F2650" s="537" t="s">
        <v>843</v>
      </c>
      <c r="G2650" s="537" t="s">
        <v>814</v>
      </c>
      <c r="H2650" s="540">
        <v>-4870.21</v>
      </c>
    </row>
    <row r="2651" spans="3:8" ht="15.75" thickBot="1">
      <c r="C2651" s="536" t="s">
        <v>1892</v>
      </c>
      <c r="D2651" s="537" t="s">
        <v>1893</v>
      </c>
      <c r="E2651" s="778"/>
      <c r="F2651" s="537" t="s">
        <v>843</v>
      </c>
      <c r="G2651" s="537" t="s">
        <v>814</v>
      </c>
      <c r="H2651" s="537" t="s">
        <v>1897</v>
      </c>
    </row>
    <row r="2652" spans="3:8" ht="15.75" thickBot="1">
      <c r="C2652" s="536" t="s">
        <v>1892</v>
      </c>
      <c r="D2652" s="537" t="s">
        <v>1893</v>
      </c>
      <c r="E2652" s="778"/>
      <c r="F2652" s="537" t="s">
        <v>843</v>
      </c>
      <c r="G2652" s="537" t="s">
        <v>814</v>
      </c>
      <c r="H2652" s="540">
        <v>-233650.45</v>
      </c>
    </row>
    <row r="2653" spans="3:8" ht="15.75" thickBot="1">
      <c r="C2653" s="536" t="s">
        <v>1892</v>
      </c>
      <c r="D2653" s="537" t="s">
        <v>1893</v>
      </c>
      <c r="E2653" s="778"/>
      <c r="F2653" s="537" t="s">
        <v>843</v>
      </c>
      <c r="G2653" s="537" t="s">
        <v>814</v>
      </c>
      <c r="H2653" s="537" t="s">
        <v>1897</v>
      </c>
    </row>
    <row r="2654" spans="3:8" ht="15.75" thickBot="1">
      <c r="C2654" s="536" t="s">
        <v>1892</v>
      </c>
      <c r="D2654" s="537" t="s">
        <v>1893</v>
      </c>
      <c r="E2654" s="778"/>
      <c r="F2654" s="537" t="s">
        <v>843</v>
      </c>
      <c r="G2654" s="537" t="s">
        <v>814</v>
      </c>
      <c r="H2654" s="540">
        <v>-137886.60999999999</v>
      </c>
    </row>
    <row r="2655" spans="3:8" ht="15.75" thickBot="1">
      <c r="C2655" s="536" t="s">
        <v>1892</v>
      </c>
      <c r="D2655" s="537" t="s">
        <v>1893</v>
      </c>
      <c r="E2655" s="778"/>
      <c r="F2655" s="537" t="s">
        <v>843</v>
      </c>
      <c r="G2655" s="537" t="s">
        <v>814</v>
      </c>
      <c r="H2655" s="540">
        <v>-5624.94</v>
      </c>
    </row>
    <row r="2656" spans="3:8" ht="15.75" thickBot="1">
      <c r="C2656" s="536" t="s">
        <v>1892</v>
      </c>
      <c r="D2656" s="537" t="s">
        <v>1893</v>
      </c>
      <c r="E2656" s="778"/>
      <c r="F2656" s="537" t="s">
        <v>843</v>
      </c>
      <c r="G2656" s="537" t="s">
        <v>814</v>
      </c>
      <c r="H2656" s="537">
        <v>-368.73</v>
      </c>
    </row>
    <row r="2657" spans="3:8" ht="15.75" thickBot="1">
      <c r="C2657" s="536" t="s">
        <v>1892</v>
      </c>
      <c r="D2657" s="537" t="s">
        <v>1893</v>
      </c>
      <c r="E2657" s="778"/>
      <c r="F2657" s="537" t="s">
        <v>843</v>
      </c>
      <c r="G2657" s="537" t="s">
        <v>814</v>
      </c>
      <c r="H2657" s="540">
        <v>-1906.14</v>
      </c>
    </row>
    <row r="2658" spans="3:8" ht="15.75" thickBot="1">
      <c r="C2658" s="536" t="s">
        <v>1892</v>
      </c>
      <c r="D2658" s="537" t="s">
        <v>1893</v>
      </c>
      <c r="E2658" s="778"/>
      <c r="F2658" s="537" t="s">
        <v>843</v>
      </c>
      <c r="G2658" s="537" t="s">
        <v>814</v>
      </c>
      <c r="H2658" s="537">
        <v>-289.08999999999997</v>
      </c>
    </row>
    <row r="2659" spans="3:8" ht="15.75" thickBot="1">
      <c r="C2659" s="536" t="s">
        <v>1892</v>
      </c>
      <c r="D2659" s="537" t="s">
        <v>1893</v>
      </c>
      <c r="E2659" s="778"/>
      <c r="F2659" s="537" t="s">
        <v>843</v>
      </c>
      <c r="G2659" s="537" t="s">
        <v>814</v>
      </c>
      <c r="H2659" s="540">
        <v>-12461.76</v>
      </c>
    </row>
    <row r="2660" spans="3:8" ht="15.75" thickBot="1">
      <c r="C2660" s="536" t="s">
        <v>1892</v>
      </c>
      <c r="D2660" s="537" t="s">
        <v>1893</v>
      </c>
      <c r="E2660" s="778"/>
      <c r="F2660" s="537" t="s">
        <v>843</v>
      </c>
      <c r="G2660" s="537" t="s">
        <v>814</v>
      </c>
      <c r="H2660" s="540">
        <v>-310444.45</v>
      </c>
    </row>
    <row r="2661" spans="3:8" ht="15.75" thickBot="1">
      <c r="C2661" s="536" t="s">
        <v>1892</v>
      </c>
      <c r="D2661" s="537" t="s">
        <v>1893</v>
      </c>
      <c r="E2661" s="778"/>
      <c r="F2661" s="537" t="s">
        <v>843</v>
      </c>
      <c r="G2661" s="537" t="s">
        <v>814</v>
      </c>
      <c r="H2661" s="540">
        <v>-161080.51</v>
      </c>
    </row>
    <row r="2662" spans="3:8" ht="15.75" thickBot="1">
      <c r="C2662" s="536" t="s">
        <v>1892</v>
      </c>
      <c r="D2662" s="537" t="s">
        <v>1893</v>
      </c>
      <c r="E2662" s="778"/>
      <c r="F2662" s="537" t="s">
        <v>843</v>
      </c>
      <c r="G2662" s="537" t="s">
        <v>814</v>
      </c>
      <c r="H2662" s="540">
        <v>-70573.64</v>
      </c>
    </row>
    <row r="2663" spans="3:8" ht="15.75" thickBot="1">
      <c r="C2663" s="536" t="s">
        <v>1892</v>
      </c>
      <c r="D2663" s="537" t="s">
        <v>1893</v>
      </c>
      <c r="E2663" s="778"/>
      <c r="F2663" s="537" t="s">
        <v>843</v>
      </c>
      <c r="G2663" s="537" t="s">
        <v>814</v>
      </c>
      <c r="H2663" s="540">
        <v>-307572.59999999998</v>
      </c>
    </row>
    <row r="2664" spans="3:8" ht="15.75" thickBot="1">
      <c r="C2664" s="536" t="s">
        <v>1892</v>
      </c>
      <c r="D2664" s="537" t="s">
        <v>1893</v>
      </c>
      <c r="E2664" s="778"/>
      <c r="F2664" s="537" t="s">
        <v>843</v>
      </c>
      <c r="G2664" s="537" t="s">
        <v>814</v>
      </c>
      <c r="H2664" s="540">
        <v>-7917.06</v>
      </c>
    </row>
    <row r="2665" spans="3:8" ht="15.75" thickBot="1">
      <c r="C2665" s="536" t="s">
        <v>1892</v>
      </c>
      <c r="D2665" s="537" t="s">
        <v>1893</v>
      </c>
      <c r="E2665" s="778"/>
      <c r="F2665" s="537" t="s">
        <v>843</v>
      </c>
      <c r="G2665" s="537" t="s">
        <v>814</v>
      </c>
      <c r="H2665" s="540">
        <v>-31551.97</v>
      </c>
    </row>
    <row r="2666" spans="3:8" ht="15.75" thickBot="1">
      <c r="C2666" s="536" t="s">
        <v>1892</v>
      </c>
      <c r="D2666" s="537" t="s">
        <v>1893</v>
      </c>
      <c r="E2666" s="778"/>
      <c r="F2666" s="537" t="s">
        <v>843</v>
      </c>
      <c r="G2666" s="537" t="s">
        <v>814</v>
      </c>
      <c r="H2666" s="540">
        <v>-12584.32</v>
      </c>
    </row>
    <row r="2667" spans="3:8" ht="15.75" thickBot="1">
      <c r="C2667" s="536" t="s">
        <v>1892</v>
      </c>
      <c r="D2667" s="537" t="s">
        <v>1893</v>
      </c>
      <c r="E2667" s="779"/>
      <c r="F2667" s="537" t="s">
        <v>843</v>
      </c>
      <c r="G2667" s="537" t="s">
        <v>1928</v>
      </c>
      <c r="H2667" s="540">
        <v>-104221</v>
      </c>
    </row>
    <row r="2668" spans="3:8" ht="15.75" thickBot="1">
      <c r="C2668" s="775" t="s">
        <v>1929</v>
      </c>
      <c r="D2668" s="776"/>
      <c r="E2668" s="776"/>
      <c r="F2668" s="776"/>
      <c r="G2668" s="776"/>
      <c r="H2668" s="541">
        <v>-274261.65000000002</v>
      </c>
    </row>
    <row r="2669" spans="3:8" ht="15.75" thickBot="1">
      <c r="C2669" s="532" t="s">
        <v>1930</v>
      </c>
      <c r="D2669" s="533" t="s">
        <v>1671</v>
      </c>
      <c r="E2669" s="777" t="s">
        <v>1931</v>
      </c>
      <c r="F2669" s="534">
        <v>45084</v>
      </c>
      <c r="G2669" s="533" t="s">
        <v>814</v>
      </c>
      <c r="H2669" s="533">
        <v>-1</v>
      </c>
    </row>
    <row r="2670" spans="3:8" ht="15.75" thickBot="1">
      <c r="C2670" s="536" t="s">
        <v>1930</v>
      </c>
      <c r="D2670" s="537" t="s">
        <v>1671</v>
      </c>
      <c r="E2670" s="778"/>
      <c r="F2670" s="538">
        <v>45084</v>
      </c>
      <c r="G2670" s="537" t="s">
        <v>814</v>
      </c>
      <c r="H2670" s="537">
        <v>-1</v>
      </c>
    </row>
    <row r="2671" spans="3:8" ht="15.75" thickBot="1">
      <c r="C2671" s="536" t="s">
        <v>1930</v>
      </c>
      <c r="D2671" s="537" t="s">
        <v>1671</v>
      </c>
      <c r="E2671" s="778"/>
      <c r="F2671" s="538">
        <v>45114</v>
      </c>
      <c r="G2671" s="537" t="s">
        <v>814</v>
      </c>
      <c r="H2671" s="537">
        <v>-1</v>
      </c>
    </row>
    <row r="2672" spans="3:8" ht="15.75" thickBot="1">
      <c r="C2672" s="536" t="s">
        <v>1930</v>
      </c>
      <c r="D2672" s="537" t="s">
        <v>1671</v>
      </c>
      <c r="E2672" s="778"/>
      <c r="F2672" s="537" t="s">
        <v>1684</v>
      </c>
      <c r="G2672" s="537" t="s">
        <v>1680</v>
      </c>
      <c r="H2672" s="537">
        <v>3</v>
      </c>
    </row>
    <row r="2673" spans="3:8" ht="15.75" thickBot="1">
      <c r="C2673" s="536" t="s">
        <v>1930</v>
      </c>
      <c r="D2673" s="537" t="s">
        <v>1671</v>
      </c>
      <c r="E2673" s="778"/>
      <c r="F2673" s="537" t="s">
        <v>1876</v>
      </c>
      <c r="G2673" s="537" t="s">
        <v>814</v>
      </c>
      <c r="H2673" s="537">
        <v>-1</v>
      </c>
    </row>
    <row r="2674" spans="3:8" ht="15.75" thickBot="1">
      <c r="C2674" s="536" t="s">
        <v>1930</v>
      </c>
      <c r="D2674" s="537" t="s">
        <v>1671</v>
      </c>
      <c r="E2674" s="778"/>
      <c r="F2674" s="537" t="s">
        <v>1777</v>
      </c>
      <c r="G2674" s="537" t="s">
        <v>814</v>
      </c>
      <c r="H2674" s="537">
        <v>-3</v>
      </c>
    </row>
    <row r="2675" spans="3:8" ht="15.75" thickBot="1">
      <c r="C2675" s="536" t="s">
        <v>1930</v>
      </c>
      <c r="D2675" s="537" t="s">
        <v>1671</v>
      </c>
      <c r="E2675" s="778"/>
      <c r="F2675" s="537" t="s">
        <v>1777</v>
      </c>
      <c r="G2675" s="537" t="s">
        <v>814</v>
      </c>
      <c r="H2675" s="537">
        <v>-1</v>
      </c>
    </row>
    <row r="2676" spans="3:8" ht="15.75" thickBot="1">
      <c r="C2676" s="536" t="s">
        <v>1930</v>
      </c>
      <c r="D2676" s="537" t="s">
        <v>1671</v>
      </c>
      <c r="E2676" s="778"/>
      <c r="F2676" s="537" t="s">
        <v>1778</v>
      </c>
      <c r="G2676" s="537" t="s">
        <v>814</v>
      </c>
      <c r="H2676" s="537">
        <v>1</v>
      </c>
    </row>
    <row r="2677" spans="3:8" ht="15.75" thickBot="1">
      <c r="C2677" s="536" t="s">
        <v>1930</v>
      </c>
      <c r="D2677" s="537" t="s">
        <v>1671</v>
      </c>
      <c r="E2677" s="778"/>
      <c r="F2677" s="538">
        <v>45089</v>
      </c>
      <c r="G2677" s="537" t="s">
        <v>1673</v>
      </c>
      <c r="H2677" s="537">
        <v>1</v>
      </c>
    </row>
    <row r="2678" spans="3:8" ht="15.75" thickBot="1">
      <c r="C2678" s="536" t="s">
        <v>1930</v>
      </c>
      <c r="D2678" s="537" t="s">
        <v>1671</v>
      </c>
      <c r="E2678" s="778"/>
      <c r="F2678" s="537" t="s">
        <v>1792</v>
      </c>
      <c r="G2678" s="537" t="s">
        <v>1680</v>
      </c>
      <c r="H2678" s="537">
        <v>4</v>
      </c>
    </row>
    <row r="2679" spans="3:8" ht="15.75" thickBot="1">
      <c r="C2679" s="536" t="s">
        <v>1930</v>
      </c>
      <c r="D2679" s="537" t="s">
        <v>1671</v>
      </c>
      <c r="E2679" s="778"/>
      <c r="F2679" s="538">
        <v>45567</v>
      </c>
      <c r="G2679" s="537" t="s">
        <v>814</v>
      </c>
      <c r="H2679" s="537">
        <v>-1</v>
      </c>
    </row>
    <row r="2680" spans="3:8" ht="15.75" thickBot="1">
      <c r="C2680" s="536" t="s">
        <v>1930</v>
      </c>
      <c r="D2680" s="537" t="s">
        <v>1671</v>
      </c>
      <c r="E2680" s="778"/>
      <c r="F2680" s="537" t="s">
        <v>1830</v>
      </c>
      <c r="G2680" s="537" t="s">
        <v>814</v>
      </c>
      <c r="H2680" s="537">
        <v>-1</v>
      </c>
    </row>
    <row r="2681" spans="3:8" ht="15.75" thickBot="1">
      <c r="C2681" s="536" t="s">
        <v>1930</v>
      </c>
      <c r="D2681" s="537" t="s">
        <v>1671</v>
      </c>
      <c r="E2681" s="778"/>
      <c r="F2681" s="538">
        <v>45418</v>
      </c>
      <c r="G2681" s="537" t="s">
        <v>814</v>
      </c>
      <c r="H2681" s="537">
        <v>-3</v>
      </c>
    </row>
    <row r="2682" spans="3:8" ht="15.75" thickBot="1">
      <c r="C2682" s="536" t="s">
        <v>1930</v>
      </c>
      <c r="D2682" s="537" t="s">
        <v>1671</v>
      </c>
      <c r="E2682" s="779"/>
      <c r="F2682" s="537" t="s">
        <v>1923</v>
      </c>
      <c r="G2682" s="537" t="s">
        <v>1680</v>
      </c>
      <c r="H2682" s="537">
        <v>4</v>
      </c>
    </row>
    <row r="2683" spans="3:8" ht="15.75" thickBot="1">
      <c r="C2683" s="775" t="s">
        <v>1932</v>
      </c>
      <c r="D2683" s="776"/>
      <c r="E2683" s="776"/>
      <c r="F2683" s="776"/>
      <c r="G2683" s="776"/>
      <c r="H2683" s="535">
        <v>0</v>
      </c>
    </row>
    <row r="2684" spans="3:8" ht="15.75" thickBot="1">
      <c r="C2684" s="532" t="s">
        <v>1933</v>
      </c>
      <c r="D2684" s="533" t="s">
        <v>1934</v>
      </c>
      <c r="E2684" s="777" t="s">
        <v>1885</v>
      </c>
      <c r="F2684" s="534">
        <v>44933</v>
      </c>
      <c r="G2684" s="533" t="s">
        <v>1680</v>
      </c>
      <c r="H2684" s="539">
        <v>6125</v>
      </c>
    </row>
    <row r="2685" spans="3:8" ht="15.75" thickBot="1">
      <c r="C2685" s="536" t="s">
        <v>1933</v>
      </c>
      <c r="D2685" s="537" t="s">
        <v>1934</v>
      </c>
      <c r="E2685" s="778"/>
      <c r="F2685" s="538">
        <v>44933</v>
      </c>
      <c r="G2685" s="537" t="s">
        <v>1680</v>
      </c>
      <c r="H2685" s="540">
        <v>22320</v>
      </c>
    </row>
    <row r="2686" spans="3:8" ht="15.75" thickBot="1">
      <c r="C2686" s="536" t="s">
        <v>1933</v>
      </c>
      <c r="D2686" s="537" t="s">
        <v>1934</v>
      </c>
      <c r="E2686" s="778"/>
      <c r="F2686" s="538">
        <v>44964</v>
      </c>
      <c r="G2686" s="537" t="s">
        <v>1680</v>
      </c>
      <c r="H2686" s="540">
        <v>6240</v>
      </c>
    </row>
    <row r="2687" spans="3:8" ht="15.75" thickBot="1">
      <c r="C2687" s="536" t="s">
        <v>1933</v>
      </c>
      <c r="D2687" s="537" t="s">
        <v>1934</v>
      </c>
      <c r="E2687" s="778"/>
      <c r="F2687" s="538">
        <v>44992</v>
      </c>
      <c r="G2687" s="537" t="s">
        <v>1680</v>
      </c>
      <c r="H2687" s="540">
        <v>-15251</v>
      </c>
    </row>
    <row r="2688" spans="3:8" ht="15.75" thickBot="1">
      <c r="C2688" s="536" t="s">
        <v>1933</v>
      </c>
      <c r="D2688" s="537" t="s">
        <v>1934</v>
      </c>
      <c r="E2688" s="778"/>
      <c r="F2688" s="538">
        <v>44992</v>
      </c>
      <c r="G2688" s="537" t="s">
        <v>1680</v>
      </c>
      <c r="H2688" s="540">
        <v>21420</v>
      </c>
    </row>
    <row r="2689" spans="3:8" ht="15.75" thickBot="1">
      <c r="C2689" s="536" t="s">
        <v>1933</v>
      </c>
      <c r="D2689" s="537" t="s">
        <v>1934</v>
      </c>
      <c r="E2689" s="778"/>
      <c r="F2689" s="538">
        <v>44992</v>
      </c>
      <c r="G2689" s="537" t="s">
        <v>1680</v>
      </c>
      <c r="H2689" s="540">
        <v>-6240</v>
      </c>
    </row>
    <row r="2690" spans="3:8" ht="15.75" thickBot="1">
      <c r="C2690" s="536" t="s">
        <v>1933</v>
      </c>
      <c r="D2690" s="537" t="s">
        <v>1934</v>
      </c>
      <c r="E2690" s="778"/>
      <c r="F2690" s="538">
        <v>45023</v>
      </c>
      <c r="G2690" s="537" t="s">
        <v>1680</v>
      </c>
      <c r="H2690" s="540">
        <v>5743</v>
      </c>
    </row>
    <row r="2691" spans="3:8" ht="15.75" thickBot="1">
      <c r="C2691" s="536" t="s">
        <v>1933</v>
      </c>
      <c r="D2691" s="537" t="s">
        <v>1934</v>
      </c>
      <c r="E2691" s="778"/>
      <c r="F2691" s="538">
        <v>45053</v>
      </c>
      <c r="G2691" s="537" t="s">
        <v>1680</v>
      </c>
      <c r="H2691" s="540">
        <v>5877</v>
      </c>
    </row>
    <row r="2692" spans="3:8" ht="15.75" thickBot="1">
      <c r="C2692" s="536" t="s">
        <v>1933</v>
      </c>
      <c r="D2692" s="537" t="s">
        <v>1934</v>
      </c>
      <c r="E2692" s="778"/>
      <c r="F2692" s="538">
        <v>45053</v>
      </c>
      <c r="G2692" s="537" t="s">
        <v>1680</v>
      </c>
      <c r="H2692" s="540">
        <v>5899</v>
      </c>
    </row>
    <row r="2693" spans="3:8" ht="15.75" thickBot="1">
      <c r="C2693" s="536" t="s">
        <v>1933</v>
      </c>
      <c r="D2693" s="537" t="s">
        <v>1934</v>
      </c>
      <c r="E2693" s="778"/>
      <c r="F2693" s="538">
        <v>45084</v>
      </c>
      <c r="G2693" s="537" t="s">
        <v>1680</v>
      </c>
      <c r="H2693" s="540">
        <v>5825</v>
      </c>
    </row>
    <row r="2694" spans="3:8" ht="15.75" thickBot="1">
      <c r="C2694" s="536" t="s">
        <v>1933</v>
      </c>
      <c r="D2694" s="537" t="s">
        <v>1934</v>
      </c>
      <c r="E2694" s="778"/>
      <c r="F2694" s="538">
        <v>45084</v>
      </c>
      <c r="G2694" s="537" t="s">
        <v>1680</v>
      </c>
      <c r="H2694" s="540">
        <v>5752</v>
      </c>
    </row>
    <row r="2695" spans="3:8" ht="15.75" thickBot="1">
      <c r="C2695" s="536" t="s">
        <v>1933</v>
      </c>
      <c r="D2695" s="537" t="s">
        <v>1934</v>
      </c>
      <c r="E2695" s="778"/>
      <c r="F2695" s="538">
        <v>45114</v>
      </c>
      <c r="G2695" s="537" t="s">
        <v>1680</v>
      </c>
      <c r="H2695" s="540">
        <v>5622</v>
      </c>
    </row>
    <row r="2696" spans="3:8" ht="15.75" thickBot="1">
      <c r="C2696" s="536" t="s">
        <v>1933</v>
      </c>
      <c r="D2696" s="537" t="s">
        <v>1934</v>
      </c>
      <c r="E2696" s="778"/>
      <c r="F2696" s="538">
        <v>45114</v>
      </c>
      <c r="G2696" s="537" t="s">
        <v>1680</v>
      </c>
      <c r="H2696" s="540">
        <v>5497</v>
      </c>
    </row>
    <row r="2697" spans="3:8" ht="15.75" thickBot="1">
      <c r="C2697" s="536" t="s">
        <v>1933</v>
      </c>
      <c r="D2697" s="537" t="s">
        <v>1934</v>
      </c>
      <c r="E2697" s="778"/>
      <c r="F2697" s="538">
        <v>45206</v>
      </c>
      <c r="G2697" s="537" t="s">
        <v>1680</v>
      </c>
      <c r="H2697" s="540">
        <v>5800</v>
      </c>
    </row>
    <row r="2698" spans="3:8" ht="15.75" thickBot="1">
      <c r="C2698" s="536" t="s">
        <v>1933</v>
      </c>
      <c r="D2698" s="537" t="s">
        <v>1934</v>
      </c>
      <c r="E2698" s="778"/>
      <c r="F2698" s="538">
        <v>45237</v>
      </c>
      <c r="G2698" s="537" t="s">
        <v>1680</v>
      </c>
      <c r="H2698" s="540">
        <v>5550</v>
      </c>
    </row>
    <row r="2699" spans="3:8" ht="15.75" thickBot="1">
      <c r="C2699" s="536" t="s">
        <v>1933</v>
      </c>
      <c r="D2699" s="537" t="s">
        <v>1934</v>
      </c>
      <c r="E2699" s="778"/>
      <c r="F2699" s="538">
        <v>45237</v>
      </c>
      <c r="G2699" s="537" t="s">
        <v>1680</v>
      </c>
      <c r="H2699" s="540">
        <v>4713</v>
      </c>
    </row>
    <row r="2700" spans="3:8" ht="15.75" thickBot="1">
      <c r="C2700" s="536" t="s">
        <v>1933</v>
      </c>
      <c r="D2700" s="537" t="s">
        <v>1934</v>
      </c>
      <c r="E2700" s="778"/>
      <c r="F2700" s="538">
        <v>45267</v>
      </c>
      <c r="G2700" s="537" t="s">
        <v>1680</v>
      </c>
      <c r="H2700" s="540">
        <v>5159</v>
      </c>
    </row>
    <row r="2701" spans="3:8" ht="15.75" thickBot="1">
      <c r="C2701" s="536" t="s">
        <v>1933</v>
      </c>
      <c r="D2701" s="537" t="s">
        <v>1934</v>
      </c>
      <c r="E2701" s="778"/>
      <c r="F2701" s="538">
        <v>45267</v>
      </c>
      <c r="G2701" s="537" t="s">
        <v>1680</v>
      </c>
      <c r="H2701" s="540">
        <v>5774</v>
      </c>
    </row>
    <row r="2702" spans="3:8" ht="15.75" thickBot="1">
      <c r="C2702" s="536" t="s">
        <v>1933</v>
      </c>
      <c r="D2702" s="537" t="s">
        <v>1934</v>
      </c>
      <c r="E2702" s="778"/>
      <c r="F2702" s="538">
        <v>45267</v>
      </c>
      <c r="G2702" s="537" t="s">
        <v>1680</v>
      </c>
      <c r="H2702" s="540">
        <v>5749</v>
      </c>
    </row>
    <row r="2703" spans="3:8" ht="15.75" thickBot="1">
      <c r="C2703" s="536" t="s">
        <v>1933</v>
      </c>
      <c r="D2703" s="537" t="s">
        <v>1934</v>
      </c>
      <c r="E2703" s="778"/>
      <c r="F2703" s="537" t="s">
        <v>1724</v>
      </c>
      <c r="G2703" s="537" t="s">
        <v>1680</v>
      </c>
      <c r="H2703" s="540">
        <v>22320</v>
      </c>
    </row>
    <row r="2704" spans="3:8" ht="15.75" thickBot="1">
      <c r="C2704" s="536" t="s">
        <v>1933</v>
      </c>
      <c r="D2704" s="537" t="s">
        <v>1934</v>
      </c>
      <c r="E2704" s="778"/>
      <c r="F2704" s="537" t="s">
        <v>1724</v>
      </c>
      <c r="G2704" s="537" t="s">
        <v>1680</v>
      </c>
      <c r="H2704" s="540">
        <v>4378</v>
      </c>
    </row>
    <row r="2705" spans="3:8" ht="15.75" thickBot="1">
      <c r="C2705" s="536" t="s">
        <v>1933</v>
      </c>
      <c r="D2705" s="537" t="s">
        <v>1934</v>
      </c>
      <c r="E2705" s="778"/>
      <c r="F2705" s="537" t="s">
        <v>1725</v>
      </c>
      <c r="G2705" s="537" t="s">
        <v>1680</v>
      </c>
      <c r="H2705" s="540">
        <v>5630</v>
      </c>
    </row>
    <row r="2706" spans="3:8" ht="15.75" thickBot="1">
      <c r="C2706" s="536" t="s">
        <v>1933</v>
      </c>
      <c r="D2706" s="537" t="s">
        <v>1934</v>
      </c>
      <c r="E2706" s="778"/>
      <c r="F2706" s="537" t="s">
        <v>1725</v>
      </c>
      <c r="G2706" s="537" t="s">
        <v>1680</v>
      </c>
      <c r="H2706" s="540">
        <v>17580</v>
      </c>
    </row>
    <row r="2707" spans="3:8" ht="15.75" thickBot="1">
      <c r="C2707" s="536" t="s">
        <v>1933</v>
      </c>
      <c r="D2707" s="537" t="s">
        <v>1934</v>
      </c>
      <c r="E2707" s="778"/>
      <c r="F2707" s="537" t="s">
        <v>1727</v>
      </c>
      <c r="G2707" s="537" t="s">
        <v>1680</v>
      </c>
      <c r="H2707" s="540">
        <v>5786</v>
      </c>
    </row>
    <row r="2708" spans="3:8" ht="15.75" thickBot="1">
      <c r="C2708" s="536" t="s">
        <v>1933</v>
      </c>
      <c r="D2708" s="537" t="s">
        <v>1934</v>
      </c>
      <c r="E2708" s="778"/>
      <c r="F2708" s="537" t="s">
        <v>1728</v>
      </c>
      <c r="G2708" s="537" t="s">
        <v>1680</v>
      </c>
      <c r="H2708" s="540">
        <v>5637</v>
      </c>
    </row>
    <row r="2709" spans="3:8" ht="15.75" thickBot="1">
      <c r="C2709" s="536" t="s">
        <v>1933</v>
      </c>
      <c r="D2709" s="537" t="s">
        <v>1934</v>
      </c>
      <c r="E2709" s="778"/>
      <c r="F2709" s="537" t="s">
        <v>1728</v>
      </c>
      <c r="G2709" s="537" t="s">
        <v>1680</v>
      </c>
      <c r="H2709" s="540">
        <v>5587</v>
      </c>
    </row>
    <row r="2710" spans="3:8" ht="15.75" thickBot="1">
      <c r="C2710" s="536" t="s">
        <v>1933</v>
      </c>
      <c r="D2710" s="537" t="s">
        <v>1934</v>
      </c>
      <c r="E2710" s="778"/>
      <c r="F2710" s="537" t="s">
        <v>1728</v>
      </c>
      <c r="G2710" s="537" t="s">
        <v>1680</v>
      </c>
      <c r="H2710" s="540">
        <v>4776</v>
      </c>
    </row>
    <row r="2711" spans="3:8" ht="15.75" thickBot="1">
      <c r="C2711" s="536" t="s">
        <v>1933</v>
      </c>
      <c r="D2711" s="537" t="s">
        <v>1934</v>
      </c>
      <c r="E2711" s="778"/>
      <c r="F2711" s="537" t="s">
        <v>1728</v>
      </c>
      <c r="G2711" s="537" t="s">
        <v>1680</v>
      </c>
      <c r="H2711" s="540">
        <v>5725</v>
      </c>
    </row>
    <row r="2712" spans="3:8" ht="15.75" thickBot="1">
      <c r="C2712" s="536" t="s">
        <v>1933</v>
      </c>
      <c r="D2712" s="537" t="s">
        <v>1934</v>
      </c>
      <c r="E2712" s="778"/>
      <c r="F2712" s="537" t="s">
        <v>1895</v>
      </c>
      <c r="G2712" s="537" t="s">
        <v>1680</v>
      </c>
      <c r="H2712" s="540">
        <v>6087</v>
      </c>
    </row>
    <row r="2713" spans="3:8" ht="15.75" thickBot="1">
      <c r="C2713" s="536" t="s">
        <v>1933</v>
      </c>
      <c r="D2713" s="537" t="s">
        <v>1934</v>
      </c>
      <c r="E2713" s="778"/>
      <c r="F2713" s="537" t="s">
        <v>1684</v>
      </c>
      <c r="G2713" s="537" t="s">
        <v>1680</v>
      </c>
      <c r="H2713" s="540">
        <v>6099</v>
      </c>
    </row>
    <row r="2714" spans="3:8" ht="15.75" thickBot="1">
      <c r="C2714" s="536" t="s">
        <v>1933</v>
      </c>
      <c r="D2714" s="537" t="s">
        <v>1934</v>
      </c>
      <c r="E2714" s="778"/>
      <c r="F2714" s="537" t="s">
        <v>1685</v>
      </c>
      <c r="G2714" s="537" t="s">
        <v>1680</v>
      </c>
      <c r="H2714" s="540">
        <v>6245</v>
      </c>
    </row>
    <row r="2715" spans="3:8" ht="15.75" thickBot="1">
      <c r="C2715" s="536" t="s">
        <v>1933</v>
      </c>
      <c r="D2715" s="537" t="s">
        <v>1934</v>
      </c>
      <c r="E2715" s="778"/>
      <c r="F2715" s="537" t="s">
        <v>1685</v>
      </c>
      <c r="G2715" s="537" t="s">
        <v>1680</v>
      </c>
      <c r="H2715" s="540">
        <v>21318</v>
      </c>
    </row>
    <row r="2716" spans="3:8" ht="15.75" thickBot="1">
      <c r="C2716" s="536" t="s">
        <v>1933</v>
      </c>
      <c r="D2716" s="537" t="s">
        <v>1934</v>
      </c>
      <c r="E2716" s="778"/>
      <c r="F2716" s="537" t="s">
        <v>1730</v>
      </c>
      <c r="G2716" s="537" t="s">
        <v>1680</v>
      </c>
      <c r="H2716" s="540">
        <v>6175</v>
      </c>
    </row>
    <row r="2717" spans="3:8" ht="15.75" thickBot="1">
      <c r="C2717" s="536" t="s">
        <v>1933</v>
      </c>
      <c r="D2717" s="537" t="s">
        <v>1934</v>
      </c>
      <c r="E2717" s="778"/>
      <c r="F2717" s="537" t="s">
        <v>1730</v>
      </c>
      <c r="G2717" s="537" t="s">
        <v>1680</v>
      </c>
      <c r="H2717" s="540">
        <v>5230</v>
      </c>
    </row>
    <row r="2718" spans="3:8" ht="15.75" thickBot="1">
      <c r="C2718" s="536" t="s">
        <v>1933</v>
      </c>
      <c r="D2718" s="537" t="s">
        <v>1934</v>
      </c>
      <c r="E2718" s="778"/>
      <c r="F2718" s="537" t="s">
        <v>1716</v>
      </c>
      <c r="G2718" s="537" t="s">
        <v>1680</v>
      </c>
      <c r="H2718" s="540">
        <v>21960</v>
      </c>
    </row>
    <row r="2719" spans="3:8" ht="15.75" thickBot="1">
      <c r="C2719" s="536" t="s">
        <v>1933</v>
      </c>
      <c r="D2719" s="537" t="s">
        <v>1934</v>
      </c>
      <c r="E2719" s="778"/>
      <c r="F2719" s="537" t="s">
        <v>1716</v>
      </c>
      <c r="G2719" s="537" t="s">
        <v>1680</v>
      </c>
      <c r="H2719" s="540">
        <v>4271</v>
      </c>
    </row>
    <row r="2720" spans="3:8" ht="15.75" thickBot="1">
      <c r="C2720" s="536" t="s">
        <v>1933</v>
      </c>
      <c r="D2720" s="537" t="s">
        <v>1934</v>
      </c>
      <c r="E2720" s="778"/>
      <c r="F2720" s="537" t="s">
        <v>1716</v>
      </c>
      <c r="G2720" s="537" t="s">
        <v>1680</v>
      </c>
      <c r="H2720" s="540">
        <v>4998</v>
      </c>
    </row>
    <row r="2721" spans="3:8" ht="15.75" thickBot="1">
      <c r="C2721" s="536" t="s">
        <v>1933</v>
      </c>
      <c r="D2721" s="537" t="s">
        <v>1934</v>
      </c>
      <c r="E2721" s="778"/>
      <c r="F2721" s="537" t="s">
        <v>1716</v>
      </c>
      <c r="G2721" s="537" t="s">
        <v>1680</v>
      </c>
      <c r="H2721" s="540">
        <v>5528</v>
      </c>
    </row>
    <row r="2722" spans="3:8" ht="15.75" thickBot="1">
      <c r="C2722" s="536" t="s">
        <v>1933</v>
      </c>
      <c r="D2722" s="537" t="s">
        <v>1934</v>
      </c>
      <c r="E2722" s="778"/>
      <c r="F2722" s="537" t="s">
        <v>1732</v>
      </c>
      <c r="G2722" s="537" t="s">
        <v>1680</v>
      </c>
      <c r="H2722" s="540">
        <v>5257</v>
      </c>
    </row>
    <row r="2723" spans="3:8" ht="15.75" thickBot="1">
      <c r="C2723" s="536" t="s">
        <v>1933</v>
      </c>
      <c r="D2723" s="537" t="s">
        <v>1934</v>
      </c>
      <c r="E2723" s="778"/>
      <c r="F2723" s="537" t="s">
        <v>1732</v>
      </c>
      <c r="G2723" s="537" t="s">
        <v>1680</v>
      </c>
      <c r="H2723" s="540">
        <v>21200</v>
      </c>
    </row>
    <row r="2724" spans="3:8" ht="15.75" thickBot="1">
      <c r="C2724" s="536" t="s">
        <v>1933</v>
      </c>
      <c r="D2724" s="537" t="s">
        <v>1934</v>
      </c>
      <c r="E2724" s="778"/>
      <c r="F2724" s="537" t="s">
        <v>1733</v>
      </c>
      <c r="G2724" s="537" t="s">
        <v>1680</v>
      </c>
      <c r="H2724" s="540">
        <v>5630</v>
      </c>
    </row>
    <row r="2725" spans="3:8" ht="15.75" thickBot="1">
      <c r="C2725" s="536" t="s">
        <v>1933</v>
      </c>
      <c r="D2725" s="537" t="s">
        <v>1934</v>
      </c>
      <c r="E2725" s="778"/>
      <c r="F2725" s="537" t="s">
        <v>1733</v>
      </c>
      <c r="G2725" s="537" t="s">
        <v>1680</v>
      </c>
      <c r="H2725" s="540">
        <v>5572</v>
      </c>
    </row>
    <row r="2726" spans="3:8" ht="15.75" thickBot="1">
      <c r="C2726" s="536" t="s">
        <v>1933</v>
      </c>
      <c r="D2726" s="537" t="s">
        <v>1934</v>
      </c>
      <c r="E2726" s="778"/>
      <c r="F2726" s="537" t="s">
        <v>812</v>
      </c>
      <c r="G2726" s="537" t="s">
        <v>814</v>
      </c>
      <c r="H2726" s="540">
        <v>-334473</v>
      </c>
    </row>
    <row r="2727" spans="3:8" ht="15.75" thickBot="1">
      <c r="C2727" s="536" t="s">
        <v>1933</v>
      </c>
      <c r="D2727" s="537" t="s">
        <v>1934</v>
      </c>
      <c r="E2727" s="778"/>
      <c r="F2727" s="537" t="s">
        <v>812</v>
      </c>
      <c r="G2727" s="537" t="s">
        <v>1680</v>
      </c>
      <c r="H2727" s="540">
        <v>5703</v>
      </c>
    </row>
    <row r="2728" spans="3:8" ht="15.75" thickBot="1">
      <c r="C2728" s="536" t="s">
        <v>1933</v>
      </c>
      <c r="D2728" s="537" t="s">
        <v>1934</v>
      </c>
      <c r="E2728" s="778"/>
      <c r="F2728" s="537" t="s">
        <v>812</v>
      </c>
      <c r="G2728" s="537" t="s">
        <v>1680</v>
      </c>
      <c r="H2728" s="540">
        <v>5715</v>
      </c>
    </row>
    <row r="2729" spans="3:8" ht="15.75" thickBot="1">
      <c r="C2729" s="536" t="s">
        <v>1933</v>
      </c>
      <c r="D2729" s="537" t="s">
        <v>1934</v>
      </c>
      <c r="E2729" s="778"/>
      <c r="F2729" s="538">
        <v>44934</v>
      </c>
      <c r="G2729" s="537" t="s">
        <v>1680</v>
      </c>
      <c r="H2729" s="540">
        <v>5301</v>
      </c>
    </row>
    <row r="2730" spans="3:8" ht="15.75" thickBot="1">
      <c r="C2730" s="536" t="s">
        <v>1933</v>
      </c>
      <c r="D2730" s="537" t="s">
        <v>1934</v>
      </c>
      <c r="E2730" s="778"/>
      <c r="F2730" s="538">
        <v>44934</v>
      </c>
      <c r="G2730" s="537" t="s">
        <v>1680</v>
      </c>
      <c r="H2730" s="540">
        <v>4480</v>
      </c>
    </row>
    <row r="2731" spans="3:8" ht="15.75" thickBot="1">
      <c r="C2731" s="536" t="s">
        <v>1933</v>
      </c>
      <c r="D2731" s="537" t="s">
        <v>1934</v>
      </c>
      <c r="E2731" s="778"/>
      <c r="F2731" s="538">
        <v>44965</v>
      </c>
      <c r="G2731" s="537" t="s">
        <v>1680</v>
      </c>
      <c r="H2731" s="540">
        <v>5646</v>
      </c>
    </row>
    <row r="2732" spans="3:8" ht="15.75" thickBot="1">
      <c r="C2732" s="536" t="s">
        <v>1933</v>
      </c>
      <c r="D2732" s="537" t="s">
        <v>1934</v>
      </c>
      <c r="E2732" s="778"/>
      <c r="F2732" s="538">
        <v>44965</v>
      </c>
      <c r="G2732" s="537" t="s">
        <v>1680</v>
      </c>
      <c r="H2732" s="540">
        <v>5622</v>
      </c>
    </row>
    <row r="2733" spans="3:8" ht="15.75" thickBot="1">
      <c r="C2733" s="536" t="s">
        <v>1933</v>
      </c>
      <c r="D2733" s="537" t="s">
        <v>1934</v>
      </c>
      <c r="E2733" s="778"/>
      <c r="F2733" s="538">
        <v>44965</v>
      </c>
      <c r="G2733" s="537" t="s">
        <v>1680</v>
      </c>
      <c r="H2733" s="540">
        <v>5639</v>
      </c>
    </row>
    <row r="2734" spans="3:8" ht="15.75" thickBot="1">
      <c r="C2734" s="536" t="s">
        <v>1933</v>
      </c>
      <c r="D2734" s="537" t="s">
        <v>1934</v>
      </c>
      <c r="E2734" s="778"/>
      <c r="F2734" s="538">
        <v>44993</v>
      </c>
      <c r="G2734" s="537" t="s">
        <v>1680</v>
      </c>
      <c r="H2734" s="540">
        <v>4541</v>
      </c>
    </row>
    <row r="2735" spans="3:8" ht="15.75" thickBot="1">
      <c r="C2735" s="536" t="s">
        <v>1933</v>
      </c>
      <c r="D2735" s="537" t="s">
        <v>1934</v>
      </c>
      <c r="E2735" s="778"/>
      <c r="F2735" s="538">
        <v>44993</v>
      </c>
      <c r="G2735" s="537" t="s">
        <v>1680</v>
      </c>
      <c r="H2735" s="540">
        <v>5189</v>
      </c>
    </row>
    <row r="2736" spans="3:8" ht="15.75" thickBot="1">
      <c r="C2736" s="536" t="s">
        <v>1933</v>
      </c>
      <c r="D2736" s="537" t="s">
        <v>1934</v>
      </c>
      <c r="E2736" s="778"/>
      <c r="F2736" s="538">
        <v>45024</v>
      </c>
      <c r="G2736" s="537" t="s">
        <v>1680</v>
      </c>
      <c r="H2736" s="540">
        <v>5839</v>
      </c>
    </row>
    <row r="2737" spans="3:8" ht="15.75" thickBot="1">
      <c r="C2737" s="536" t="s">
        <v>1933</v>
      </c>
      <c r="D2737" s="537" t="s">
        <v>1934</v>
      </c>
      <c r="E2737" s="778"/>
      <c r="F2737" s="538">
        <v>45024</v>
      </c>
      <c r="G2737" s="537" t="s">
        <v>1680</v>
      </c>
      <c r="H2737" s="540">
        <v>6009</v>
      </c>
    </row>
    <row r="2738" spans="3:8" ht="15.75" thickBot="1">
      <c r="C2738" s="536" t="s">
        <v>1933</v>
      </c>
      <c r="D2738" s="537" t="s">
        <v>1934</v>
      </c>
      <c r="E2738" s="778"/>
      <c r="F2738" s="538">
        <v>45146</v>
      </c>
      <c r="G2738" s="537" t="s">
        <v>1680</v>
      </c>
      <c r="H2738" s="540">
        <v>5977</v>
      </c>
    </row>
    <row r="2739" spans="3:8" ht="15.75" thickBot="1">
      <c r="C2739" s="536" t="s">
        <v>1933</v>
      </c>
      <c r="D2739" s="537" t="s">
        <v>1934</v>
      </c>
      <c r="E2739" s="778"/>
      <c r="F2739" s="538">
        <v>45207</v>
      </c>
      <c r="G2739" s="537" t="s">
        <v>1680</v>
      </c>
      <c r="H2739" s="540">
        <v>4609</v>
      </c>
    </row>
    <row r="2740" spans="3:8" ht="15.75" thickBot="1">
      <c r="C2740" s="536" t="s">
        <v>1933</v>
      </c>
      <c r="D2740" s="537" t="s">
        <v>1934</v>
      </c>
      <c r="E2740" s="778"/>
      <c r="F2740" s="538">
        <v>45207</v>
      </c>
      <c r="G2740" s="537" t="s">
        <v>1680</v>
      </c>
      <c r="H2740" s="540">
        <v>6009</v>
      </c>
    </row>
    <row r="2741" spans="3:8" ht="15.75" thickBot="1">
      <c r="C2741" s="536" t="s">
        <v>1933</v>
      </c>
      <c r="D2741" s="537" t="s">
        <v>1934</v>
      </c>
      <c r="E2741" s="778"/>
      <c r="F2741" s="538">
        <v>45207</v>
      </c>
      <c r="G2741" s="537" t="s">
        <v>1680</v>
      </c>
      <c r="H2741" s="540">
        <v>5427</v>
      </c>
    </row>
    <row r="2742" spans="3:8" ht="15.75" thickBot="1">
      <c r="C2742" s="536" t="s">
        <v>1933</v>
      </c>
      <c r="D2742" s="537" t="s">
        <v>1934</v>
      </c>
      <c r="E2742" s="778"/>
      <c r="F2742" s="538">
        <v>45238</v>
      </c>
      <c r="G2742" s="537" t="s">
        <v>1680</v>
      </c>
      <c r="H2742" s="540">
        <v>5665</v>
      </c>
    </row>
    <row r="2743" spans="3:8" ht="15.75" thickBot="1">
      <c r="C2743" s="536" t="s">
        <v>1933</v>
      </c>
      <c r="D2743" s="537" t="s">
        <v>1934</v>
      </c>
      <c r="E2743" s="778"/>
      <c r="F2743" s="538">
        <v>45238</v>
      </c>
      <c r="G2743" s="537" t="s">
        <v>1680</v>
      </c>
      <c r="H2743" s="540">
        <v>5725</v>
      </c>
    </row>
    <row r="2744" spans="3:8" ht="15.75" thickBot="1">
      <c r="C2744" s="536" t="s">
        <v>1933</v>
      </c>
      <c r="D2744" s="537" t="s">
        <v>1934</v>
      </c>
      <c r="E2744" s="778"/>
      <c r="F2744" s="538">
        <v>45268</v>
      </c>
      <c r="G2744" s="537" t="s">
        <v>1680</v>
      </c>
      <c r="H2744" s="540">
        <v>4740</v>
      </c>
    </row>
    <row r="2745" spans="3:8" ht="15.75" thickBot="1">
      <c r="C2745" s="536" t="s">
        <v>1933</v>
      </c>
      <c r="D2745" s="537" t="s">
        <v>1934</v>
      </c>
      <c r="E2745" s="778"/>
      <c r="F2745" s="538">
        <v>45268</v>
      </c>
      <c r="G2745" s="537" t="s">
        <v>1680</v>
      </c>
      <c r="H2745" s="540">
        <v>5590</v>
      </c>
    </row>
    <row r="2746" spans="3:8" ht="15.75" thickBot="1">
      <c r="C2746" s="536" t="s">
        <v>1933</v>
      </c>
      <c r="D2746" s="537" t="s">
        <v>1934</v>
      </c>
      <c r="E2746" s="778"/>
      <c r="F2746" s="538">
        <v>45268</v>
      </c>
      <c r="G2746" s="537" t="s">
        <v>1680</v>
      </c>
      <c r="H2746" s="540">
        <v>5540</v>
      </c>
    </row>
    <row r="2747" spans="3:8" ht="15.75" thickBot="1">
      <c r="C2747" s="536" t="s">
        <v>1933</v>
      </c>
      <c r="D2747" s="537" t="s">
        <v>1934</v>
      </c>
      <c r="E2747" s="778"/>
      <c r="F2747" s="537" t="s">
        <v>1734</v>
      </c>
      <c r="G2747" s="537" t="s">
        <v>1680</v>
      </c>
      <c r="H2747" s="540">
        <v>6007</v>
      </c>
    </row>
    <row r="2748" spans="3:8" ht="15.75" thickBot="1">
      <c r="C2748" s="536" t="s">
        <v>1933</v>
      </c>
      <c r="D2748" s="537" t="s">
        <v>1934</v>
      </c>
      <c r="E2748" s="778"/>
      <c r="F2748" s="537" t="s">
        <v>1687</v>
      </c>
      <c r="G2748" s="537" t="s">
        <v>1680</v>
      </c>
      <c r="H2748" s="540">
        <v>5709</v>
      </c>
    </row>
    <row r="2749" spans="3:8" ht="15.75" thickBot="1">
      <c r="C2749" s="536" t="s">
        <v>1933</v>
      </c>
      <c r="D2749" s="537" t="s">
        <v>1934</v>
      </c>
      <c r="E2749" s="778"/>
      <c r="F2749" s="537" t="s">
        <v>1687</v>
      </c>
      <c r="G2749" s="537" t="s">
        <v>1680</v>
      </c>
      <c r="H2749" s="540">
        <v>4652</v>
      </c>
    </row>
    <row r="2750" spans="3:8" ht="15.75" thickBot="1">
      <c r="C2750" s="536" t="s">
        <v>1933</v>
      </c>
      <c r="D2750" s="537" t="s">
        <v>1934</v>
      </c>
      <c r="E2750" s="778"/>
      <c r="F2750" s="537" t="s">
        <v>1735</v>
      </c>
      <c r="G2750" s="537" t="s">
        <v>1680</v>
      </c>
      <c r="H2750" s="540">
        <v>5917</v>
      </c>
    </row>
    <row r="2751" spans="3:8" ht="15.75" thickBot="1">
      <c r="C2751" s="536" t="s">
        <v>1933</v>
      </c>
      <c r="D2751" s="537" t="s">
        <v>1934</v>
      </c>
      <c r="E2751" s="778"/>
      <c r="F2751" s="537" t="s">
        <v>1735</v>
      </c>
      <c r="G2751" s="537" t="s">
        <v>1680</v>
      </c>
      <c r="H2751" s="540">
        <v>5977</v>
      </c>
    </row>
    <row r="2752" spans="3:8" ht="15.75" thickBot="1">
      <c r="C2752" s="536" t="s">
        <v>1933</v>
      </c>
      <c r="D2752" s="537" t="s">
        <v>1934</v>
      </c>
      <c r="E2752" s="778"/>
      <c r="F2752" s="537" t="s">
        <v>1736</v>
      </c>
      <c r="G2752" s="537" t="s">
        <v>1680</v>
      </c>
      <c r="H2752" s="540">
        <v>5474</v>
      </c>
    </row>
    <row r="2753" spans="3:8" ht="15.75" thickBot="1">
      <c r="C2753" s="536" t="s">
        <v>1933</v>
      </c>
      <c r="D2753" s="537" t="s">
        <v>1934</v>
      </c>
      <c r="E2753" s="778"/>
      <c r="F2753" s="537" t="s">
        <v>1736</v>
      </c>
      <c r="G2753" s="537" t="s">
        <v>1680</v>
      </c>
      <c r="H2753" s="540">
        <v>4669</v>
      </c>
    </row>
    <row r="2754" spans="3:8" ht="15.75" thickBot="1">
      <c r="C2754" s="536" t="s">
        <v>1933</v>
      </c>
      <c r="D2754" s="537" t="s">
        <v>1934</v>
      </c>
      <c r="E2754" s="778"/>
      <c r="F2754" s="537" t="s">
        <v>1737</v>
      </c>
      <c r="G2754" s="537" t="s">
        <v>1680</v>
      </c>
      <c r="H2754" s="540">
        <v>5904</v>
      </c>
    </row>
    <row r="2755" spans="3:8" ht="15.75" thickBot="1">
      <c r="C2755" s="536" t="s">
        <v>1933</v>
      </c>
      <c r="D2755" s="537" t="s">
        <v>1934</v>
      </c>
      <c r="E2755" s="778"/>
      <c r="F2755" s="537" t="s">
        <v>1737</v>
      </c>
      <c r="G2755" s="537" t="s">
        <v>1680</v>
      </c>
      <c r="H2755" s="540">
        <v>21240</v>
      </c>
    </row>
    <row r="2756" spans="3:8" ht="15.75" thickBot="1">
      <c r="C2756" s="536" t="s">
        <v>1933</v>
      </c>
      <c r="D2756" s="537" t="s">
        <v>1934</v>
      </c>
      <c r="E2756" s="778"/>
      <c r="F2756" s="537" t="s">
        <v>1738</v>
      </c>
      <c r="G2756" s="537" t="s">
        <v>1680</v>
      </c>
      <c r="H2756" s="540">
        <v>5973</v>
      </c>
    </row>
    <row r="2757" spans="3:8" ht="15.75" thickBot="1">
      <c r="C2757" s="536" t="s">
        <v>1933</v>
      </c>
      <c r="D2757" s="537" t="s">
        <v>1934</v>
      </c>
      <c r="E2757" s="778"/>
      <c r="F2757" s="537" t="s">
        <v>1740</v>
      </c>
      <c r="G2757" s="537" t="s">
        <v>1680</v>
      </c>
      <c r="H2757" s="540">
        <v>6215</v>
      </c>
    </row>
    <row r="2758" spans="3:8" ht="15.75" thickBot="1">
      <c r="C2758" s="536" t="s">
        <v>1933</v>
      </c>
      <c r="D2758" s="537" t="s">
        <v>1934</v>
      </c>
      <c r="E2758" s="778"/>
      <c r="F2758" s="537" t="s">
        <v>1740</v>
      </c>
      <c r="G2758" s="537" t="s">
        <v>1680</v>
      </c>
      <c r="H2758" s="540">
        <v>4500</v>
      </c>
    </row>
    <row r="2759" spans="3:8" ht="15.75" thickBot="1">
      <c r="C2759" s="536" t="s">
        <v>1933</v>
      </c>
      <c r="D2759" s="537" t="s">
        <v>1934</v>
      </c>
      <c r="E2759" s="778"/>
      <c r="F2759" s="537" t="s">
        <v>1740</v>
      </c>
      <c r="G2759" s="537" t="s">
        <v>1680</v>
      </c>
      <c r="H2759" s="540">
        <v>5610</v>
      </c>
    </row>
    <row r="2760" spans="3:8" ht="15.75" thickBot="1">
      <c r="C2760" s="536" t="s">
        <v>1933</v>
      </c>
      <c r="D2760" s="537" t="s">
        <v>1934</v>
      </c>
      <c r="E2760" s="778"/>
      <c r="F2760" s="537" t="s">
        <v>1899</v>
      </c>
      <c r="G2760" s="537" t="s">
        <v>1680</v>
      </c>
      <c r="H2760" s="540">
        <v>6123</v>
      </c>
    </row>
    <row r="2761" spans="3:8" ht="15.75" thickBot="1">
      <c r="C2761" s="536" t="s">
        <v>1933</v>
      </c>
      <c r="D2761" s="537" t="s">
        <v>1934</v>
      </c>
      <c r="E2761" s="778"/>
      <c r="F2761" s="537" t="s">
        <v>1899</v>
      </c>
      <c r="G2761" s="537" t="s">
        <v>1680</v>
      </c>
      <c r="H2761" s="540">
        <v>22270</v>
      </c>
    </row>
    <row r="2762" spans="3:8" ht="15.75" thickBot="1">
      <c r="C2762" s="536" t="s">
        <v>1933</v>
      </c>
      <c r="D2762" s="537" t="s">
        <v>1934</v>
      </c>
      <c r="E2762" s="778"/>
      <c r="F2762" s="537" t="s">
        <v>1741</v>
      </c>
      <c r="G2762" s="537" t="s">
        <v>1680</v>
      </c>
      <c r="H2762" s="540">
        <v>4762</v>
      </c>
    </row>
    <row r="2763" spans="3:8" ht="15.75" thickBot="1">
      <c r="C2763" s="536" t="s">
        <v>1933</v>
      </c>
      <c r="D2763" s="537" t="s">
        <v>1934</v>
      </c>
      <c r="E2763" s="778"/>
      <c r="F2763" s="537" t="s">
        <v>1741</v>
      </c>
      <c r="G2763" s="537" t="s">
        <v>1680</v>
      </c>
      <c r="H2763" s="540">
        <v>3862</v>
      </c>
    </row>
    <row r="2764" spans="3:8" ht="15.75" thickBot="1">
      <c r="C2764" s="536" t="s">
        <v>1933</v>
      </c>
      <c r="D2764" s="537" t="s">
        <v>1934</v>
      </c>
      <c r="E2764" s="778"/>
      <c r="F2764" s="537" t="s">
        <v>1741</v>
      </c>
      <c r="G2764" s="537" t="s">
        <v>1680</v>
      </c>
      <c r="H2764" s="540">
        <v>21520</v>
      </c>
    </row>
    <row r="2765" spans="3:8" ht="15.75" thickBot="1">
      <c r="C2765" s="536" t="s">
        <v>1933</v>
      </c>
      <c r="D2765" s="537" t="s">
        <v>1934</v>
      </c>
      <c r="E2765" s="778"/>
      <c r="F2765" s="537" t="s">
        <v>1742</v>
      </c>
      <c r="G2765" s="537" t="s">
        <v>1680</v>
      </c>
      <c r="H2765" s="540">
        <v>3900</v>
      </c>
    </row>
    <row r="2766" spans="3:8" ht="15.75" thickBot="1">
      <c r="C2766" s="536" t="s">
        <v>1933</v>
      </c>
      <c r="D2766" s="537" t="s">
        <v>1934</v>
      </c>
      <c r="E2766" s="778"/>
      <c r="F2766" s="537" t="s">
        <v>1743</v>
      </c>
      <c r="G2766" s="537" t="s">
        <v>1769</v>
      </c>
      <c r="H2766" s="537">
        <v>0</v>
      </c>
    </row>
    <row r="2767" spans="3:8" ht="15.75" thickBot="1">
      <c r="C2767" s="536" t="s">
        <v>1933</v>
      </c>
      <c r="D2767" s="537" t="s">
        <v>1934</v>
      </c>
      <c r="E2767" s="778"/>
      <c r="F2767" s="537" t="s">
        <v>1743</v>
      </c>
      <c r="G2767" s="537" t="s">
        <v>1769</v>
      </c>
      <c r="H2767" s="537">
        <v>0</v>
      </c>
    </row>
    <row r="2768" spans="3:8" ht="15.75" thickBot="1">
      <c r="C2768" s="536" t="s">
        <v>1933</v>
      </c>
      <c r="D2768" s="537" t="s">
        <v>1934</v>
      </c>
      <c r="E2768" s="778"/>
      <c r="F2768" s="537" t="s">
        <v>1743</v>
      </c>
      <c r="G2768" s="537" t="s">
        <v>1769</v>
      </c>
      <c r="H2768" s="537">
        <v>0</v>
      </c>
    </row>
    <row r="2769" spans="3:8" ht="15.75" thickBot="1">
      <c r="C2769" s="536" t="s">
        <v>1933</v>
      </c>
      <c r="D2769" s="537" t="s">
        <v>1934</v>
      </c>
      <c r="E2769" s="778"/>
      <c r="F2769" s="537" t="s">
        <v>1743</v>
      </c>
      <c r="G2769" s="537" t="s">
        <v>1769</v>
      </c>
      <c r="H2769" s="537">
        <v>0</v>
      </c>
    </row>
    <row r="2770" spans="3:8" ht="15.75" thickBot="1">
      <c r="C2770" s="536" t="s">
        <v>1933</v>
      </c>
      <c r="D2770" s="537" t="s">
        <v>1934</v>
      </c>
      <c r="E2770" s="778"/>
      <c r="F2770" s="537" t="s">
        <v>1900</v>
      </c>
      <c r="G2770" s="537" t="s">
        <v>1769</v>
      </c>
      <c r="H2770" s="537">
        <v>0</v>
      </c>
    </row>
    <row r="2771" spans="3:8" ht="15.75" thickBot="1">
      <c r="C2771" s="536" t="s">
        <v>1933</v>
      </c>
      <c r="D2771" s="537" t="s">
        <v>1934</v>
      </c>
      <c r="E2771" s="778"/>
      <c r="F2771" s="537" t="s">
        <v>1900</v>
      </c>
      <c r="G2771" s="537" t="s">
        <v>1769</v>
      </c>
      <c r="H2771" s="537">
        <v>0</v>
      </c>
    </row>
    <row r="2772" spans="3:8" ht="15.75" thickBot="1">
      <c r="C2772" s="536" t="s">
        <v>1933</v>
      </c>
      <c r="D2772" s="537" t="s">
        <v>1934</v>
      </c>
      <c r="E2772" s="778"/>
      <c r="F2772" s="537" t="s">
        <v>1900</v>
      </c>
      <c r="G2772" s="537" t="s">
        <v>1769</v>
      </c>
      <c r="H2772" s="537">
        <v>0</v>
      </c>
    </row>
    <row r="2773" spans="3:8" ht="15.75" thickBot="1">
      <c r="C2773" s="536" t="s">
        <v>1933</v>
      </c>
      <c r="D2773" s="537" t="s">
        <v>1934</v>
      </c>
      <c r="E2773" s="778"/>
      <c r="F2773" s="537" t="s">
        <v>1900</v>
      </c>
      <c r="G2773" s="537" t="s">
        <v>1769</v>
      </c>
      <c r="H2773" s="537">
        <v>0</v>
      </c>
    </row>
    <row r="2774" spans="3:8" ht="15.75" thickBot="1">
      <c r="C2774" s="536" t="s">
        <v>1933</v>
      </c>
      <c r="D2774" s="537" t="s">
        <v>1934</v>
      </c>
      <c r="E2774" s="778"/>
      <c r="F2774" s="537" t="s">
        <v>1744</v>
      </c>
      <c r="G2774" s="537" t="s">
        <v>1680</v>
      </c>
      <c r="H2774" s="540">
        <v>22350</v>
      </c>
    </row>
    <row r="2775" spans="3:8" ht="15.75" thickBot="1">
      <c r="C2775" s="536" t="s">
        <v>1933</v>
      </c>
      <c r="D2775" s="537" t="s">
        <v>1934</v>
      </c>
      <c r="E2775" s="778"/>
      <c r="F2775" s="537" t="s">
        <v>1745</v>
      </c>
      <c r="G2775" s="537" t="s">
        <v>1680</v>
      </c>
      <c r="H2775" s="540">
        <v>3980</v>
      </c>
    </row>
    <row r="2776" spans="3:8" ht="15.75" thickBot="1">
      <c r="C2776" s="536" t="s">
        <v>1933</v>
      </c>
      <c r="D2776" s="537" t="s">
        <v>1934</v>
      </c>
      <c r="E2776" s="778"/>
      <c r="F2776" s="537" t="s">
        <v>1745</v>
      </c>
      <c r="G2776" s="537" t="s">
        <v>1680</v>
      </c>
      <c r="H2776" s="540">
        <v>22020</v>
      </c>
    </row>
    <row r="2777" spans="3:8" ht="15.75" thickBot="1">
      <c r="C2777" s="536" t="s">
        <v>1933</v>
      </c>
      <c r="D2777" s="537" t="s">
        <v>1934</v>
      </c>
      <c r="E2777" s="778"/>
      <c r="F2777" s="537" t="s">
        <v>1745</v>
      </c>
      <c r="G2777" s="537" t="s">
        <v>1680</v>
      </c>
      <c r="H2777" s="540">
        <v>-4713</v>
      </c>
    </row>
    <row r="2778" spans="3:8" ht="15.75" thickBot="1">
      <c r="C2778" s="536" t="s">
        <v>1933</v>
      </c>
      <c r="D2778" s="537" t="s">
        <v>1934</v>
      </c>
      <c r="E2778" s="778"/>
      <c r="F2778" s="537" t="s">
        <v>1745</v>
      </c>
      <c r="G2778" s="537" t="s">
        <v>1680</v>
      </c>
      <c r="H2778" s="540">
        <v>5205</v>
      </c>
    </row>
    <row r="2779" spans="3:8" ht="15.75" thickBot="1">
      <c r="C2779" s="536" t="s">
        <v>1933</v>
      </c>
      <c r="D2779" s="537" t="s">
        <v>1934</v>
      </c>
      <c r="E2779" s="778"/>
      <c r="F2779" s="537" t="s">
        <v>1746</v>
      </c>
      <c r="G2779" s="537" t="s">
        <v>1680</v>
      </c>
      <c r="H2779" s="540">
        <v>5631</v>
      </c>
    </row>
    <row r="2780" spans="3:8" ht="15.75" thickBot="1">
      <c r="C2780" s="536" t="s">
        <v>1933</v>
      </c>
      <c r="D2780" s="537" t="s">
        <v>1934</v>
      </c>
      <c r="E2780" s="778"/>
      <c r="F2780" s="537" t="s">
        <v>819</v>
      </c>
      <c r="G2780" s="537" t="s">
        <v>814</v>
      </c>
      <c r="H2780" s="540">
        <v>-295083.8</v>
      </c>
    </row>
    <row r="2781" spans="3:8" ht="15.75" thickBot="1">
      <c r="C2781" s="536" t="s">
        <v>1933</v>
      </c>
      <c r="D2781" s="537" t="s">
        <v>1934</v>
      </c>
      <c r="E2781" s="778"/>
      <c r="F2781" s="537" t="s">
        <v>819</v>
      </c>
      <c r="G2781" s="537" t="s">
        <v>1680</v>
      </c>
      <c r="H2781" s="540">
        <v>-5631</v>
      </c>
    </row>
    <row r="2782" spans="3:8" ht="15.75" thickBot="1">
      <c r="C2782" s="536" t="s">
        <v>1933</v>
      </c>
      <c r="D2782" s="537" t="s">
        <v>1934</v>
      </c>
      <c r="E2782" s="778"/>
      <c r="F2782" s="537" t="s">
        <v>819</v>
      </c>
      <c r="G2782" s="537" t="s">
        <v>1680</v>
      </c>
      <c r="H2782" s="540">
        <v>4380</v>
      </c>
    </row>
    <row r="2783" spans="3:8" ht="15.75" thickBot="1">
      <c r="C2783" s="536" t="s">
        <v>1933</v>
      </c>
      <c r="D2783" s="537" t="s">
        <v>1934</v>
      </c>
      <c r="E2783" s="778"/>
      <c r="F2783" s="538">
        <v>44935</v>
      </c>
      <c r="G2783" s="537" t="s">
        <v>1680</v>
      </c>
      <c r="H2783" s="540">
        <v>6101</v>
      </c>
    </row>
    <row r="2784" spans="3:8" ht="15.75" thickBot="1">
      <c r="C2784" s="536" t="s">
        <v>1933</v>
      </c>
      <c r="D2784" s="537" t="s">
        <v>1934</v>
      </c>
      <c r="E2784" s="778"/>
      <c r="F2784" s="538">
        <v>44935</v>
      </c>
      <c r="G2784" s="537" t="s">
        <v>1680</v>
      </c>
      <c r="H2784" s="540">
        <v>22070</v>
      </c>
    </row>
    <row r="2785" spans="3:8" ht="15.75" thickBot="1">
      <c r="C2785" s="536" t="s">
        <v>1933</v>
      </c>
      <c r="D2785" s="537" t="s">
        <v>1934</v>
      </c>
      <c r="E2785" s="778"/>
      <c r="F2785" s="538">
        <v>44994</v>
      </c>
      <c r="G2785" s="537" t="s">
        <v>1769</v>
      </c>
      <c r="H2785" s="537">
        <v>0</v>
      </c>
    </row>
    <row r="2786" spans="3:8" ht="15.75" thickBot="1">
      <c r="C2786" s="536" t="s">
        <v>1933</v>
      </c>
      <c r="D2786" s="537" t="s">
        <v>1934</v>
      </c>
      <c r="E2786" s="778"/>
      <c r="F2786" s="538">
        <v>44994</v>
      </c>
      <c r="G2786" s="537" t="s">
        <v>1769</v>
      </c>
      <c r="H2786" s="537">
        <v>0</v>
      </c>
    </row>
    <row r="2787" spans="3:8" ht="15.75" thickBot="1">
      <c r="C2787" s="536" t="s">
        <v>1933</v>
      </c>
      <c r="D2787" s="537" t="s">
        <v>1934</v>
      </c>
      <c r="E2787" s="778"/>
      <c r="F2787" s="538">
        <v>45025</v>
      </c>
      <c r="G2787" s="537" t="s">
        <v>1680</v>
      </c>
      <c r="H2787" s="540">
        <v>21320</v>
      </c>
    </row>
    <row r="2788" spans="3:8" ht="15.75" thickBot="1">
      <c r="C2788" s="536" t="s">
        <v>1933</v>
      </c>
      <c r="D2788" s="537" t="s">
        <v>1934</v>
      </c>
      <c r="E2788" s="778"/>
      <c r="F2788" s="538">
        <v>45055</v>
      </c>
      <c r="G2788" s="537" t="s">
        <v>1680</v>
      </c>
      <c r="H2788" s="540">
        <v>21320</v>
      </c>
    </row>
    <row r="2789" spans="3:8" ht="15.75" thickBot="1">
      <c r="C2789" s="536" t="s">
        <v>1933</v>
      </c>
      <c r="D2789" s="537" t="s">
        <v>1934</v>
      </c>
      <c r="E2789" s="778"/>
      <c r="F2789" s="538">
        <v>45116</v>
      </c>
      <c r="G2789" s="537" t="s">
        <v>1680</v>
      </c>
      <c r="H2789" s="540">
        <v>6293</v>
      </c>
    </row>
    <row r="2790" spans="3:8" ht="15.75" thickBot="1">
      <c r="C2790" s="536" t="s">
        <v>1933</v>
      </c>
      <c r="D2790" s="537" t="s">
        <v>1934</v>
      </c>
      <c r="E2790" s="778"/>
      <c r="F2790" s="538">
        <v>45147</v>
      </c>
      <c r="G2790" s="537" t="s">
        <v>1680</v>
      </c>
      <c r="H2790" s="540">
        <v>6100</v>
      </c>
    </row>
    <row r="2791" spans="3:8" ht="15.75" thickBot="1">
      <c r="C2791" s="536" t="s">
        <v>1933</v>
      </c>
      <c r="D2791" s="537" t="s">
        <v>1934</v>
      </c>
      <c r="E2791" s="778"/>
      <c r="F2791" s="538">
        <v>45178</v>
      </c>
      <c r="G2791" s="537" t="s">
        <v>1680</v>
      </c>
      <c r="H2791" s="540">
        <v>6053</v>
      </c>
    </row>
    <row r="2792" spans="3:8" ht="15.75" thickBot="1">
      <c r="C2792" s="536" t="s">
        <v>1933</v>
      </c>
      <c r="D2792" s="537" t="s">
        <v>1934</v>
      </c>
      <c r="E2792" s="778"/>
      <c r="F2792" s="538">
        <v>45239</v>
      </c>
      <c r="G2792" s="537" t="s">
        <v>1680</v>
      </c>
      <c r="H2792" s="540">
        <v>21302</v>
      </c>
    </row>
    <row r="2793" spans="3:8" ht="15.75" thickBot="1">
      <c r="C2793" s="536" t="s">
        <v>1933</v>
      </c>
      <c r="D2793" s="537" t="s">
        <v>1934</v>
      </c>
      <c r="E2793" s="778"/>
      <c r="F2793" s="537" t="s">
        <v>1717</v>
      </c>
      <c r="G2793" s="537" t="s">
        <v>1680</v>
      </c>
      <c r="H2793" s="540">
        <v>22220</v>
      </c>
    </row>
    <row r="2794" spans="3:8" ht="15.75" thickBot="1">
      <c r="C2794" s="536" t="s">
        <v>1933</v>
      </c>
      <c r="D2794" s="537" t="s">
        <v>1934</v>
      </c>
      <c r="E2794" s="778"/>
      <c r="F2794" s="537" t="s">
        <v>1717</v>
      </c>
      <c r="G2794" s="537" t="s">
        <v>1680</v>
      </c>
      <c r="H2794" s="540">
        <v>7055</v>
      </c>
    </row>
    <row r="2795" spans="3:8" ht="15.75" thickBot="1">
      <c r="C2795" s="536" t="s">
        <v>1933</v>
      </c>
      <c r="D2795" s="537" t="s">
        <v>1934</v>
      </c>
      <c r="E2795" s="778"/>
      <c r="F2795" s="537" t="s">
        <v>1901</v>
      </c>
      <c r="G2795" s="537" t="s">
        <v>1680</v>
      </c>
      <c r="H2795" s="540">
        <v>6895</v>
      </c>
    </row>
    <row r="2796" spans="3:8" ht="15.75" thickBot="1">
      <c r="C2796" s="536" t="s">
        <v>1933</v>
      </c>
      <c r="D2796" s="537" t="s">
        <v>1934</v>
      </c>
      <c r="E2796" s="778"/>
      <c r="F2796" s="537" t="s">
        <v>1902</v>
      </c>
      <c r="G2796" s="537" t="s">
        <v>1680</v>
      </c>
      <c r="H2796" s="540">
        <v>5792</v>
      </c>
    </row>
    <row r="2797" spans="3:8" ht="15.75" thickBot="1">
      <c r="C2797" s="536" t="s">
        <v>1933</v>
      </c>
      <c r="D2797" s="537" t="s">
        <v>1934</v>
      </c>
      <c r="E2797" s="778"/>
      <c r="F2797" s="537" t="s">
        <v>1903</v>
      </c>
      <c r="G2797" s="537" t="s">
        <v>1680</v>
      </c>
      <c r="H2797" s="540">
        <v>5803</v>
      </c>
    </row>
    <row r="2798" spans="3:8" ht="15.75" thickBot="1">
      <c r="C2798" s="536" t="s">
        <v>1933</v>
      </c>
      <c r="D2798" s="537" t="s">
        <v>1934</v>
      </c>
      <c r="E2798" s="778"/>
      <c r="F2798" s="537" t="s">
        <v>1748</v>
      </c>
      <c r="G2798" s="537" t="s">
        <v>1680</v>
      </c>
      <c r="H2798" s="540">
        <v>4691</v>
      </c>
    </row>
    <row r="2799" spans="3:8" ht="15.75" thickBot="1">
      <c r="C2799" s="536" t="s">
        <v>1933</v>
      </c>
      <c r="D2799" s="537" t="s">
        <v>1934</v>
      </c>
      <c r="E2799" s="778"/>
      <c r="F2799" s="537" t="s">
        <v>1748</v>
      </c>
      <c r="G2799" s="537" t="s">
        <v>1680</v>
      </c>
      <c r="H2799" s="540">
        <v>5541</v>
      </c>
    </row>
    <row r="2800" spans="3:8" ht="15.75" thickBot="1">
      <c r="C2800" s="536" t="s">
        <v>1933</v>
      </c>
      <c r="D2800" s="537" t="s">
        <v>1934</v>
      </c>
      <c r="E2800" s="778"/>
      <c r="F2800" s="537" t="s">
        <v>1748</v>
      </c>
      <c r="G2800" s="537" t="s">
        <v>1680</v>
      </c>
      <c r="H2800" s="540">
        <v>6019</v>
      </c>
    </row>
    <row r="2801" spans="3:8" ht="15.75" thickBot="1">
      <c r="C2801" s="536" t="s">
        <v>1933</v>
      </c>
      <c r="D2801" s="537" t="s">
        <v>1934</v>
      </c>
      <c r="E2801" s="778"/>
      <c r="F2801" s="537" t="s">
        <v>1749</v>
      </c>
      <c r="G2801" s="537" t="s">
        <v>1680</v>
      </c>
      <c r="H2801" s="540">
        <v>5512</v>
      </c>
    </row>
    <row r="2802" spans="3:8" ht="15.75" thickBot="1">
      <c r="C2802" s="536" t="s">
        <v>1933</v>
      </c>
      <c r="D2802" s="537" t="s">
        <v>1934</v>
      </c>
      <c r="E2802" s="778"/>
      <c r="F2802" s="537" t="s">
        <v>1749</v>
      </c>
      <c r="G2802" s="537" t="s">
        <v>1680</v>
      </c>
      <c r="H2802" s="540">
        <v>5490</v>
      </c>
    </row>
    <row r="2803" spans="3:8" ht="15.75" thickBot="1">
      <c r="C2803" s="536" t="s">
        <v>1933</v>
      </c>
      <c r="D2803" s="537" t="s">
        <v>1934</v>
      </c>
      <c r="E2803" s="778"/>
      <c r="F2803" s="537" t="s">
        <v>1750</v>
      </c>
      <c r="G2803" s="537" t="s">
        <v>1680</v>
      </c>
      <c r="H2803" s="540">
        <v>6161</v>
      </c>
    </row>
    <row r="2804" spans="3:8" ht="15.75" thickBot="1">
      <c r="C2804" s="536" t="s">
        <v>1933</v>
      </c>
      <c r="D2804" s="537" t="s">
        <v>1934</v>
      </c>
      <c r="E2804" s="778"/>
      <c r="F2804" s="537" t="s">
        <v>1751</v>
      </c>
      <c r="G2804" s="537" t="s">
        <v>1680</v>
      </c>
      <c r="H2804" s="540">
        <v>6318</v>
      </c>
    </row>
    <row r="2805" spans="3:8" ht="15.75" thickBot="1">
      <c r="C2805" s="536" t="s">
        <v>1933</v>
      </c>
      <c r="D2805" s="537" t="s">
        <v>1934</v>
      </c>
      <c r="E2805" s="778"/>
      <c r="F2805" s="537" t="s">
        <v>1751</v>
      </c>
      <c r="G2805" s="537" t="s">
        <v>1680</v>
      </c>
      <c r="H2805" s="540">
        <v>6314</v>
      </c>
    </row>
    <row r="2806" spans="3:8" ht="15.75" thickBot="1">
      <c r="C2806" s="536" t="s">
        <v>1933</v>
      </c>
      <c r="D2806" s="537" t="s">
        <v>1934</v>
      </c>
      <c r="E2806" s="778"/>
      <c r="F2806" s="537" t="s">
        <v>1751</v>
      </c>
      <c r="G2806" s="537" t="s">
        <v>1680</v>
      </c>
      <c r="H2806" s="540">
        <v>6338</v>
      </c>
    </row>
    <row r="2807" spans="3:8" ht="15.75" thickBot="1">
      <c r="C2807" s="536" t="s">
        <v>1933</v>
      </c>
      <c r="D2807" s="537" t="s">
        <v>1934</v>
      </c>
      <c r="E2807" s="778"/>
      <c r="F2807" s="537" t="s">
        <v>1752</v>
      </c>
      <c r="G2807" s="537" t="s">
        <v>1680</v>
      </c>
      <c r="H2807" s="540">
        <v>5675</v>
      </c>
    </row>
    <row r="2808" spans="3:8" ht="15.75" thickBot="1">
      <c r="C2808" s="536" t="s">
        <v>1933</v>
      </c>
      <c r="D2808" s="537" t="s">
        <v>1934</v>
      </c>
      <c r="E2808" s="778"/>
      <c r="F2808" s="537" t="s">
        <v>1904</v>
      </c>
      <c r="G2808" s="537" t="s">
        <v>1680</v>
      </c>
      <c r="H2808" s="540">
        <v>6273</v>
      </c>
    </row>
    <row r="2809" spans="3:8" ht="15.75" thickBot="1">
      <c r="C2809" s="536" t="s">
        <v>1933</v>
      </c>
      <c r="D2809" s="537" t="s">
        <v>1934</v>
      </c>
      <c r="E2809" s="778"/>
      <c r="F2809" s="537" t="s">
        <v>1754</v>
      </c>
      <c r="G2809" s="537" t="s">
        <v>1680</v>
      </c>
      <c r="H2809" s="540">
        <v>5675</v>
      </c>
    </row>
    <row r="2810" spans="3:8" ht="15.75" thickBot="1">
      <c r="C2810" s="536" t="s">
        <v>1933</v>
      </c>
      <c r="D2810" s="537" t="s">
        <v>1934</v>
      </c>
      <c r="E2810" s="778"/>
      <c r="F2810" s="537" t="s">
        <v>1890</v>
      </c>
      <c r="G2810" s="537" t="s">
        <v>1680</v>
      </c>
      <c r="H2810" s="540">
        <v>4536</v>
      </c>
    </row>
    <row r="2811" spans="3:8" ht="15.75" thickBot="1">
      <c r="C2811" s="536" t="s">
        <v>1933</v>
      </c>
      <c r="D2811" s="537" t="s">
        <v>1934</v>
      </c>
      <c r="E2811" s="778"/>
      <c r="F2811" s="537" t="s">
        <v>1890</v>
      </c>
      <c r="G2811" s="537" t="s">
        <v>1680</v>
      </c>
      <c r="H2811" s="540">
        <v>5699</v>
      </c>
    </row>
    <row r="2812" spans="3:8" ht="15.75" thickBot="1">
      <c r="C2812" s="536" t="s">
        <v>1933</v>
      </c>
      <c r="D2812" s="537" t="s">
        <v>1934</v>
      </c>
      <c r="E2812" s="778"/>
      <c r="F2812" s="537" t="s">
        <v>1890</v>
      </c>
      <c r="G2812" s="537" t="s">
        <v>1680</v>
      </c>
      <c r="H2812" s="540">
        <v>5238</v>
      </c>
    </row>
    <row r="2813" spans="3:8" ht="15.75" thickBot="1">
      <c r="C2813" s="536" t="s">
        <v>1933</v>
      </c>
      <c r="D2813" s="537" t="s">
        <v>1934</v>
      </c>
      <c r="E2813" s="778"/>
      <c r="F2813" s="537" t="s">
        <v>1755</v>
      </c>
      <c r="G2813" s="537" t="s">
        <v>1680</v>
      </c>
      <c r="H2813" s="540">
        <v>21440</v>
      </c>
    </row>
    <row r="2814" spans="3:8" ht="15.75" thickBot="1">
      <c r="C2814" s="536" t="s">
        <v>1933</v>
      </c>
      <c r="D2814" s="537" t="s">
        <v>1934</v>
      </c>
      <c r="E2814" s="778"/>
      <c r="F2814" s="537" t="s">
        <v>1755</v>
      </c>
      <c r="G2814" s="537" t="s">
        <v>1680</v>
      </c>
      <c r="H2814" s="540">
        <v>5785</v>
      </c>
    </row>
    <row r="2815" spans="3:8" ht="15.75" thickBot="1">
      <c r="C2815" s="536" t="s">
        <v>1933</v>
      </c>
      <c r="D2815" s="537" t="s">
        <v>1934</v>
      </c>
      <c r="E2815" s="778"/>
      <c r="F2815" s="537" t="s">
        <v>1756</v>
      </c>
      <c r="G2815" s="537" t="s">
        <v>1680</v>
      </c>
      <c r="H2815" s="540">
        <v>4627</v>
      </c>
    </row>
    <row r="2816" spans="3:8" ht="15.75" thickBot="1">
      <c r="C2816" s="536" t="s">
        <v>1933</v>
      </c>
      <c r="D2816" s="537" t="s">
        <v>1934</v>
      </c>
      <c r="E2816" s="778"/>
      <c r="F2816" s="537" t="s">
        <v>1756</v>
      </c>
      <c r="G2816" s="537" t="s">
        <v>1680</v>
      </c>
      <c r="H2816" s="540">
        <v>5541</v>
      </c>
    </row>
    <row r="2817" spans="3:8" ht="15.75" thickBot="1">
      <c r="C2817" s="536" t="s">
        <v>1933</v>
      </c>
      <c r="D2817" s="537" t="s">
        <v>1934</v>
      </c>
      <c r="E2817" s="778"/>
      <c r="F2817" s="537" t="s">
        <v>1756</v>
      </c>
      <c r="G2817" s="537" t="s">
        <v>1680</v>
      </c>
      <c r="H2817" s="540">
        <v>5575</v>
      </c>
    </row>
    <row r="2818" spans="3:8" ht="15.75" thickBot="1">
      <c r="C2818" s="536" t="s">
        <v>1933</v>
      </c>
      <c r="D2818" s="537" t="s">
        <v>1934</v>
      </c>
      <c r="E2818" s="778"/>
      <c r="F2818" s="537" t="s">
        <v>822</v>
      </c>
      <c r="G2818" s="537" t="s">
        <v>814</v>
      </c>
      <c r="H2818" s="540">
        <v>-292366.52</v>
      </c>
    </row>
    <row r="2819" spans="3:8" ht="15.75" thickBot="1">
      <c r="C2819" s="536" t="s">
        <v>1933</v>
      </c>
      <c r="D2819" s="537" t="s">
        <v>1934</v>
      </c>
      <c r="E2819" s="778"/>
      <c r="F2819" s="538">
        <v>44936</v>
      </c>
      <c r="G2819" s="537" t="s">
        <v>1680</v>
      </c>
      <c r="H2819" s="540">
        <v>6019</v>
      </c>
    </row>
    <row r="2820" spans="3:8" ht="15.75" thickBot="1">
      <c r="C2820" s="536" t="s">
        <v>1933</v>
      </c>
      <c r="D2820" s="537" t="s">
        <v>1934</v>
      </c>
      <c r="E2820" s="778"/>
      <c r="F2820" s="538">
        <v>44967</v>
      </c>
      <c r="G2820" s="537" t="s">
        <v>1680</v>
      </c>
      <c r="H2820" s="540">
        <v>21350</v>
      </c>
    </row>
    <row r="2821" spans="3:8" ht="15.75" thickBot="1">
      <c r="C2821" s="536" t="s">
        <v>1933</v>
      </c>
      <c r="D2821" s="537" t="s">
        <v>1934</v>
      </c>
      <c r="E2821" s="778"/>
      <c r="F2821" s="538">
        <v>44995</v>
      </c>
      <c r="G2821" s="537" t="s">
        <v>1680</v>
      </c>
      <c r="H2821" s="540">
        <v>5917</v>
      </c>
    </row>
    <row r="2822" spans="3:8" ht="15.75" thickBot="1">
      <c r="C2822" s="536" t="s">
        <v>1933</v>
      </c>
      <c r="D2822" s="537" t="s">
        <v>1934</v>
      </c>
      <c r="E2822" s="778"/>
      <c r="F2822" s="538">
        <v>44995</v>
      </c>
      <c r="G2822" s="537" t="s">
        <v>1680</v>
      </c>
      <c r="H2822" s="540">
        <v>6089</v>
      </c>
    </row>
    <row r="2823" spans="3:8" ht="15.75" thickBot="1">
      <c r="C2823" s="536" t="s">
        <v>1933</v>
      </c>
      <c r="D2823" s="537" t="s">
        <v>1934</v>
      </c>
      <c r="E2823" s="778"/>
      <c r="F2823" s="538">
        <v>45026</v>
      </c>
      <c r="G2823" s="537" t="s">
        <v>1680</v>
      </c>
      <c r="H2823" s="540">
        <v>21455</v>
      </c>
    </row>
    <row r="2824" spans="3:8" ht="15.75" thickBot="1">
      <c r="C2824" s="536" t="s">
        <v>1933</v>
      </c>
      <c r="D2824" s="537" t="s">
        <v>1934</v>
      </c>
      <c r="E2824" s="778"/>
      <c r="F2824" s="538">
        <v>45056</v>
      </c>
      <c r="G2824" s="537" t="s">
        <v>1680</v>
      </c>
      <c r="H2824" s="540">
        <v>6041</v>
      </c>
    </row>
    <row r="2825" spans="3:8" ht="15.75" thickBot="1">
      <c r="C2825" s="536" t="s">
        <v>1933</v>
      </c>
      <c r="D2825" s="537" t="s">
        <v>1934</v>
      </c>
      <c r="E2825" s="778"/>
      <c r="F2825" s="538">
        <v>45056</v>
      </c>
      <c r="G2825" s="537" t="s">
        <v>1680</v>
      </c>
      <c r="H2825" s="540">
        <v>22360</v>
      </c>
    </row>
    <row r="2826" spans="3:8" ht="15.75" thickBot="1">
      <c r="C2826" s="536" t="s">
        <v>1933</v>
      </c>
      <c r="D2826" s="537" t="s">
        <v>1934</v>
      </c>
      <c r="E2826" s="778"/>
      <c r="F2826" s="538">
        <v>45087</v>
      </c>
      <c r="G2826" s="537" t="s">
        <v>1680</v>
      </c>
      <c r="H2826" s="540">
        <v>5991</v>
      </c>
    </row>
    <row r="2827" spans="3:8" ht="15.75" thickBot="1">
      <c r="C2827" s="536" t="s">
        <v>1933</v>
      </c>
      <c r="D2827" s="537" t="s">
        <v>1934</v>
      </c>
      <c r="E2827" s="778"/>
      <c r="F2827" s="538">
        <v>45117</v>
      </c>
      <c r="G2827" s="537" t="s">
        <v>1680</v>
      </c>
      <c r="H2827" s="540">
        <v>6152</v>
      </c>
    </row>
    <row r="2828" spans="3:8" ht="15.75" thickBot="1">
      <c r="C2828" s="536" t="s">
        <v>1933</v>
      </c>
      <c r="D2828" s="537" t="s">
        <v>1934</v>
      </c>
      <c r="E2828" s="778"/>
      <c r="F2828" s="538">
        <v>45148</v>
      </c>
      <c r="G2828" s="537" t="s">
        <v>1680</v>
      </c>
      <c r="H2828" s="540">
        <v>22300</v>
      </c>
    </row>
    <row r="2829" spans="3:8" ht="15.75" thickBot="1">
      <c r="C2829" s="536" t="s">
        <v>1933</v>
      </c>
      <c r="D2829" s="537" t="s">
        <v>1934</v>
      </c>
      <c r="E2829" s="778"/>
      <c r="F2829" s="538">
        <v>45148</v>
      </c>
      <c r="G2829" s="537" t="s">
        <v>1680</v>
      </c>
      <c r="H2829" s="540">
        <v>6155</v>
      </c>
    </row>
    <row r="2830" spans="3:8" ht="15.75" thickBot="1">
      <c r="C2830" s="536" t="s">
        <v>1933</v>
      </c>
      <c r="D2830" s="537" t="s">
        <v>1934</v>
      </c>
      <c r="E2830" s="778"/>
      <c r="F2830" s="538">
        <v>45179</v>
      </c>
      <c r="G2830" s="537" t="s">
        <v>1680</v>
      </c>
      <c r="H2830" s="540">
        <v>6062</v>
      </c>
    </row>
    <row r="2831" spans="3:8" ht="15.75" thickBot="1">
      <c r="C2831" s="536" t="s">
        <v>1933</v>
      </c>
      <c r="D2831" s="537" t="s">
        <v>1934</v>
      </c>
      <c r="E2831" s="778"/>
      <c r="F2831" s="538">
        <v>45209</v>
      </c>
      <c r="G2831" s="537" t="s">
        <v>1680</v>
      </c>
      <c r="H2831" s="540">
        <v>6121</v>
      </c>
    </row>
    <row r="2832" spans="3:8" ht="15.75" thickBot="1">
      <c r="C2832" s="536" t="s">
        <v>1933</v>
      </c>
      <c r="D2832" s="537" t="s">
        <v>1934</v>
      </c>
      <c r="E2832" s="778"/>
      <c r="F2832" s="538">
        <v>45209</v>
      </c>
      <c r="G2832" s="537" t="s">
        <v>1680</v>
      </c>
      <c r="H2832" s="540">
        <v>21198</v>
      </c>
    </row>
    <row r="2833" spans="3:8" ht="15.75" thickBot="1">
      <c r="C2833" s="536" t="s">
        <v>1933</v>
      </c>
      <c r="D2833" s="537" t="s">
        <v>1934</v>
      </c>
      <c r="E2833" s="778"/>
      <c r="F2833" s="538">
        <v>45240</v>
      </c>
      <c r="G2833" s="537" t="s">
        <v>1680</v>
      </c>
      <c r="H2833" s="540">
        <v>5886</v>
      </c>
    </row>
    <row r="2834" spans="3:8" ht="15.75" thickBot="1">
      <c r="C2834" s="536" t="s">
        <v>1933</v>
      </c>
      <c r="D2834" s="537" t="s">
        <v>1934</v>
      </c>
      <c r="E2834" s="778"/>
      <c r="F2834" s="538">
        <v>45240</v>
      </c>
      <c r="G2834" s="537" t="s">
        <v>1680</v>
      </c>
      <c r="H2834" s="540">
        <v>5894</v>
      </c>
    </row>
    <row r="2835" spans="3:8" ht="15.75" thickBot="1">
      <c r="C2835" s="536" t="s">
        <v>1933</v>
      </c>
      <c r="D2835" s="537" t="s">
        <v>1934</v>
      </c>
      <c r="E2835" s="778"/>
      <c r="F2835" s="538">
        <v>45270</v>
      </c>
      <c r="G2835" s="537" t="s">
        <v>1680</v>
      </c>
      <c r="H2835" s="540">
        <v>5840</v>
      </c>
    </row>
    <row r="2836" spans="3:8" ht="15.75" thickBot="1">
      <c r="C2836" s="536" t="s">
        <v>1933</v>
      </c>
      <c r="D2836" s="537" t="s">
        <v>1934</v>
      </c>
      <c r="E2836" s="778"/>
      <c r="F2836" s="538">
        <v>45270</v>
      </c>
      <c r="G2836" s="537" t="s">
        <v>1680</v>
      </c>
      <c r="H2836" s="540">
        <v>5945</v>
      </c>
    </row>
    <row r="2837" spans="3:8" ht="15.75" thickBot="1">
      <c r="C2837" s="536" t="s">
        <v>1933</v>
      </c>
      <c r="D2837" s="537" t="s">
        <v>1934</v>
      </c>
      <c r="E2837" s="778"/>
      <c r="F2837" s="537" t="s">
        <v>1757</v>
      </c>
      <c r="G2837" s="537" t="s">
        <v>1680</v>
      </c>
      <c r="H2837" s="540">
        <v>6148</v>
      </c>
    </row>
    <row r="2838" spans="3:8" ht="15.75" thickBot="1">
      <c r="C2838" s="536" t="s">
        <v>1933</v>
      </c>
      <c r="D2838" s="537" t="s">
        <v>1934</v>
      </c>
      <c r="E2838" s="778"/>
      <c r="F2838" s="537" t="s">
        <v>1757</v>
      </c>
      <c r="G2838" s="537" t="s">
        <v>1680</v>
      </c>
      <c r="H2838" s="540">
        <v>6162</v>
      </c>
    </row>
    <row r="2839" spans="3:8" ht="15.75" thickBot="1">
      <c r="C2839" s="536" t="s">
        <v>1933</v>
      </c>
      <c r="D2839" s="537" t="s">
        <v>1934</v>
      </c>
      <c r="E2839" s="778"/>
      <c r="F2839" s="537" t="s">
        <v>1758</v>
      </c>
      <c r="G2839" s="537" t="s">
        <v>1680</v>
      </c>
      <c r="H2839" s="540">
        <v>5631</v>
      </c>
    </row>
    <row r="2840" spans="3:8" ht="15.75" thickBot="1">
      <c r="C2840" s="536" t="s">
        <v>1933</v>
      </c>
      <c r="D2840" s="537" t="s">
        <v>1934</v>
      </c>
      <c r="E2840" s="778"/>
      <c r="F2840" s="537" t="s">
        <v>1759</v>
      </c>
      <c r="G2840" s="537" t="s">
        <v>1680</v>
      </c>
      <c r="H2840" s="540">
        <v>6204</v>
      </c>
    </row>
    <row r="2841" spans="3:8" ht="15.75" thickBot="1">
      <c r="C2841" s="536" t="s">
        <v>1933</v>
      </c>
      <c r="D2841" s="537" t="s">
        <v>1934</v>
      </c>
      <c r="E2841" s="778"/>
      <c r="F2841" s="537" t="s">
        <v>1759</v>
      </c>
      <c r="G2841" s="537" t="s">
        <v>1680</v>
      </c>
      <c r="H2841" s="540">
        <v>22310</v>
      </c>
    </row>
    <row r="2842" spans="3:8" ht="15.75" thickBot="1">
      <c r="C2842" s="536" t="s">
        <v>1933</v>
      </c>
      <c r="D2842" s="537" t="s">
        <v>1934</v>
      </c>
      <c r="E2842" s="778"/>
      <c r="F2842" s="537" t="s">
        <v>1692</v>
      </c>
      <c r="G2842" s="537" t="s">
        <v>1680</v>
      </c>
      <c r="H2842" s="540">
        <v>6063</v>
      </c>
    </row>
    <row r="2843" spans="3:8" ht="15.75" thickBot="1">
      <c r="C2843" s="536" t="s">
        <v>1933</v>
      </c>
      <c r="D2843" s="537" t="s">
        <v>1934</v>
      </c>
      <c r="E2843" s="778"/>
      <c r="F2843" s="537" t="s">
        <v>1760</v>
      </c>
      <c r="G2843" s="537" t="s">
        <v>1680</v>
      </c>
      <c r="H2843" s="540">
        <v>5933</v>
      </c>
    </row>
    <row r="2844" spans="3:8" ht="15.75" thickBot="1">
      <c r="C2844" s="536" t="s">
        <v>1933</v>
      </c>
      <c r="D2844" s="537" t="s">
        <v>1934</v>
      </c>
      <c r="E2844" s="778"/>
      <c r="F2844" s="537" t="s">
        <v>1760</v>
      </c>
      <c r="G2844" s="537" t="s">
        <v>1680</v>
      </c>
      <c r="H2844" s="537">
        <v>-211</v>
      </c>
    </row>
    <row r="2845" spans="3:8" ht="15.75" thickBot="1">
      <c r="C2845" s="536" t="s">
        <v>1933</v>
      </c>
      <c r="D2845" s="537" t="s">
        <v>1934</v>
      </c>
      <c r="E2845" s="778"/>
      <c r="F2845" s="537" t="s">
        <v>1760</v>
      </c>
      <c r="G2845" s="537" t="s">
        <v>1680</v>
      </c>
      <c r="H2845" s="540">
        <v>5743</v>
      </c>
    </row>
    <row r="2846" spans="3:8" ht="15.75" thickBot="1">
      <c r="C2846" s="536" t="s">
        <v>1933</v>
      </c>
      <c r="D2846" s="537" t="s">
        <v>1934</v>
      </c>
      <c r="E2846" s="778"/>
      <c r="F2846" s="537" t="s">
        <v>1760</v>
      </c>
      <c r="G2846" s="537" t="s">
        <v>1680</v>
      </c>
      <c r="H2846" s="540">
        <v>5822</v>
      </c>
    </row>
    <row r="2847" spans="3:8" ht="15.75" thickBot="1">
      <c r="C2847" s="536" t="s">
        <v>1933</v>
      </c>
      <c r="D2847" s="537" t="s">
        <v>1934</v>
      </c>
      <c r="E2847" s="778"/>
      <c r="F2847" s="537" t="s">
        <v>1762</v>
      </c>
      <c r="G2847" s="537" t="s">
        <v>1680</v>
      </c>
      <c r="H2847" s="540">
        <v>5895</v>
      </c>
    </row>
    <row r="2848" spans="3:8" ht="15.75" thickBot="1">
      <c r="C2848" s="536" t="s">
        <v>1933</v>
      </c>
      <c r="D2848" s="537" t="s">
        <v>1934</v>
      </c>
      <c r="E2848" s="778"/>
      <c r="F2848" s="537" t="s">
        <v>1762</v>
      </c>
      <c r="G2848" s="537" t="s">
        <v>1680</v>
      </c>
      <c r="H2848" s="540">
        <v>5933</v>
      </c>
    </row>
    <row r="2849" spans="3:8" ht="15.75" thickBot="1">
      <c r="C2849" s="536" t="s">
        <v>1933</v>
      </c>
      <c r="D2849" s="537" t="s">
        <v>1934</v>
      </c>
      <c r="E2849" s="778"/>
      <c r="F2849" s="537" t="s">
        <v>1762</v>
      </c>
      <c r="G2849" s="537" t="s">
        <v>1680</v>
      </c>
      <c r="H2849" s="540">
        <v>5913</v>
      </c>
    </row>
    <row r="2850" spans="3:8" ht="15.75" thickBot="1">
      <c r="C2850" s="536" t="s">
        <v>1933</v>
      </c>
      <c r="D2850" s="537" t="s">
        <v>1934</v>
      </c>
      <c r="E2850" s="778"/>
      <c r="F2850" s="537" t="s">
        <v>1876</v>
      </c>
      <c r="G2850" s="537" t="s">
        <v>1680</v>
      </c>
      <c r="H2850" s="540">
        <v>5463</v>
      </c>
    </row>
    <row r="2851" spans="3:8" ht="15.75" thickBot="1">
      <c r="C2851" s="536" t="s">
        <v>1933</v>
      </c>
      <c r="D2851" s="537" t="s">
        <v>1934</v>
      </c>
      <c r="E2851" s="778"/>
      <c r="F2851" s="537" t="s">
        <v>1876</v>
      </c>
      <c r="G2851" s="537" t="s">
        <v>1680</v>
      </c>
      <c r="H2851" s="540">
        <v>5451</v>
      </c>
    </row>
    <row r="2852" spans="3:8" ht="15.75" thickBot="1">
      <c r="C2852" s="536" t="s">
        <v>1933</v>
      </c>
      <c r="D2852" s="537" t="s">
        <v>1934</v>
      </c>
      <c r="E2852" s="778"/>
      <c r="F2852" s="537" t="s">
        <v>1764</v>
      </c>
      <c r="G2852" s="537" t="s">
        <v>1680</v>
      </c>
      <c r="H2852" s="540">
        <v>5528</v>
      </c>
    </row>
    <row r="2853" spans="3:8" ht="15.75" thickBot="1">
      <c r="C2853" s="536" t="s">
        <v>1933</v>
      </c>
      <c r="D2853" s="537" t="s">
        <v>1934</v>
      </c>
      <c r="E2853" s="778"/>
      <c r="F2853" s="537" t="s">
        <v>1764</v>
      </c>
      <c r="G2853" s="537" t="s">
        <v>1769</v>
      </c>
      <c r="H2853" s="537">
        <v>0</v>
      </c>
    </row>
    <row r="2854" spans="3:8" ht="15.75" thickBot="1">
      <c r="C2854" s="536" t="s">
        <v>1933</v>
      </c>
      <c r="D2854" s="537" t="s">
        <v>1934</v>
      </c>
      <c r="E2854" s="778"/>
      <c r="F2854" s="537" t="s">
        <v>1764</v>
      </c>
      <c r="G2854" s="537" t="s">
        <v>1769</v>
      </c>
      <c r="H2854" s="537">
        <v>0</v>
      </c>
    </row>
    <row r="2855" spans="3:8" ht="15.75" thickBot="1">
      <c r="C2855" s="536" t="s">
        <v>1933</v>
      </c>
      <c r="D2855" s="537" t="s">
        <v>1934</v>
      </c>
      <c r="E2855" s="778"/>
      <c r="F2855" s="537" t="s">
        <v>1694</v>
      </c>
      <c r="G2855" s="537" t="s">
        <v>1680</v>
      </c>
      <c r="H2855" s="540">
        <v>21080</v>
      </c>
    </row>
    <row r="2856" spans="3:8" ht="15.75" thickBot="1">
      <c r="C2856" s="536" t="s">
        <v>1933</v>
      </c>
      <c r="D2856" s="537" t="s">
        <v>1934</v>
      </c>
      <c r="E2856" s="778"/>
      <c r="F2856" s="537" t="s">
        <v>1694</v>
      </c>
      <c r="G2856" s="537" t="s">
        <v>1680</v>
      </c>
      <c r="H2856" s="540">
        <v>-15580</v>
      </c>
    </row>
    <row r="2857" spans="3:8" ht="15.75" thickBot="1">
      <c r="C2857" s="536" t="s">
        <v>1933</v>
      </c>
      <c r="D2857" s="537" t="s">
        <v>1934</v>
      </c>
      <c r="E2857" s="778"/>
      <c r="F2857" s="537" t="s">
        <v>1765</v>
      </c>
      <c r="G2857" s="537" t="s">
        <v>1680</v>
      </c>
      <c r="H2857" s="540">
        <v>6119</v>
      </c>
    </row>
    <row r="2858" spans="3:8" ht="15.75" thickBot="1">
      <c r="C2858" s="536" t="s">
        <v>1933</v>
      </c>
      <c r="D2858" s="537" t="s">
        <v>1934</v>
      </c>
      <c r="E2858" s="778"/>
      <c r="F2858" s="537" t="s">
        <v>1766</v>
      </c>
      <c r="G2858" s="537" t="s">
        <v>1680</v>
      </c>
      <c r="H2858" s="540">
        <v>5784</v>
      </c>
    </row>
    <row r="2859" spans="3:8" ht="15.75" thickBot="1">
      <c r="C2859" s="536" t="s">
        <v>1933</v>
      </c>
      <c r="D2859" s="537" t="s">
        <v>1934</v>
      </c>
      <c r="E2859" s="778"/>
      <c r="F2859" s="537" t="s">
        <v>1766</v>
      </c>
      <c r="G2859" s="537" t="s">
        <v>1680</v>
      </c>
      <c r="H2859" s="540">
        <v>21456</v>
      </c>
    </row>
    <row r="2860" spans="3:8" ht="15.75" thickBot="1">
      <c r="C2860" s="536" t="s">
        <v>1933</v>
      </c>
      <c r="D2860" s="537" t="s">
        <v>1934</v>
      </c>
      <c r="E2860" s="778"/>
      <c r="F2860" s="537" t="s">
        <v>1766</v>
      </c>
      <c r="G2860" s="537" t="s">
        <v>1680</v>
      </c>
      <c r="H2860" s="540">
        <v>5580</v>
      </c>
    </row>
    <row r="2861" spans="3:8" ht="15.75" thickBot="1">
      <c r="C2861" s="536" t="s">
        <v>1933</v>
      </c>
      <c r="D2861" s="537" t="s">
        <v>1934</v>
      </c>
      <c r="E2861" s="778"/>
      <c r="F2861" s="537" t="s">
        <v>1766</v>
      </c>
      <c r="G2861" s="537" t="s">
        <v>1680</v>
      </c>
      <c r="H2861" s="540">
        <v>5641</v>
      </c>
    </row>
    <row r="2862" spans="3:8" ht="15.75" thickBot="1">
      <c r="C2862" s="536" t="s">
        <v>1933</v>
      </c>
      <c r="D2862" s="537" t="s">
        <v>1934</v>
      </c>
      <c r="E2862" s="778"/>
      <c r="F2862" s="537" t="s">
        <v>1768</v>
      </c>
      <c r="G2862" s="537" t="s">
        <v>1680</v>
      </c>
      <c r="H2862" s="540">
        <v>5626</v>
      </c>
    </row>
    <row r="2863" spans="3:8" ht="15.75" thickBot="1">
      <c r="C2863" s="536" t="s">
        <v>1933</v>
      </c>
      <c r="D2863" s="537" t="s">
        <v>1934</v>
      </c>
      <c r="E2863" s="778"/>
      <c r="F2863" s="537" t="s">
        <v>1906</v>
      </c>
      <c r="G2863" s="537" t="s">
        <v>1680</v>
      </c>
      <c r="H2863" s="540">
        <v>5411</v>
      </c>
    </row>
    <row r="2864" spans="3:8" ht="15.75" thickBot="1">
      <c r="C2864" s="536" t="s">
        <v>1933</v>
      </c>
      <c r="D2864" s="537" t="s">
        <v>1934</v>
      </c>
      <c r="E2864" s="778"/>
      <c r="F2864" s="537" t="s">
        <v>1906</v>
      </c>
      <c r="G2864" s="537" t="s">
        <v>1680</v>
      </c>
      <c r="H2864" s="540">
        <v>5553</v>
      </c>
    </row>
    <row r="2865" spans="3:8" ht="15.75" thickBot="1">
      <c r="C2865" s="536" t="s">
        <v>1933</v>
      </c>
      <c r="D2865" s="537" t="s">
        <v>1934</v>
      </c>
      <c r="E2865" s="778"/>
      <c r="F2865" s="537" t="s">
        <v>1770</v>
      </c>
      <c r="G2865" s="537" t="s">
        <v>1680</v>
      </c>
      <c r="H2865" s="540">
        <v>21400</v>
      </c>
    </row>
    <row r="2866" spans="3:8" ht="15.75" thickBot="1">
      <c r="C2866" s="536" t="s">
        <v>1933</v>
      </c>
      <c r="D2866" s="537" t="s">
        <v>1934</v>
      </c>
      <c r="E2866" s="778"/>
      <c r="F2866" s="537" t="s">
        <v>1770</v>
      </c>
      <c r="G2866" s="537" t="s">
        <v>1680</v>
      </c>
      <c r="H2866" s="540">
        <v>5646</v>
      </c>
    </row>
    <row r="2867" spans="3:8" ht="15.75" thickBot="1">
      <c r="C2867" s="536" t="s">
        <v>1933</v>
      </c>
      <c r="D2867" s="537" t="s">
        <v>1934</v>
      </c>
      <c r="E2867" s="778"/>
      <c r="F2867" s="537" t="s">
        <v>825</v>
      </c>
      <c r="G2867" s="537" t="s">
        <v>814</v>
      </c>
      <c r="H2867" s="540">
        <v>-388488.5</v>
      </c>
    </row>
    <row r="2868" spans="3:8" ht="15.75" thickBot="1">
      <c r="C2868" s="536" t="s">
        <v>1933</v>
      </c>
      <c r="D2868" s="537" t="s">
        <v>1934</v>
      </c>
      <c r="E2868" s="778"/>
      <c r="F2868" s="538">
        <v>44937</v>
      </c>
      <c r="G2868" s="537" t="s">
        <v>1680</v>
      </c>
      <c r="H2868" s="540">
        <v>6205</v>
      </c>
    </row>
    <row r="2869" spans="3:8" ht="15.75" thickBot="1">
      <c r="C2869" s="536" t="s">
        <v>1933</v>
      </c>
      <c r="D2869" s="537" t="s">
        <v>1934</v>
      </c>
      <c r="E2869" s="778"/>
      <c r="F2869" s="538">
        <v>44937</v>
      </c>
      <c r="G2869" s="537" t="s">
        <v>1680</v>
      </c>
      <c r="H2869" s="540">
        <v>6140</v>
      </c>
    </row>
    <row r="2870" spans="3:8" ht="15.75" thickBot="1">
      <c r="C2870" s="536" t="s">
        <v>1933</v>
      </c>
      <c r="D2870" s="537" t="s">
        <v>1934</v>
      </c>
      <c r="E2870" s="778"/>
      <c r="F2870" s="538">
        <v>44937</v>
      </c>
      <c r="G2870" s="537" t="s">
        <v>1680</v>
      </c>
      <c r="H2870" s="540">
        <v>6465</v>
      </c>
    </row>
    <row r="2871" spans="3:8" ht="15.75" thickBot="1">
      <c r="C2871" s="536" t="s">
        <v>1933</v>
      </c>
      <c r="D2871" s="537" t="s">
        <v>1934</v>
      </c>
      <c r="E2871" s="778"/>
      <c r="F2871" s="538">
        <v>44937</v>
      </c>
      <c r="G2871" s="537" t="s">
        <v>1680</v>
      </c>
      <c r="H2871" s="540">
        <v>5497</v>
      </c>
    </row>
    <row r="2872" spans="3:8" ht="15.75" thickBot="1">
      <c r="C2872" s="536" t="s">
        <v>1933</v>
      </c>
      <c r="D2872" s="537" t="s">
        <v>1934</v>
      </c>
      <c r="E2872" s="778"/>
      <c r="F2872" s="538">
        <v>44996</v>
      </c>
      <c r="G2872" s="537" t="s">
        <v>1680</v>
      </c>
      <c r="H2872" s="540">
        <v>6821</v>
      </c>
    </row>
    <row r="2873" spans="3:8" ht="15.75" thickBot="1">
      <c r="C2873" s="536" t="s">
        <v>1933</v>
      </c>
      <c r="D2873" s="537" t="s">
        <v>1934</v>
      </c>
      <c r="E2873" s="778"/>
      <c r="F2873" s="538">
        <v>44996</v>
      </c>
      <c r="G2873" s="537" t="s">
        <v>1680</v>
      </c>
      <c r="H2873" s="540">
        <v>6292</v>
      </c>
    </row>
    <row r="2874" spans="3:8" ht="15.75" thickBot="1">
      <c r="C2874" s="536" t="s">
        <v>1933</v>
      </c>
      <c r="D2874" s="537" t="s">
        <v>1934</v>
      </c>
      <c r="E2874" s="778"/>
      <c r="F2874" s="538">
        <v>44996</v>
      </c>
      <c r="G2874" s="537" t="s">
        <v>1680</v>
      </c>
      <c r="H2874" s="540">
        <v>6613</v>
      </c>
    </row>
    <row r="2875" spans="3:8" ht="15.75" thickBot="1">
      <c r="C2875" s="536" t="s">
        <v>1933</v>
      </c>
      <c r="D2875" s="537" t="s">
        <v>1934</v>
      </c>
      <c r="E2875" s="778"/>
      <c r="F2875" s="538">
        <v>45027</v>
      </c>
      <c r="G2875" s="537" t="s">
        <v>1680</v>
      </c>
      <c r="H2875" s="540">
        <v>6498</v>
      </c>
    </row>
    <row r="2876" spans="3:8" ht="15.75" thickBot="1">
      <c r="C2876" s="536" t="s">
        <v>1933</v>
      </c>
      <c r="D2876" s="537" t="s">
        <v>1934</v>
      </c>
      <c r="E2876" s="778"/>
      <c r="F2876" s="538">
        <v>45027</v>
      </c>
      <c r="G2876" s="537" t="s">
        <v>1680</v>
      </c>
      <c r="H2876" s="540">
        <v>21324</v>
      </c>
    </row>
    <row r="2877" spans="3:8" ht="15.75" thickBot="1">
      <c r="C2877" s="536" t="s">
        <v>1933</v>
      </c>
      <c r="D2877" s="537" t="s">
        <v>1934</v>
      </c>
      <c r="E2877" s="778"/>
      <c r="F2877" s="538">
        <v>45027</v>
      </c>
      <c r="G2877" s="537" t="s">
        <v>1680</v>
      </c>
      <c r="H2877" s="540">
        <v>6966</v>
      </c>
    </row>
    <row r="2878" spans="3:8" ht="15.75" thickBot="1">
      <c r="C2878" s="536" t="s">
        <v>1933</v>
      </c>
      <c r="D2878" s="537" t="s">
        <v>1934</v>
      </c>
      <c r="E2878" s="778"/>
      <c r="F2878" s="538">
        <v>45057</v>
      </c>
      <c r="G2878" s="537" t="s">
        <v>1680</v>
      </c>
      <c r="H2878" s="540">
        <v>6957</v>
      </c>
    </row>
    <row r="2879" spans="3:8" ht="15.75" thickBot="1">
      <c r="C2879" s="536" t="s">
        <v>1933</v>
      </c>
      <c r="D2879" s="537" t="s">
        <v>1934</v>
      </c>
      <c r="E2879" s="778"/>
      <c r="F2879" s="538">
        <v>45088</v>
      </c>
      <c r="G2879" s="537" t="s">
        <v>1680</v>
      </c>
      <c r="H2879" s="540">
        <v>6206</v>
      </c>
    </row>
    <row r="2880" spans="3:8" ht="15.75" thickBot="1">
      <c r="C2880" s="536" t="s">
        <v>1933</v>
      </c>
      <c r="D2880" s="537" t="s">
        <v>1934</v>
      </c>
      <c r="E2880" s="778"/>
      <c r="F2880" s="538">
        <v>45088</v>
      </c>
      <c r="G2880" s="537" t="s">
        <v>1680</v>
      </c>
      <c r="H2880" s="540">
        <v>6989</v>
      </c>
    </row>
    <row r="2881" spans="3:8" ht="15.75" thickBot="1">
      <c r="C2881" s="536" t="s">
        <v>1933</v>
      </c>
      <c r="D2881" s="537" t="s">
        <v>1934</v>
      </c>
      <c r="E2881" s="778"/>
      <c r="F2881" s="538">
        <v>45118</v>
      </c>
      <c r="G2881" s="537" t="s">
        <v>1680</v>
      </c>
      <c r="H2881" s="540">
        <v>6399</v>
      </c>
    </row>
    <row r="2882" spans="3:8" ht="15.75" thickBot="1">
      <c r="C2882" s="536" t="s">
        <v>1933</v>
      </c>
      <c r="D2882" s="537" t="s">
        <v>1934</v>
      </c>
      <c r="E2882" s="778"/>
      <c r="F2882" s="538">
        <v>45118</v>
      </c>
      <c r="G2882" s="537" t="s">
        <v>1680</v>
      </c>
      <c r="H2882" s="540">
        <v>5631</v>
      </c>
    </row>
    <row r="2883" spans="3:8" ht="15.75" thickBot="1">
      <c r="C2883" s="536" t="s">
        <v>1933</v>
      </c>
      <c r="D2883" s="537" t="s">
        <v>1934</v>
      </c>
      <c r="E2883" s="778"/>
      <c r="F2883" s="538">
        <v>45149</v>
      </c>
      <c r="G2883" s="537" t="s">
        <v>1680</v>
      </c>
      <c r="H2883" s="540">
        <v>6437</v>
      </c>
    </row>
    <row r="2884" spans="3:8" ht="15.75" thickBot="1">
      <c r="C2884" s="536" t="s">
        <v>1933</v>
      </c>
      <c r="D2884" s="537" t="s">
        <v>1934</v>
      </c>
      <c r="E2884" s="778"/>
      <c r="F2884" s="538">
        <v>45149</v>
      </c>
      <c r="G2884" s="537" t="s">
        <v>1680</v>
      </c>
      <c r="H2884" s="540">
        <v>6105</v>
      </c>
    </row>
    <row r="2885" spans="3:8" ht="15.75" thickBot="1">
      <c r="C2885" s="536" t="s">
        <v>1933</v>
      </c>
      <c r="D2885" s="537" t="s">
        <v>1934</v>
      </c>
      <c r="E2885" s="778"/>
      <c r="F2885" s="538">
        <v>45180</v>
      </c>
      <c r="G2885" s="537" t="s">
        <v>1680</v>
      </c>
      <c r="H2885" s="540">
        <v>6098</v>
      </c>
    </row>
    <row r="2886" spans="3:8" ht="15.75" thickBot="1">
      <c r="C2886" s="536" t="s">
        <v>1933</v>
      </c>
      <c r="D2886" s="537" t="s">
        <v>1934</v>
      </c>
      <c r="E2886" s="778"/>
      <c r="F2886" s="538">
        <v>45180</v>
      </c>
      <c r="G2886" s="537" t="s">
        <v>1680</v>
      </c>
      <c r="H2886" s="540">
        <v>6183</v>
      </c>
    </row>
    <row r="2887" spans="3:8" ht="15.75" thickBot="1">
      <c r="C2887" s="536" t="s">
        <v>1933</v>
      </c>
      <c r="D2887" s="537" t="s">
        <v>1934</v>
      </c>
      <c r="E2887" s="778"/>
      <c r="F2887" s="538">
        <v>45180</v>
      </c>
      <c r="G2887" s="537" t="s">
        <v>1680</v>
      </c>
      <c r="H2887" s="540">
        <v>6160</v>
      </c>
    </row>
    <row r="2888" spans="3:8" ht="15.75" thickBot="1">
      <c r="C2888" s="536" t="s">
        <v>1933</v>
      </c>
      <c r="D2888" s="537" t="s">
        <v>1934</v>
      </c>
      <c r="E2888" s="778"/>
      <c r="F2888" s="538">
        <v>45210</v>
      </c>
      <c r="G2888" s="537" t="s">
        <v>1680</v>
      </c>
      <c r="H2888" s="540">
        <v>21100</v>
      </c>
    </row>
    <row r="2889" spans="3:8" ht="15.75" thickBot="1">
      <c r="C2889" s="536" t="s">
        <v>1933</v>
      </c>
      <c r="D2889" s="537" t="s">
        <v>1934</v>
      </c>
      <c r="E2889" s="778"/>
      <c r="F2889" s="538">
        <v>45210</v>
      </c>
      <c r="G2889" s="537" t="s">
        <v>1680</v>
      </c>
      <c r="H2889" s="540">
        <v>6143</v>
      </c>
    </row>
    <row r="2890" spans="3:8" ht="15.75" thickBot="1">
      <c r="C2890" s="536" t="s">
        <v>1933</v>
      </c>
      <c r="D2890" s="537" t="s">
        <v>1934</v>
      </c>
      <c r="E2890" s="778"/>
      <c r="F2890" s="538">
        <v>45271</v>
      </c>
      <c r="G2890" s="537" t="s">
        <v>1680</v>
      </c>
      <c r="H2890" s="540">
        <v>6341</v>
      </c>
    </row>
    <row r="2891" spans="3:8" ht="15.75" thickBot="1">
      <c r="C2891" s="536" t="s">
        <v>1933</v>
      </c>
      <c r="D2891" s="537" t="s">
        <v>1934</v>
      </c>
      <c r="E2891" s="778"/>
      <c r="F2891" s="538">
        <v>45271</v>
      </c>
      <c r="G2891" s="537" t="s">
        <v>1680</v>
      </c>
      <c r="H2891" s="540">
        <v>21950</v>
      </c>
    </row>
    <row r="2892" spans="3:8" ht="15.75" thickBot="1">
      <c r="C2892" s="536" t="s">
        <v>1933</v>
      </c>
      <c r="D2892" s="537" t="s">
        <v>1934</v>
      </c>
      <c r="E2892" s="778"/>
      <c r="F2892" s="537" t="s">
        <v>1771</v>
      </c>
      <c r="G2892" s="537" t="s">
        <v>1680</v>
      </c>
      <c r="H2892" s="540">
        <v>6268</v>
      </c>
    </row>
    <row r="2893" spans="3:8" ht="15.75" thickBot="1">
      <c r="C2893" s="536" t="s">
        <v>1933</v>
      </c>
      <c r="D2893" s="537" t="s">
        <v>1934</v>
      </c>
      <c r="E2893" s="778"/>
      <c r="F2893" s="537" t="s">
        <v>1772</v>
      </c>
      <c r="G2893" s="537" t="s">
        <v>1680</v>
      </c>
      <c r="H2893" s="540">
        <v>5029</v>
      </c>
    </row>
    <row r="2894" spans="3:8" ht="15.75" thickBot="1">
      <c r="C2894" s="536" t="s">
        <v>1933</v>
      </c>
      <c r="D2894" s="537" t="s">
        <v>1934</v>
      </c>
      <c r="E2894" s="778"/>
      <c r="F2894" s="537" t="s">
        <v>1772</v>
      </c>
      <c r="G2894" s="537" t="s">
        <v>1680</v>
      </c>
      <c r="H2894" s="540">
        <v>5888</v>
      </c>
    </row>
    <row r="2895" spans="3:8" ht="15.75" thickBot="1">
      <c r="C2895" s="536" t="s">
        <v>1933</v>
      </c>
      <c r="D2895" s="537" t="s">
        <v>1934</v>
      </c>
      <c r="E2895" s="778"/>
      <c r="F2895" s="537" t="s">
        <v>1773</v>
      </c>
      <c r="G2895" s="537" t="s">
        <v>1680</v>
      </c>
      <c r="H2895" s="540">
        <v>22340</v>
      </c>
    </row>
    <row r="2896" spans="3:8" ht="15.75" thickBot="1">
      <c r="C2896" s="536" t="s">
        <v>1933</v>
      </c>
      <c r="D2896" s="537" t="s">
        <v>1934</v>
      </c>
      <c r="E2896" s="778"/>
      <c r="F2896" s="537" t="s">
        <v>1773</v>
      </c>
      <c r="G2896" s="537" t="s">
        <v>1680</v>
      </c>
      <c r="H2896" s="540">
        <v>6417</v>
      </c>
    </row>
    <row r="2897" spans="3:8" ht="15.75" thickBot="1">
      <c r="C2897" s="536" t="s">
        <v>1933</v>
      </c>
      <c r="D2897" s="537" t="s">
        <v>1934</v>
      </c>
      <c r="E2897" s="778"/>
      <c r="F2897" s="537" t="s">
        <v>1774</v>
      </c>
      <c r="G2897" s="537" t="s">
        <v>1680</v>
      </c>
      <c r="H2897" s="540">
        <v>6391</v>
      </c>
    </row>
    <row r="2898" spans="3:8" ht="15.75" thickBot="1">
      <c r="C2898" s="536" t="s">
        <v>1933</v>
      </c>
      <c r="D2898" s="537" t="s">
        <v>1934</v>
      </c>
      <c r="E2898" s="778"/>
      <c r="F2898" s="537" t="s">
        <v>1774</v>
      </c>
      <c r="G2898" s="537" t="s">
        <v>1680</v>
      </c>
      <c r="H2898" s="540">
        <v>6391</v>
      </c>
    </row>
    <row r="2899" spans="3:8" ht="15.75" thickBot="1">
      <c r="C2899" s="536" t="s">
        <v>1933</v>
      </c>
      <c r="D2899" s="537" t="s">
        <v>1934</v>
      </c>
      <c r="E2899" s="778"/>
      <c r="F2899" s="537" t="s">
        <v>1774</v>
      </c>
      <c r="G2899" s="537" t="s">
        <v>1680</v>
      </c>
      <c r="H2899" s="540">
        <v>21247</v>
      </c>
    </row>
    <row r="2900" spans="3:8" ht="15.75" thickBot="1">
      <c r="C2900" s="536" t="s">
        <v>1933</v>
      </c>
      <c r="D2900" s="537" t="s">
        <v>1934</v>
      </c>
      <c r="E2900" s="778"/>
      <c r="F2900" s="537" t="s">
        <v>1775</v>
      </c>
      <c r="G2900" s="537" t="s">
        <v>1680</v>
      </c>
      <c r="H2900" s="540">
        <v>5356</v>
      </c>
    </row>
    <row r="2901" spans="3:8" ht="15.75" thickBot="1">
      <c r="C2901" s="536" t="s">
        <v>1933</v>
      </c>
      <c r="D2901" s="537" t="s">
        <v>1934</v>
      </c>
      <c r="E2901" s="778"/>
      <c r="F2901" s="537" t="s">
        <v>1775</v>
      </c>
      <c r="G2901" s="537" t="s">
        <v>1680</v>
      </c>
      <c r="H2901" s="540">
        <v>4886</v>
      </c>
    </row>
    <row r="2902" spans="3:8" ht="15.75" thickBot="1">
      <c r="C2902" s="536" t="s">
        <v>1933</v>
      </c>
      <c r="D2902" s="537" t="s">
        <v>1934</v>
      </c>
      <c r="E2902" s="778"/>
      <c r="F2902" s="537" t="s">
        <v>1775</v>
      </c>
      <c r="G2902" s="537" t="s">
        <v>1680</v>
      </c>
      <c r="H2902" s="540">
        <v>5727</v>
      </c>
    </row>
    <row r="2903" spans="3:8" ht="15.75" thickBot="1">
      <c r="C2903" s="536" t="s">
        <v>1933</v>
      </c>
      <c r="D2903" s="537" t="s">
        <v>1934</v>
      </c>
      <c r="E2903" s="778"/>
      <c r="F2903" s="537" t="s">
        <v>1778</v>
      </c>
      <c r="G2903" s="537" t="s">
        <v>1680</v>
      </c>
      <c r="H2903" s="540">
        <v>5657</v>
      </c>
    </row>
    <row r="2904" spans="3:8" ht="15.75" thickBot="1">
      <c r="C2904" s="536" t="s">
        <v>1933</v>
      </c>
      <c r="D2904" s="537" t="s">
        <v>1934</v>
      </c>
      <c r="E2904" s="778"/>
      <c r="F2904" s="537" t="s">
        <v>1778</v>
      </c>
      <c r="G2904" s="537" t="s">
        <v>1680</v>
      </c>
      <c r="H2904" s="540">
        <v>5816</v>
      </c>
    </row>
    <row r="2905" spans="3:8" ht="15.75" thickBot="1">
      <c r="C2905" s="536" t="s">
        <v>1933</v>
      </c>
      <c r="D2905" s="537" t="s">
        <v>1934</v>
      </c>
      <c r="E2905" s="778"/>
      <c r="F2905" s="537" t="s">
        <v>1778</v>
      </c>
      <c r="G2905" s="537" t="s">
        <v>1680</v>
      </c>
      <c r="H2905" s="540">
        <v>5832</v>
      </c>
    </row>
    <row r="2906" spans="3:8" ht="15.75" thickBot="1">
      <c r="C2906" s="536" t="s">
        <v>1933</v>
      </c>
      <c r="D2906" s="537" t="s">
        <v>1934</v>
      </c>
      <c r="E2906" s="778"/>
      <c r="F2906" s="537" t="s">
        <v>1779</v>
      </c>
      <c r="G2906" s="537" t="s">
        <v>1680</v>
      </c>
      <c r="H2906" s="540">
        <v>4814</v>
      </c>
    </row>
    <row r="2907" spans="3:8" ht="15.75" thickBot="1">
      <c r="C2907" s="536" t="s">
        <v>1933</v>
      </c>
      <c r="D2907" s="537" t="s">
        <v>1934</v>
      </c>
      <c r="E2907" s="778"/>
      <c r="F2907" s="537" t="s">
        <v>1779</v>
      </c>
      <c r="G2907" s="537" t="s">
        <v>1680</v>
      </c>
      <c r="H2907" s="540">
        <v>5339</v>
      </c>
    </row>
    <row r="2908" spans="3:8" ht="15.75" thickBot="1">
      <c r="C2908" s="536" t="s">
        <v>1933</v>
      </c>
      <c r="D2908" s="537" t="s">
        <v>1934</v>
      </c>
      <c r="E2908" s="778"/>
      <c r="F2908" s="537" t="s">
        <v>1779</v>
      </c>
      <c r="G2908" s="537" t="s">
        <v>1680</v>
      </c>
      <c r="H2908" s="540">
        <v>5678</v>
      </c>
    </row>
    <row r="2909" spans="3:8" ht="15.75" thickBot="1">
      <c r="C2909" s="536" t="s">
        <v>1933</v>
      </c>
      <c r="D2909" s="537" t="s">
        <v>1934</v>
      </c>
      <c r="E2909" s="778"/>
      <c r="F2909" s="537" t="s">
        <v>1780</v>
      </c>
      <c r="G2909" s="537" t="s">
        <v>1680</v>
      </c>
      <c r="H2909" s="540">
        <v>6056</v>
      </c>
    </row>
    <row r="2910" spans="3:8" ht="15.75" thickBot="1">
      <c r="C2910" s="536" t="s">
        <v>1933</v>
      </c>
      <c r="D2910" s="537" t="s">
        <v>1934</v>
      </c>
      <c r="E2910" s="778"/>
      <c r="F2910" s="537" t="s">
        <v>1780</v>
      </c>
      <c r="G2910" s="537" t="s">
        <v>1680</v>
      </c>
      <c r="H2910" s="540">
        <v>5906</v>
      </c>
    </row>
    <row r="2911" spans="3:8" ht="15.75" thickBot="1">
      <c r="C2911" s="536" t="s">
        <v>1933</v>
      </c>
      <c r="D2911" s="537" t="s">
        <v>1934</v>
      </c>
      <c r="E2911" s="778"/>
      <c r="F2911" s="537" t="s">
        <v>1781</v>
      </c>
      <c r="G2911" s="537" t="s">
        <v>1680</v>
      </c>
      <c r="H2911" s="540">
        <v>6051</v>
      </c>
    </row>
    <row r="2912" spans="3:8" ht="15.75" thickBot="1">
      <c r="C2912" s="536" t="s">
        <v>1933</v>
      </c>
      <c r="D2912" s="537" t="s">
        <v>1934</v>
      </c>
      <c r="E2912" s="778"/>
      <c r="F2912" s="537" t="s">
        <v>1781</v>
      </c>
      <c r="G2912" s="537" t="s">
        <v>1680</v>
      </c>
      <c r="H2912" s="540">
        <v>5855</v>
      </c>
    </row>
    <row r="2913" spans="3:8" ht="15.75" thickBot="1">
      <c r="C2913" s="536" t="s">
        <v>1933</v>
      </c>
      <c r="D2913" s="537" t="s">
        <v>1934</v>
      </c>
      <c r="E2913" s="778"/>
      <c r="F2913" s="537" t="s">
        <v>1783</v>
      </c>
      <c r="G2913" s="537" t="s">
        <v>1680</v>
      </c>
      <c r="H2913" s="540">
        <v>5787</v>
      </c>
    </row>
    <row r="2914" spans="3:8" ht="15.75" thickBot="1">
      <c r="C2914" s="536" t="s">
        <v>1933</v>
      </c>
      <c r="D2914" s="537" t="s">
        <v>1934</v>
      </c>
      <c r="E2914" s="778"/>
      <c r="F2914" s="537" t="s">
        <v>1784</v>
      </c>
      <c r="G2914" s="537" t="s">
        <v>1680</v>
      </c>
      <c r="H2914" s="540">
        <v>4580</v>
      </c>
    </row>
    <row r="2915" spans="3:8" ht="15.75" thickBot="1">
      <c r="C2915" s="536" t="s">
        <v>1933</v>
      </c>
      <c r="D2915" s="537" t="s">
        <v>1934</v>
      </c>
      <c r="E2915" s="778"/>
      <c r="F2915" s="537" t="s">
        <v>1784</v>
      </c>
      <c r="G2915" s="537" t="s">
        <v>1680</v>
      </c>
      <c r="H2915" s="540">
        <v>5423</v>
      </c>
    </row>
    <row r="2916" spans="3:8" ht="15.75" thickBot="1">
      <c r="C2916" s="536" t="s">
        <v>1933</v>
      </c>
      <c r="D2916" s="537" t="s">
        <v>1934</v>
      </c>
      <c r="E2916" s="778"/>
      <c r="F2916" s="537" t="s">
        <v>1785</v>
      </c>
      <c r="G2916" s="537" t="s">
        <v>1680</v>
      </c>
      <c r="H2916" s="540">
        <v>6110</v>
      </c>
    </row>
    <row r="2917" spans="3:8" ht="15.75" thickBot="1">
      <c r="C2917" s="536" t="s">
        <v>1933</v>
      </c>
      <c r="D2917" s="537" t="s">
        <v>1934</v>
      </c>
      <c r="E2917" s="778"/>
      <c r="F2917" s="537" t="s">
        <v>1785</v>
      </c>
      <c r="G2917" s="537" t="s">
        <v>1680</v>
      </c>
      <c r="H2917" s="540">
        <v>6038</v>
      </c>
    </row>
    <row r="2918" spans="3:8" ht="15.75" thickBot="1">
      <c r="C2918" s="536" t="s">
        <v>1933</v>
      </c>
      <c r="D2918" s="537" t="s">
        <v>1934</v>
      </c>
      <c r="E2918" s="778"/>
      <c r="F2918" s="537" t="s">
        <v>1786</v>
      </c>
      <c r="G2918" s="537" t="s">
        <v>1680</v>
      </c>
      <c r="H2918" s="540">
        <v>6733</v>
      </c>
    </row>
    <row r="2919" spans="3:8" ht="15.75" thickBot="1">
      <c r="C2919" s="536" t="s">
        <v>1933</v>
      </c>
      <c r="D2919" s="537" t="s">
        <v>1934</v>
      </c>
      <c r="E2919" s="778"/>
      <c r="F2919" s="537" t="s">
        <v>1786</v>
      </c>
      <c r="G2919" s="537" t="s">
        <v>1680</v>
      </c>
      <c r="H2919" s="540">
        <v>6507</v>
      </c>
    </row>
    <row r="2920" spans="3:8" ht="15.75" thickBot="1">
      <c r="C2920" s="536" t="s">
        <v>1933</v>
      </c>
      <c r="D2920" s="537" t="s">
        <v>1934</v>
      </c>
      <c r="E2920" s="778"/>
      <c r="F2920" s="537" t="s">
        <v>1786</v>
      </c>
      <c r="G2920" s="537" t="s">
        <v>1680</v>
      </c>
      <c r="H2920" s="540">
        <v>21468</v>
      </c>
    </row>
    <row r="2921" spans="3:8" ht="15.75" thickBot="1">
      <c r="C2921" s="536" t="s">
        <v>1933</v>
      </c>
      <c r="D2921" s="537" t="s">
        <v>1934</v>
      </c>
      <c r="E2921" s="778"/>
      <c r="F2921" s="537" t="s">
        <v>827</v>
      </c>
      <c r="G2921" s="537" t="s">
        <v>814</v>
      </c>
      <c r="H2921" s="540">
        <v>-423118.35</v>
      </c>
    </row>
    <row r="2922" spans="3:8" ht="15.75" thickBot="1">
      <c r="C2922" s="536" t="s">
        <v>1933</v>
      </c>
      <c r="D2922" s="537" t="s">
        <v>1934</v>
      </c>
      <c r="E2922" s="778"/>
      <c r="F2922" s="537" t="s">
        <v>827</v>
      </c>
      <c r="G2922" s="537" t="s">
        <v>1680</v>
      </c>
      <c r="H2922" s="540">
        <v>6755</v>
      </c>
    </row>
    <row r="2923" spans="3:8" ht="15.75" thickBot="1">
      <c r="C2923" s="536" t="s">
        <v>1933</v>
      </c>
      <c r="D2923" s="537" t="s">
        <v>1934</v>
      </c>
      <c r="E2923" s="778"/>
      <c r="F2923" s="537" t="s">
        <v>827</v>
      </c>
      <c r="G2923" s="537" t="s">
        <v>1680</v>
      </c>
      <c r="H2923" s="540">
        <v>5103</v>
      </c>
    </row>
    <row r="2924" spans="3:8" ht="15.75" thickBot="1">
      <c r="C2924" s="536" t="s">
        <v>1933</v>
      </c>
      <c r="D2924" s="537" t="s">
        <v>1934</v>
      </c>
      <c r="E2924" s="778"/>
      <c r="F2924" s="537" t="s">
        <v>827</v>
      </c>
      <c r="G2924" s="537" t="s">
        <v>1680</v>
      </c>
      <c r="H2924" s="540">
        <v>6825</v>
      </c>
    </row>
    <row r="2925" spans="3:8" ht="15.75" thickBot="1">
      <c r="C2925" s="536" t="s">
        <v>1933</v>
      </c>
      <c r="D2925" s="537" t="s">
        <v>1934</v>
      </c>
      <c r="E2925" s="778"/>
      <c r="F2925" s="537" t="s">
        <v>827</v>
      </c>
      <c r="G2925" s="537" t="s">
        <v>1680</v>
      </c>
      <c r="H2925" s="540">
        <v>5676</v>
      </c>
    </row>
    <row r="2926" spans="3:8" ht="15.75" thickBot="1">
      <c r="C2926" s="536" t="s">
        <v>1933</v>
      </c>
      <c r="D2926" s="537" t="s">
        <v>1934</v>
      </c>
      <c r="E2926" s="778"/>
      <c r="F2926" s="538">
        <v>44938</v>
      </c>
      <c r="G2926" s="537" t="s">
        <v>1680</v>
      </c>
      <c r="H2926" s="540">
        <v>-6717</v>
      </c>
    </row>
    <row r="2927" spans="3:8" ht="15.75" thickBot="1">
      <c r="C2927" s="536" t="s">
        <v>1933</v>
      </c>
      <c r="D2927" s="537" t="s">
        <v>1934</v>
      </c>
      <c r="E2927" s="778"/>
      <c r="F2927" s="538">
        <v>44938</v>
      </c>
      <c r="G2927" s="537" t="s">
        <v>1680</v>
      </c>
      <c r="H2927" s="540">
        <v>6717</v>
      </c>
    </row>
    <row r="2928" spans="3:8" ht="15.75" thickBot="1">
      <c r="C2928" s="536" t="s">
        <v>1933</v>
      </c>
      <c r="D2928" s="537" t="s">
        <v>1934</v>
      </c>
      <c r="E2928" s="778"/>
      <c r="F2928" s="538">
        <v>44938</v>
      </c>
      <c r="G2928" s="537" t="s">
        <v>1680</v>
      </c>
      <c r="H2928" s="540">
        <v>6717</v>
      </c>
    </row>
    <row r="2929" spans="3:8" ht="15.75" thickBot="1">
      <c r="C2929" s="536" t="s">
        <v>1933</v>
      </c>
      <c r="D2929" s="537" t="s">
        <v>1934</v>
      </c>
      <c r="E2929" s="778"/>
      <c r="F2929" s="538">
        <v>44969</v>
      </c>
      <c r="G2929" s="537" t="s">
        <v>1680</v>
      </c>
      <c r="H2929" s="540">
        <v>6272</v>
      </c>
    </row>
    <row r="2930" spans="3:8" ht="15.75" thickBot="1">
      <c r="C2930" s="536" t="s">
        <v>1933</v>
      </c>
      <c r="D2930" s="537" t="s">
        <v>1934</v>
      </c>
      <c r="E2930" s="778"/>
      <c r="F2930" s="538">
        <v>44969</v>
      </c>
      <c r="G2930" s="537" t="s">
        <v>1680</v>
      </c>
      <c r="H2930" s="540">
        <v>6272</v>
      </c>
    </row>
    <row r="2931" spans="3:8" ht="15.75" thickBot="1">
      <c r="C2931" s="536" t="s">
        <v>1933</v>
      </c>
      <c r="D2931" s="537" t="s">
        <v>1934</v>
      </c>
      <c r="E2931" s="778"/>
      <c r="F2931" s="538">
        <v>44969</v>
      </c>
      <c r="G2931" s="537" t="s">
        <v>1680</v>
      </c>
      <c r="H2931" s="540">
        <v>-6272</v>
      </c>
    </row>
    <row r="2932" spans="3:8" ht="15.75" thickBot="1">
      <c r="C2932" s="536" t="s">
        <v>1933</v>
      </c>
      <c r="D2932" s="537" t="s">
        <v>1934</v>
      </c>
      <c r="E2932" s="778"/>
      <c r="F2932" s="538">
        <v>44997</v>
      </c>
      <c r="G2932" s="537" t="s">
        <v>1680</v>
      </c>
      <c r="H2932" s="540">
        <v>-6248</v>
      </c>
    </row>
    <row r="2933" spans="3:8" ht="15.75" thickBot="1">
      <c r="C2933" s="536" t="s">
        <v>1933</v>
      </c>
      <c r="D2933" s="537" t="s">
        <v>1934</v>
      </c>
      <c r="E2933" s="778"/>
      <c r="F2933" s="538">
        <v>44997</v>
      </c>
      <c r="G2933" s="537" t="s">
        <v>1680</v>
      </c>
      <c r="H2933" s="540">
        <v>6248</v>
      </c>
    </row>
    <row r="2934" spans="3:8" ht="15.75" thickBot="1">
      <c r="C2934" s="536" t="s">
        <v>1933</v>
      </c>
      <c r="D2934" s="537" t="s">
        <v>1934</v>
      </c>
      <c r="E2934" s="778"/>
      <c r="F2934" s="538">
        <v>44997</v>
      </c>
      <c r="G2934" s="537" t="s">
        <v>1680</v>
      </c>
      <c r="H2934" s="540">
        <v>6248</v>
      </c>
    </row>
    <row r="2935" spans="3:8" ht="15.75" thickBot="1">
      <c r="C2935" s="536" t="s">
        <v>1933</v>
      </c>
      <c r="D2935" s="537" t="s">
        <v>1934</v>
      </c>
      <c r="E2935" s="778"/>
      <c r="F2935" s="538">
        <v>45028</v>
      </c>
      <c r="G2935" s="537" t="s">
        <v>1680</v>
      </c>
      <c r="H2935" s="540">
        <v>-5725</v>
      </c>
    </row>
    <row r="2936" spans="3:8" ht="15.75" thickBot="1">
      <c r="C2936" s="536" t="s">
        <v>1933</v>
      </c>
      <c r="D2936" s="537" t="s">
        <v>1934</v>
      </c>
      <c r="E2936" s="778"/>
      <c r="F2936" s="538">
        <v>45028</v>
      </c>
      <c r="G2936" s="537" t="s">
        <v>1680</v>
      </c>
      <c r="H2936" s="540">
        <v>5725</v>
      </c>
    </row>
    <row r="2937" spans="3:8" ht="15.75" thickBot="1">
      <c r="C2937" s="536" t="s">
        <v>1933</v>
      </c>
      <c r="D2937" s="537" t="s">
        <v>1934</v>
      </c>
      <c r="E2937" s="778"/>
      <c r="F2937" s="538">
        <v>45028</v>
      </c>
      <c r="G2937" s="537" t="s">
        <v>1680</v>
      </c>
      <c r="H2937" s="540">
        <v>4899</v>
      </c>
    </row>
    <row r="2938" spans="3:8" ht="15.75" thickBot="1">
      <c r="C2938" s="536" t="s">
        <v>1933</v>
      </c>
      <c r="D2938" s="537" t="s">
        <v>1934</v>
      </c>
      <c r="E2938" s="778"/>
      <c r="F2938" s="538">
        <v>45028</v>
      </c>
      <c r="G2938" s="537" t="s">
        <v>1680</v>
      </c>
      <c r="H2938" s="540">
        <v>-4899</v>
      </c>
    </row>
    <row r="2939" spans="3:8" ht="15.75" thickBot="1">
      <c r="C2939" s="536" t="s">
        <v>1933</v>
      </c>
      <c r="D2939" s="537" t="s">
        <v>1934</v>
      </c>
      <c r="E2939" s="778"/>
      <c r="F2939" s="538">
        <v>45028</v>
      </c>
      <c r="G2939" s="537" t="s">
        <v>1680</v>
      </c>
      <c r="H2939" s="540">
        <v>5725</v>
      </c>
    </row>
    <row r="2940" spans="3:8" ht="15.75" thickBot="1">
      <c r="C2940" s="536" t="s">
        <v>1933</v>
      </c>
      <c r="D2940" s="537" t="s">
        <v>1934</v>
      </c>
      <c r="E2940" s="778"/>
      <c r="F2940" s="538">
        <v>45028</v>
      </c>
      <c r="G2940" s="537" t="s">
        <v>1680</v>
      </c>
      <c r="H2940" s="540">
        <v>4899</v>
      </c>
    </row>
    <row r="2941" spans="3:8" ht="15.75" thickBot="1">
      <c r="C2941" s="536" t="s">
        <v>1933</v>
      </c>
      <c r="D2941" s="537" t="s">
        <v>1934</v>
      </c>
      <c r="E2941" s="778"/>
      <c r="F2941" s="538">
        <v>45058</v>
      </c>
      <c r="G2941" s="537" t="s">
        <v>1680</v>
      </c>
      <c r="H2941" s="540">
        <v>6844</v>
      </c>
    </row>
    <row r="2942" spans="3:8" ht="15.75" thickBot="1">
      <c r="C2942" s="536" t="s">
        <v>1933</v>
      </c>
      <c r="D2942" s="537" t="s">
        <v>1934</v>
      </c>
      <c r="E2942" s="778"/>
      <c r="F2942" s="538">
        <v>45058</v>
      </c>
      <c r="G2942" s="537" t="s">
        <v>1680</v>
      </c>
      <c r="H2942" s="540">
        <v>6612</v>
      </c>
    </row>
    <row r="2943" spans="3:8" ht="15.75" thickBot="1">
      <c r="C2943" s="536" t="s">
        <v>1933</v>
      </c>
      <c r="D2943" s="537" t="s">
        <v>1934</v>
      </c>
      <c r="E2943" s="778"/>
      <c r="F2943" s="538">
        <v>45058</v>
      </c>
      <c r="G2943" s="537" t="s">
        <v>1680</v>
      </c>
      <c r="H2943" s="540">
        <v>-6612</v>
      </c>
    </row>
    <row r="2944" spans="3:8" ht="15.75" thickBot="1">
      <c r="C2944" s="536" t="s">
        <v>1933</v>
      </c>
      <c r="D2944" s="537" t="s">
        <v>1934</v>
      </c>
      <c r="E2944" s="778"/>
      <c r="F2944" s="538">
        <v>45058</v>
      </c>
      <c r="G2944" s="537" t="s">
        <v>1680</v>
      </c>
      <c r="H2944" s="540">
        <v>6612</v>
      </c>
    </row>
    <row r="2945" spans="3:8" ht="15.75" thickBot="1">
      <c r="C2945" s="536" t="s">
        <v>1933</v>
      </c>
      <c r="D2945" s="537" t="s">
        <v>1934</v>
      </c>
      <c r="E2945" s="778"/>
      <c r="F2945" s="538">
        <v>45058</v>
      </c>
      <c r="G2945" s="537" t="s">
        <v>1680</v>
      </c>
      <c r="H2945" s="540">
        <v>6844</v>
      </c>
    </row>
    <row r="2946" spans="3:8" ht="15.75" thickBot="1">
      <c r="C2946" s="536" t="s">
        <v>1933</v>
      </c>
      <c r="D2946" s="537" t="s">
        <v>1934</v>
      </c>
      <c r="E2946" s="778"/>
      <c r="F2946" s="538">
        <v>45058</v>
      </c>
      <c r="G2946" s="537" t="s">
        <v>1680</v>
      </c>
      <c r="H2946" s="540">
        <v>-6844</v>
      </c>
    </row>
    <row r="2947" spans="3:8" ht="15.75" thickBot="1">
      <c r="C2947" s="536" t="s">
        <v>1933</v>
      </c>
      <c r="D2947" s="537" t="s">
        <v>1934</v>
      </c>
      <c r="E2947" s="778"/>
      <c r="F2947" s="538">
        <v>45089</v>
      </c>
      <c r="G2947" s="537" t="s">
        <v>1680</v>
      </c>
      <c r="H2947" s="540">
        <v>6620</v>
      </c>
    </row>
    <row r="2948" spans="3:8" ht="15.75" thickBot="1">
      <c r="C2948" s="536" t="s">
        <v>1933</v>
      </c>
      <c r="D2948" s="537" t="s">
        <v>1934</v>
      </c>
      <c r="E2948" s="778"/>
      <c r="F2948" s="538">
        <v>45089</v>
      </c>
      <c r="G2948" s="537" t="s">
        <v>1680</v>
      </c>
      <c r="H2948" s="540">
        <v>6375</v>
      </c>
    </row>
    <row r="2949" spans="3:8" ht="15.75" thickBot="1">
      <c r="C2949" s="536" t="s">
        <v>1933</v>
      </c>
      <c r="D2949" s="537" t="s">
        <v>1934</v>
      </c>
      <c r="E2949" s="778"/>
      <c r="F2949" s="538">
        <v>45089</v>
      </c>
      <c r="G2949" s="537" t="s">
        <v>1680</v>
      </c>
      <c r="H2949" s="540">
        <v>6341</v>
      </c>
    </row>
    <row r="2950" spans="3:8" ht="15.75" thickBot="1">
      <c r="C2950" s="536" t="s">
        <v>1933</v>
      </c>
      <c r="D2950" s="537" t="s">
        <v>1934</v>
      </c>
      <c r="E2950" s="778"/>
      <c r="F2950" s="538">
        <v>45089</v>
      </c>
      <c r="G2950" s="537" t="s">
        <v>1680</v>
      </c>
      <c r="H2950" s="540">
        <v>6341</v>
      </c>
    </row>
    <row r="2951" spans="3:8" ht="15.75" thickBot="1">
      <c r="C2951" s="536" t="s">
        <v>1933</v>
      </c>
      <c r="D2951" s="537" t="s">
        <v>1934</v>
      </c>
      <c r="E2951" s="778"/>
      <c r="F2951" s="538">
        <v>45089</v>
      </c>
      <c r="G2951" s="537" t="s">
        <v>1680</v>
      </c>
      <c r="H2951" s="540">
        <v>6620</v>
      </c>
    </row>
    <row r="2952" spans="3:8" ht="15.75" thickBot="1">
      <c r="C2952" s="536" t="s">
        <v>1933</v>
      </c>
      <c r="D2952" s="537" t="s">
        <v>1934</v>
      </c>
      <c r="E2952" s="778"/>
      <c r="F2952" s="538">
        <v>45089</v>
      </c>
      <c r="G2952" s="537" t="s">
        <v>1680</v>
      </c>
      <c r="H2952" s="540">
        <v>6375</v>
      </c>
    </row>
    <row r="2953" spans="3:8" ht="15.75" thickBot="1">
      <c r="C2953" s="536" t="s">
        <v>1933</v>
      </c>
      <c r="D2953" s="537" t="s">
        <v>1934</v>
      </c>
      <c r="E2953" s="778"/>
      <c r="F2953" s="538">
        <v>45089</v>
      </c>
      <c r="G2953" s="537" t="s">
        <v>1680</v>
      </c>
      <c r="H2953" s="540">
        <v>-6620</v>
      </c>
    </row>
    <row r="2954" spans="3:8" ht="15.75" thickBot="1">
      <c r="C2954" s="536" t="s">
        <v>1933</v>
      </c>
      <c r="D2954" s="537" t="s">
        <v>1934</v>
      </c>
      <c r="E2954" s="778"/>
      <c r="F2954" s="538">
        <v>45089</v>
      </c>
      <c r="G2954" s="537" t="s">
        <v>1680</v>
      </c>
      <c r="H2954" s="540">
        <v>-6375</v>
      </c>
    </row>
    <row r="2955" spans="3:8" ht="15.75" thickBot="1">
      <c r="C2955" s="536" t="s">
        <v>1933</v>
      </c>
      <c r="D2955" s="537" t="s">
        <v>1934</v>
      </c>
      <c r="E2955" s="778"/>
      <c r="F2955" s="538">
        <v>45089</v>
      </c>
      <c r="G2955" s="537" t="s">
        <v>1680</v>
      </c>
      <c r="H2955" s="540">
        <v>-6341</v>
      </c>
    </row>
    <row r="2956" spans="3:8" ht="15.75" thickBot="1">
      <c r="C2956" s="536" t="s">
        <v>1933</v>
      </c>
      <c r="D2956" s="537" t="s">
        <v>1934</v>
      </c>
      <c r="E2956" s="778"/>
      <c r="F2956" s="538">
        <v>45119</v>
      </c>
      <c r="G2956" s="537" t="s">
        <v>1680</v>
      </c>
      <c r="H2956" s="540">
        <v>-5224</v>
      </c>
    </row>
    <row r="2957" spans="3:8" ht="15.75" thickBot="1">
      <c r="C2957" s="536" t="s">
        <v>1933</v>
      </c>
      <c r="D2957" s="537" t="s">
        <v>1934</v>
      </c>
      <c r="E2957" s="778"/>
      <c r="F2957" s="538">
        <v>45119</v>
      </c>
      <c r="G2957" s="537" t="s">
        <v>1680</v>
      </c>
      <c r="H2957" s="540">
        <v>5224</v>
      </c>
    </row>
    <row r="2958" spans="3:8" ht="15.75" thickBot="1">
      <c r="C2958" s="536" t="s">
        <v>1933</v>
      </c>
      <c r="D2958" s="537" t="s">
        <v>1934</v>
      </c>
      <c r="E2958" s="778"/>
      <c r="F2958" s="538">
        <v>45119</v>
      </c>
      <c r="G2958" s="537" t="s">
        <v>1680</v>
      </c>
      <c r="H2958" s="540">
        <v>-6215</v>
      </c>
    </row>
    <row r="2959" spans="3:8" ht="15.75" thickBot="1">
      <c r="C2959" s="536" t="s">
        <v>1933</v>
      </c>
      <c r="D2959" s="537" t="s">
        <v>1934</v>
      </c>
      <c r="E2959" s="778"/>
      <c r="F2959" s="538">
        <v>45119</v>
      </c>
      <c r="G2959" s="537" t="s">
        <v>1680</v>
      </c>
      <c r="H2959" s="540">
        <v>6758</v>
      </c>
    </row>
    <row r="2960" spans="3:8" ht="15.75" thickBot="1">
      <c r="C2960" s="536" t="s">
        <v>1933</v>
      </c>
      <c r="D2960" s="537" t="s">
        <v>1934</v>
      </c>
      <c r="E2960" s="778"/>
      <c r="F2960" s="538">
        <v>45119</v>
      </c>
      <c r="G2960" s="537" t="s">
        <v>1680</v>
      </c>
      <c r="H2960" s="540">
        <v>-6758</v>
      </c>
    </row>
    <row r="2961" spans="3:8" ht="15.75" thickBot="1">
      <c r="C2961" s="536" t="s">
        <v>1933</v>
      </c>
      <c r="D2961" s="537" t="s">
        <v>1934</v>
      </c>
      <c r="E2961" s="778"/>
      <c r="F2961" s="538">
        <v>45119</v>
      </c>
      <c r="G2961" s="537" t="s">
        <v>1680</v>
      </c>
      <c r="H2961" s="540">
        <v>6208</v>
      </c>
    </row>
    <row r="2962" spans="3:8" ht="15.75" thickBot="1">
      <c r="C2962" s="536" t="s">
        <v>1933</v>
      </c>
      <c r="D2962" s="537" t="s">
        <v>1934</v>
      </c>
      <c r="E2962" s="778"/>
      <c r="F2962" s="538">
        <v>45119</v>
      </c>
      <c r="G2962" s="537" t="s">
        <v>1680</v>
      </c>
      <c r="H2962" s="540">
        <v>-6208</v>
      </c>
    </row>
    <row r="2963" spans="3:8" ht="15.75" thickBot="1">
      <c r="C2963" s="536" t="s">
        <v>1933</v>
      </c>
      <c r="D2963" s="537" t="s">
        <v>1934</v>
      </c>
      <c r="E2963" s="778"/>
      <c r="F2963" s="538">
        <v>45119</v>
      </c>
      <c r="G2963" s="537" t="s">
        <v>1680</v>
      </c>
      <c r="H2963" s="540">
        <v>6758</v>
      </c>
    </row>
    <row r="2964" spans="3:8" ht="15.75" thickBot="1">
      <c r="C2964" s="536" t="s">
        <v>1933</v>
      </c>
      <c r="D2964" s="537" t="s">
        <v>1934</v>
      </c>
      <c r="E2964" s="778"/>
      <c r="F2964" s="538">
        <v>45119</v>
      </c>
      <c r="G2964" s="537" t="s">
        <v>1680</v>
      </c>
      <c r="H2964" s="540">
        <v>6215</v>
      </c>
    </row>
    <row r="2965" spans="3:8" ht="15.75" thickBot="1">
      <c r="C2965" s="536" t="s">
        <v>1933</v>
      </c>
      <c r="D2965" s="537" t="s">
        <v>1934</v>
      </c>
      <c r="E2965" s="778"/>
      <c r="F2965" s="538">
        <v>45119</v>
      </c>
      <c r="G2965" s="537" t="s">
        <v>1680</v>
      </c>
      <c r="H2965" s="540">
        <v>6208</v>
      </c>
    </row>
    <row r="2966" spans="3:8" ht="15.75" thickBot="1">
      <c r="C2966" s="536" t="s">
        <v>1933</v>
      </c>
      <c r="D2966" s="537" t="s">
        <v>1934</v>
      </c>
      <c r="E2966" s="778"/>
      <c r="F2966" s="538">
        <v>45119</v>
      </c>
      <c r="G2966" s="537" t="s">
        <v>1680</v>
      </c>
      <c r="H2966" s="540">
        <v>6215</v>
      </c>
    </row>
    <row r="2967" spans="3:8" ht="15.75" thickBot="1">
      <c r="C2967" s="536" t="s">
        <v>1933</v>
      </c>
      <c r="D2967" s="537" t="s">
        <v>1934</v>
      </c>
      <c r="E2967" s="778"/>
      <c r="F2967" s="538">
        <v>45119</v>
      </c>
      <c r="G2967" s="537" t="s">
        <v>1680</v>
      </c>
      <c r="H2967" s="540">
        <v>5224</v>
      </c>
    </row>
    <row r="2968" spans="3:8" ht="15.75" thickBot="1">
      <c r="C2968" s="536" t="s">
        <v>1933</v>
      </c>
      <c r="D2968" s="537" t="s">
        <v>1934</v>
      </c>
      <c r="E2968" s="778"/>
      <c r="F2968" s="538">
        <v>45150</v>
      </c>
      <c r="G2968" s="537" t="s">
        <v>1680</v>
      </c>
      <c r="H2968" s="540">
        <v>-6223</v>
      </c>
    </row>
    <row r="2969" spans="3:8" ht="15.75" thickBot="1">
      <c r="C2969" s="536" t="s">
        <v>1933</v>
      </c>
      <c r="D2969" s="537" t="s">
        <v>1934</v>
      </c>
      <c r="E2969" s="778"/>
      <c r="F2969" s="538">
        <v>45150</v>
      </c>
      <c r="G2969" s="537" t="s">
        <v>1680</v>
      </c>
      <c r="H2969" s="540">
        <v>6223</v>
      </c>
    </row>
    <row r="2970" spans="3:8" ht="15.75" thickBot="1">
      <c r="C2970" s="536" t="s">
        <v>1933</v>
      </c>
      <c r="D2970" s="537" t="s">
        <v>1934</v>
      </c>
      <c r="E2970" s="778"/>
      <c r="F2970" s="538">
        <v>45150</v>
      </c>
      <c r="G2970" s="537" t="s">
        <v>1680</v>
      </c>
      <c r="H2970" s="540">
        <v>6223</v>
      </c>
    </row>
    <row r="2971" spans="3:8" ht="15.75" thickBot="1">
      <c r="C2971" s="536" t="s">
        <v>1933</v>
      </c>
      <c r="D2971" s="537" t="s">
        <v>1934</v>
      </c>
      <c r="E2971" s="778"/>
      <c r="F2971" s="538">
        <v>45181</v>
      </c>
      <c r="G2971" s="537" t="s">
        <v>1680</v>
      </c>
      <c r="H2971" s="540">
        <v>6679</v>
      </c>
    </row>
    <row r="2972" spans="3:8" ht="15.75" thickBot="1">
      <c r="C2972" s="536" t="s">
        <v>1933</v>
      </c>
      <c r="D2972" s="537" t="s">
        <v>1934</v>
      </c>
      <c r="E2972" s="778"/>
      <c r="F2972" s="538">
        <v>45181</v>
      </c>
      <c r="G2972" s="537" t="s">
        <v>1680</v>
      </c>
      <c r="H2972" s="540">
        <v>-6163</v>
      </c>
    </row>
    <row r="2973" spans="3:8" ht="15.75" thickBot="1">
      <c r="C2973" s="536" t="s">
        <v>1933</v>
      </c>
      <c r="D2973" s="537" t="s">
        <v>1934</v>
      </c>
      <c r="E2973" s="778"/>
      <c r="F2973" s="538">
        <v>45181</v>
      </c>
      <c r="G2973" s="537" t="s">
        <v>1680</v>
      </c>
      <c r="H2973" s="540">
        <v>21220</v>
      </c>
    </row>
    <row r="2974" spans="3:8" ht="15.75" thickBot="1">
      <c r="C2974" s="536" t="s">
        <v>1933</v>
      </c>
      <c r="D2974" s="537" t="s">
        <v>1934</v>
      </c>
      <c r="E2974" s="778"/>
      <c r="F2974" s="538">
        <v>45181</v>
      </c>
      <c r="G2974" s="537" t="s">
        <v>1680</v>
      </c>
      <c r="H2974" s="540">
        <v>6163</v>
      </c>
    </row>
    <row r="2975" spans="3:8" ht="15.75" thickBot="1">
      <c r="C2975" s="536" t="s">
        <v>1933</v>
      </c>
      <c r="D2975" s="537" t="s">
        <v>1934</v>
      </c>
      <c r="E2975" s="778"/>
      <c r="F2975" s="538">
        <v>45181</v>
      </c>
      <c r="G2975" s="537" t="s">
        <v>1680</v>
      </c>
      <c r="H2975" s="540">
        <v>5239</v>
      </c>
    </row>
    <row r="2976" spans="3:8" ht="15.75" thickBot="1">
      <c r="C2976" s="536" t="s">
        <v>1933</v>
      </c>
      <c r="D2976" s="537" t="s">
        <v>1934</v>
      </c>
      <c r="E2976" s="778"/>
      <c r="F2976" s="538">
        <v>45181</v>
      </c>
      <c r="G2976" s="537" t="s">
        <v>1680</v>
      </c>
      <c r="H2976" s="540">
        <v>-5239</v>
      </c>
    </row>
    <row r="2977" spans="3:8" ht="15.75" thickBot="1">
      <c r="C2977" s="536" t="s">
        <v>1933</v>
      </c>
      <c r="D2977" s="537" t="s">
        <v>1934</v>
      </c>
      <c r="E2977" s="778"/>
      <c r="F2977" s="538">
        <v>45181</v>
      </c>
      <c r="G2977" s="537" t="s">
        <v>1680</v>
      </c>
      <c r="H2977" s="540">
        <v>5239</v>
      </c>
    </row>
    <row r="2978" spans="3:8" ht="15.75" thickBot="1">
      <c r="C2978" s="536" t="s">
        <v>1933</v>
      </c>
      <c r="D2978" s="537" t="s">
        <v>1934</v>
      </c>
      <c r="E2978" s="778"/>
      <c r="F2978" s="538">
        <v>45181</v>
      </c>
      <c r="G2978" s="537" t="s">
        <v>1680</v>
      </c>
      <c r="H2978" s="540">
        <v>21220</v>
      </c>
    </row>
    <row r="2979" spans="3:8" ht="15.75" thickBot="1">
      <c r="C2979" s="536" t="s">
        <v>1933</v>
      </c>
      <c r="D2979" s="537" t="s">
        <v>1934</v>
      </c>
      <c r="E2979" s="778"/>
      <c r="F2979" s="538">
        <v>45181</v>
      </c>
      <c r="G2979" s="537" t="s">
        <v>1680</v>
      </c>
      <c r="H2979" s="540">
        <v>5825</v>
      </c>
    </row>
    <row r="2980" spans="3:8" ht="15.75" thickBot="1">
      <c r="C2980" s="536" t="s">
        <v>1933</v>
      </c>
      <c r="D2980" s="537" t="s">
        <v>1934</v>
      </c>
      <c r="E2980" s="778"/>
      <c r="F2980" s="538">
        <v>45181</v>
      </c>
      <c r="G2980" s="537" t="s">
        <v>1680</v>
      </c>
      <c r="H2980" s="540">
        <v>6679</v>
      </c>
    </row>
    <row r="2981" spans="3:8" ht="15.75" thickBot="1">
      <c r="C2981" s="536" t="s">
        <v>1933</v>
      </c>
      <c r="D2981" s="537" t="s">
        <v>1934</v>
      </c>
      <c r="E2981" s="778"/>
      <c r="F2981" s="538">
        <v>45181</v>
      </c>
      <c r="G2981" s="537" t="s">
        <v>1680</v>
      </c>
      <c r="H2981" s="540">
        <v>6163</v>
      </c>
    </row>
    <row r="2982" spans="3:8" ht="15.75" thickBot="1">
      <c r="C2982" s="536" t="s">
        <v>1933</v>
      </c>
      <c r="D2982" s="537" t="s">
        <v>1934</v>
      </c>
      <c r="E2982" s="778"/>
      <c r="F2982" s="538">
        <v>45181</v>
      </c>
      <c r="G2982" s="537" t="s">
        <v>1680</v>
      </c>
      <c r="H2982" s="540">
        <v>-21220</v>
      </c>
    </row>
    <row r="2983" spans="3:8" ht="15.75" thickBot="1">
      <c r="C2983" s="536" t="s">
        <v>1933</v>
      </c>
      <c r="D2983" s="537" t="s">
        <v>1934</v>
      </c>
      <c r="E2983" s="778"/>
      <c r="F2983" s="538">
        <v>45181</v>
      </c>
      <c r="G2983" s="537" t="s">
        <v>1680</v>
      </c>
      <c r="H2983" s="540">
        <v>5825</v>
      </c>
    </row>
    <row r="2984" spans="3:8" ht="15.75" thickBot="1">
      <c r="C2984" s="536" t="s">
        <v>1933</v>
      </c>
      <c r="D2984" s="537" t="s">
        <v>1934</v>
      </c>
      <c r="E2984" s="778"/>
      <c r="F2984" s="538">
        <v>45181</v>
      </c>
      <c r="G2984" s="537" t="s">
        <v>1680</v>
      </c>
      <c r="H2984" s="540">
        <v>-5825</v>
      </c>
    </row>
    <row r="2985" spans="3:8" ht="15.75" thickBot="1">
      <c r="C2985" s="536" t="s">
        <v>1933</v>
      </c>
      <c r="D2985" s="537" t="s">
        <v>1934</v>
      </c>
      <c r="E2985" s="778"/>
      <c r="F2985" s="538">
        <v>45181</v>
      </c>
      <c r="G2985" s="537" t="s">
        <v>1680</v>
      </c>
      <c r="H2985" s="540">
        <v>-6679</v>
      </c>
    </row>
    <row r="2986" spans="3:8" ht="15.75" thickBot="1">
      <c r="C2986" s="536" t="s">
        <v>1933</v>
      </c>
      <c r="D2986" s="537" t="s">
        <v>1934</v>
      </c>
      <c r="E2986" s="778"/>
      <c r="F2986" s="538">
        <v>45211</v>
      </c>
      <c r="G2986" s="537" t="s">
        <v>1680</v>
      </c>
      <c r="H2986" s="540">
        <v>5623</v>
      </c>
    </row>
    <row r="2987" spans="3:8" ht="15.75" thickBot="1">
      <c r="C2987" s="536" t="s">
        <v>1933</v>
      </c>
      <c r="D2987" s="537" t="s">
        <v>1934</v>
      </c>
      <c r="E2987" s="778"/>
      <c r="F2987" s="538">
        <v>45211</v>
      </c>
      <c r="G2987" s="537" t="s">
        <v>1680</v>
      </c>
      <c r="H2987" s="540">
        <v>5623</v>
      </c>
    </row>
    <row r="2988" spans="3:8" ht="15.75" thickBot="1">
      <c r="C2988" s="536" t="s">
        <v>1933</v>
      </c>
      <c r="D2988" s="537" t="s">
        <v>1934</v>
      </c>
      <c r="E2988" s="778"/>
      <c r="F2988" s="538">
        <v>45211</v>
      </c>
      <c r="G2988" s="537" t="s">
        <v>1680</v>
      </c>
      <c r="H2988" s="540">
        <v>-5623</v>
      </c>
    </row>
    <row r="2989" spans="3:8" ht="15.75" thickBot="1">
      <c r="C2989" s="536" t="s">
        <v>1933</v>
      </c>
      <c r="D2989" s="537" t="s">
        <v>1934</v>
      </c>
      <c r="E2989" s="778"/>
      <c r="F2989" s="538">
        <v>45211</v>
      </c>
      <c r="G2989" s="537" t="s">
        <v>1680</v>
      </c>
      <c r="H2989" s="540">
        <v>6783</v>
      </c>
    </row>
    <row r="2990" spans="3:8" ht="15.75" thickBot="1">
      <c r="C2990" s="536" t="s">
        <v>1933</v>
      </c>
      <c r="D2990" s="537" t="s">
        <v>1934</v>
      </c>
      <c r="E2990" s="778"/>
      <c r="F2990" s="538">
        <v>45272</v>
      </c>
      <c r="G2990" s="537" t="s">
        <v>1680</v>
      </c>
      <c r="H2990" s="540">
        <v>-6612</v>
      </c>
    </row>
    <row r="2991" spans="3:8" ht="15.75" thickBot="1">
      <c r="C2991" s="536" t="s">
        <v>1933</v>
      </c>
      <c r="D2991" s="537" t="s">
        <v>1934</v>
      </c>
      <c r="E2991" s="778"/>
      <c r="F2991" s="538">
        <v>45272</v>
      </c>
      <c r="G2991" s="537" t="s">
        <v>1680</v>
      </c>
      <c r="H2991" s="540">
        <v>6612</v>
      </c>
    </row>
    <row r="2992" spans="3:8" ht="15.75" thickBot="1">
      <c r="C2992" s="536" t="s">
        <v>1933</v>
      </c>
      <c r="D2992" s="537" t="s">
        <v>1934</v>
      </c>
      <c r="E2992" s="778"/>
      <c r="F2992" s="538">
        <v>45272</v>
      </c>
      <c r="G2992" s="537" t="s">
        <v>1680</v>
      </c>
      <c r="H2992" s="540">
        <v>6612</v>
      </c>
    </row>
    <row r="2993" spans="3:8" ht="15.75" thickBot="1">
      <c r="C2993" s="536" t="s">
        <v>1933</v>
      </c>
      <c r="D2993" s="537" t="s">
        <v>1934</v>
      </c>
      <c r="E2993" s="778"/>
      <c r="F2993" s="537" t="s">
        <v>1696</v>
      </c>
      <c r="G2993" s="537" t="s">
        <v>1680</v>
      </c>
      <c r="H2993" s="540">
        <v>6213</v>
      </c>
    </row>
    <row r="2994" spans="3:8" ht="15.75" thickBot="1">
      <c r="C2994" s="536" t="s">
        <v>1933</v>
      </c>
      <c r="D2994" s="537" t="s">
        <v>1934</v>
      </c>
      <c r="E2994" s="778"/>
      <c r="F2994" s="537" t="s">
        <v>1696</v>
      </c>
      <c r="G2994" s="537" t="s">
        <v>1680</v>
      </c>
      <c r="H2994" s="540">
        <v>-6213</v>
      </c>
    </row>
    <row r="2995" spans="3:8" ht="15.75" thickBot="1">
      <c r="C2995" s="536" t="s">
        <v>1933</v>
      </c>
      <c r="D2995" s="537" t="s">
        <v>1934</v>
      </c>
      <c r="E2995" s="778"/>
      <c r="F2995" s="537" t="s">
        <v>1696</v>
      </c>
      <c r="G2995" s="537" t="s">
        <v>1680</v>
      </c>
      <c r="H2995" s="540">
        <v>6213</v>
      </c>
    </row>
    <row r="2996" spans="3:8" ht="15.75" thickBot="1">
      <c r="C2996" s="536" t="s">
        <v>1933</v>
      </c>
      <c r="D2996" s="537" t="s">
        <v>1934</v>
      </c>
      <c r="E2996" s="778"/>
      <c r="F2996" s="537" t="s">
        <v>1696</v>
      </c>
      <c r="G2996" s="537" t="s">
        <v>1680</v>
      </c>
      <c r="H2996" s="540">
        <v>6239</v>
      </c>
    </row>
    <row r="2997" spans="3:8" ht="15.75" thickBot="1">
      <c r="C2997" s="536" t="s">
        <v>1933</v>
      </c>
      <c r="D2997" s="537" t="s">
        <v>1934</v>
      </c>
      <c r="E2997" s="778"/>
      <c r="F2997" s="537" t="s">
        <v>1696</v>
      </c>
      <c r="G2997" s="537" t="s">
        <v>1680</v>
      </c>
      <c r="H2997" s="540">
        <v>6239</v>
      </c>
    </row>
    <row r="2998" spans="3:8" ht="15.75" thickBot="1">
      <c r="C2998" s="536" t="s">
        <v>1933</v>
      </c>
      <c r="D2998" s="537" t="s">
        <v>1934</v>
      </c>
      <c r="E2998" s="778"/>
      <c r="F2998" s="537" t="s">
        <v>1696</v>
      </c>
      <c r="G2998" s="537" t="s">
        <v>1680</v>
      </c>
      <c r="H2998" s="540">
        <v>-6239</v>
      </c>
    </row>
    <row r="2999" spans="3:8" ht="15.75" thickBot="1">
      <c r="C2999" s="536" t="s">
        <v>1933</v>
      </c>
      <c r="D2999" s="537" t="s">
        <v>1934</v>
      </c>
      <c r="E2999" s="778"/>
      <c r="F2999" s="537" t="s">
        <v>1787</v>
      </c>
      <c r="G2999" s="537" t="s">
        <v>1680</v>
      </c>
      <c r="H2999" s="540">
        <v>4791</v>
      </c>
    </row>
    <row r="3000" spans="3:8" ht="15.75" thickBot="1">
      <c r="C3000" s="536" t="s">
        <v>1933</v>
      </c>
      <c r="D3000" s="537" t="s">
        <v>1934</v>
      </c>
      <c r="E3000" s="778"/>
      <c r="F3000" s="537" t="s">
        <v>1787</v>
      </c>
      <c r="G3000" s="537" t="s">
        <v>1680</v>
      </c>
      <c r="H3000" s="540">
        <v>6617</v>
      </c>
    </row>
    <row r="3001" spans="3:8" ht="15.75" thickBot="1">
      <c r="C3001" s="536" t="s">
        <v>1933</v>
      </c>
      <c r="D3001" s="537" t="s">
        <v>1934</v>
      </c>
      <c r="E3001" s="778"/>
      <c r="F3001" s="537" t="s">
        <v>1787</v>
      </c>
      <c r="G3001" s="537" t="s">
        <v>1680</v>
      </c>
      <c r="H3001" s="540">
        <v>-5699</v>
      </c>
    </row>
    <row r="3002" spans="3:8" ht="15.75" thickBot="1">
      <c r="C3002" s="536" t="s">
        <v>1933</v>
      </c>
      <c r="D3002" s="537" t="s">
        <v>1934</v>
      </c>
      <c r="E3002" s="778"/>
      <c r="F3002" s="537" t="s">
        <v>1787</v>
      </c>
      <c r="G3002" s="537" t="s">
        <v>1680</v>
      </c>
      <c r="H3002" s="540">
        <v>-4791</v>
      </c>
    </row>
    <row r="3003" spans="3:8" ht="15.75" thickBot="1">
      <c r="C3003" s="536" t="s">
        <v>1933</v>
      </c>
      <c r="D3003" s="537" t="s">
        <v>1934</v>
      </c>
      <c r="E3003" s="778"/>
      <c r="F3003" s="537" t="s">
        <v>1787</v>
      </c>
      <c r="G3003" s="537" t="s">
        <v>1680</v>
      </c>
      <c r="H3003" s="540">
        <v>5699</v>
      </c>
    </row>
    <row r="3004" spans="3:8" ht="15.75" thickBot="1">
      <c r="C3004" s="536" t="s">
        <v>1933</v>
      </c>
      <c r="D3004" s="537" t="s">
        <v>1934</v>
      </c>
      <c r="E3004" s="778"/>
      <c r="F3004" s="537" t="s">
        <v>1787</v>
      </c>
      <c r="G3004" s="537" t="s">
        <v>1680</v>
      </c>
      <c r="H3004" s="540">
        <v>5699</v>
      </c>
    </row>
    <row r="3005" spans="3:8" ht="15.75" thickBot="1">
      <c r="C3005" s="536" t="s">
        <v>1933</v>
      </c>
      <c r="D3005" s="537" t="s">
        <v>1934</v>
      </c>
      <c r="E3005" s="778"/>
      <c r="F3005" s="537" t="s">
        <v>1787</v>
      </c>
      <c r="G3005" s="537" t="s">
        <v>1680</v>
      </c>
      <c r="H3005" s="540">
        <v>4791</v>
      </c>
    </row>
    <row r="3006" spans="3:8" ht="15.75" thickBot="1">
      <c r="C3006" s="536" t="s">
        <v>1933</v>
      </c>
      <c r="D3006" s="537" t="s">
        <v>1934</v>
      </c>
      <c r="E3006" s="778"/>
      <c r="F3006" s="537" t="s">
        <v>1787</v>
      </c>
      <c r="G3006" s="537" t="s">
        <v>1680</v>
      </c>
      <c r="H3006" s="540">
        <v>6617</v>
      </c>
    </row>
    <row r="3007" spans="3:8" ht="15.75" thickBot="1">
      <c r="C3007" s="536" t="s">
        <v>1933</v>
      </c>
      <c r="D3007" s="537" t="s">
        <v>1934</v>
      </c>
      <c r="E3007" s="778"/>
      <c r="F3007" s="537" t="s">
        <v>1787</v>
      </c>
      <c r="G3007" s="537" t="s">
        <v>1680</v>
      </c>
      <c r="H3007" s="540">
        <v>-6617</v>
      </c>
    </row>
    <row r="3008" spans="3:8" ht="15.75" thickBot="1">
      <c r="C3008" s="536" t="s">
        <v>1933</v>
      </c>
      <c r="D3008" s="537" t="s">
        <v>1934</v>
      </c>
      <c r="E3008" s="778"/>
      <c r="F3008" s="537" t="s">
        <v>1788</v>
      </c>
      <c r="G3008" s="537" t="s">
        <v>1680</v>
      </c>
      <c r="H3008" s="540">
        <v>-5586</v>
      </c>
    </row>
    <row r="3009" spans="3:8" ht="15.75" thickBot="1">
      <c r="C3009" s="536" t="s">
        <v>1933</v>
      </c>
      <c r="D3009" s="537" t="s">
        <v>1934</v>
      </c>
      <c r="E3009" s="778"/>
      <c r="F3009" s="537" t="s">
        <v>1788</v>
      </c>
      <c r="G3009" s="537" t="s">
        <v>1680</v>
      </c>
      <c r="H3009" s="540">
        <v>5586</v>
      </c>
    </row>
    <row r="3010" spans="3:8" ht="15.75" thickBot="1">
      <c r="C3010" s="536" t="s">
        <v>1933</v>
      </c>
      <c r="D3010" s="537" t="s">
        <v>1934</v>
      </c>
      <c r="E3010" s="778"/>
      <c r="F3010" s="537" t="s">
        <v>1788</v>
      </c>
      <c r="G3010" s="537" t="s">
        <v>1680</v>
      </c>
      <c r="H3010" s="540">
        <v>22320</v>
      </c>
    </row>
    <row r="3011" spans="3:8" ht="15.75" thickBot="1">
      <c r="C3011" s="536" t="s">
        <v>1933</v>
      </c>
      <c r="D3011" s="537" t="s">
        <v>1934</v>
      </c>
      <c r="E3011" s="778"/>
      <c r="F3011" s="537" t="s">
        <v>1788</v>
      </c>
      <c r="G3011" s="537" t="s">
        <v>1680</v>
      </c>
      <c r="H3011" s="540">
        <v>5838</v>
      </c>
    </row>
    <row r="3012" spans="3:8" ht="15.75" thickBot="1">
      <c r="C3012" s="536" t="s">
        <v>1933</v>
      </c>
      <c r="D3012" s="537" t="s">
        <v>1934</v>
      </c>
      <c r="E3012" s="778"/>
      <c r="F3012" s="537" t="s">
        <v>1788</v>
      </c>
      <c r="G3012" s="537" t="s">
        <v>1680</v>
      </c>
      <c r="H3012" s="540">
        <v>5838</v>
      </c>
    </row>
    <row r="3013" spans="3:8" ht="15.75" thickBot="1">
      <c r="C3013" s="536" t="s">
        <v>1933</v>
      </c>
      <c r="D3013" s="537" t="s">
        <v>1934</v>
      </c>
      <c r="E3013" s="778"/>
      <c r="F3013" s="537" t="s">
        <v>1788</v>
      </c>
      <c r="G3013" s="537" t="s">
        <v>1680</v>
      </c>
      <c r="H3013" s="540">
        <v>22320</v>
      </c>
    </row>
    <row r="3014" spans="3:8" ht="15.75" thickBot="1">
      <c r="C3014" s="536" t="s">
        <v>1933</v>
      </c>
      <c r="D3014" s="537" t="s">
        <v>1934</v>
      </c>
      <c r="E3014" s="778"/>
      <c r="F3014" s="537" t="s">
        <v>1788</v>
      </c>
      <c r="G3014" s="537" t="s">
        <v>1680</v>
      </c>
      <c r="H3014" s="540">
        <v>-22320</v>
      </c>
    </row>
    <row r="3015" spans="3:8" ht="15.75" thickBot="1">
      <c r="C3015" s="536" t="s">
        <v>1933</v>
      </c>
      <c r="D3015" s="537" t="s">
        <v>1934</v>
      </c>
      <c r="E3015" s="778"/>
      <c r="F3015" s="537" t="s">
        <v>1788</v>
      </c>
      <c r="G3015" s="537" t="s">
        <v>1680</v>
      </c>
      <c r="H3015" s="540">
        <v>5586</v>
      </c>
    </row>
    <row r="3016" spans="3:8" ht="15.75" thickBot="1">
      <c r="C3016" s="536" t="s">
        <v>1933</v>
      </c>
      <c r="D3016" s="537" t="s">
        <v>1934</v>
      </c>
      <c r="E3016" s="778"/>
      <c r="F3016" s="537" t="s">
        <v>1788</v>
      </c>
      <c r="G3016" s="537" t="s">
        <v>1680</v>
      </c>
      <c r="H3016" s="540">
        <v>-5838</v>
      </c>
    </row>
    <row r="3017" spans="3:8" ht="15.75" thickBot="1">
      <c r="C3017" s="536" t="s">
        <v>1933</v>
      </c>
      <c r="D3017" s="537" t="s">
        <v>1934</v>
      </c>
      <c r="E3017" s="778"/>
      <c r="F3017" s="537" t="s">
        <v>1789</v>
      </c>
      <c r="G3017" s="537" t="s">
        <v>1680</v>
      </c>
      <c r="H3017" s="540">
        <v>-5408</v>
      </c>
    </row>
    <row r="3018" spans="3:8" ht="15.75" thickBot="1">
      <c r="C3018" s="536" t="s">
        <v>1933</v>
      </c>
      <c r="D3018" s="537" t="s">
        <v>1934</v>
      </c>
      <c r="E3018" s="778"/>
      <c r="F3018" s="537" t="s">
        <v>1789</v>
      </c>
      <c r="G3018" s="537" t="s">
        <v>1680</v>
      </c>
      <c r="H3018" s="540">
        <v>-4587</v>
      </c>
    </row>
    <row r="3019" spans="3:8" ht="15.75" thickBot="1">
      <c r="C3019" s="536" t="s">
        <v>1933</v>
      </c>
      <c r="D3019" s="537" t="s">
        <v>1934</v>
      </c>
      <c r="E3019" s="778"/>
      <c r="F3019" s="537" t="s">
        <v>1789</v>
      </c>
      <c r="G3019" s="537" t="s">
        <v>1680</v>
      </c>
      <c r="H3019" s="540">
        <v>5408</v>
      </c>
    </row>
    <row r="3020" spans="3:8" ht="15.75" thickBot="1">
      <c r="C3020" s="536" t="s">
        <v>1933</v>
      </c>
      <c r="D3020" s="537" t="s">
        <v>1934</v>
      </c>
      <c r="E3020" s="778"/>
      <c r="F3020" s="537" t="s">
        <v>1789</v>
      </c>
      <c r="G3020" s="537" t="s">
        <v>1680</v>
      </c>
      <c r="H3020" s="540">
        <v>4587</v>
      </c>
    </row>
    <row r="3021" spans="3:8" ht="15.75" thickBot="1">
      <c r="C3021" s="536" t="s">
        <v>1933</v>
      </c>
      <c r="D3021" s="537" t="s">
        <v>1934</v>
      </c>
      <c r="E3021" s="778"/>
      <c r="F3021" s="537" t="s">
        <v>1789</v>
      </c>
      <c r="G3021" s="537" t="s">
        <v>1680</v>
      </c>
      <c r="H3021" s="540">
        <v>5408</v>
      </c>
    </row>
    <row r="3022" spans="3:8" ht="15.75" thickBot="1">
      <c r="C3022" s="536" t="s">
        <v>1933</v>
      </c>
      <c r="D3022" s="537" t="s">
        <v>1934</v>
      </c>
      <c r="E3022" s="778"/>
      <c r="F3022" s="537" t="s">
        <v>1789</v>
      </c>
      <c r="G3022" s="537" t="s">
        <v>1680</v>
      </c>
      <c r="H3022" s="540">
        <v>4587</v>
      </c>
    </row>
    <row r="3023" spans="3:8" ht="15.75" thickBot="1">
      <c r="C3023" s="536" t="s">
        <v>1933</v>
      </c>
      <c r="D3023" s="537" t="s">
        <v>1934</v>
      </c>
      <c r="E3023" s="778"/>
      <c r="F3023" s="537" t="s">
        <v>1697</v>
      </c>
      <c r="G3023" s="537" t="s">
        <v>1680</v>
      </c>
      <c r="H3023" s="540">
        <v>5913</v>
      </c>
    </row>
    <row r="3024" spans="3:8" ht="15.75" thickBot="1">
      <c r="C3024" s="536" t="s">
        <v>1933</v>
      </c>
      <c r="D3024" s="537" t="s">
        <v>1934</v>
      </c>
      <c r="E3024" s="778"/>
      <c r="F3024" s="537" t="s">
        <v>1697</v>
      </c>
      <c r="G3024" s="537" t="s">
        <v>1680</v>
      </c>
      <c r="H3024" s="540">
        <v>5632</v>
      </c>
    </row>
    <row r="3025" spans="3:8" ht="15.75" thickBot="1">
      <c r="C3025" s="536" t="s">
        <v>1933</v>
      </c>
      <c r="D3025" s="537" t="s">
        <v>1934</v>
      </c>
      <c r="E3025" s="778"/>
      <c r="F3025" s="537" t="s">
        <v>1697</v>
      </c>
      <c r="G3025" s="537" t="s">
        <v>1680</v>
      </c>
      <c r="H3025" s="540">
        <v>-5913</v>
      </c>
    </row>
    <row r="3026" spans="3:8" ht="15.75" thickBot="1">
      <c r="C3026" s="536" t="s">
        <v>1933</v>
      </c>
      <c r="D3026" s="537" t="s">
        <v>1934</v>
      </c>
      <c r="E3026" s="778"/>
      <c r="F3026" s="537" t="s">
        <v>1697</v>
      </c>
      <c r="G3026" s="537" t="s">
        <v>1680</v>
      </c>
      <c r="H3026" s="540">
        <v>5913</v>
      </c>
    </row>
    <row r="3027" spans="3:8" ht="15.75" thickBot="1">
      <c r="C3027" s="536" t="s">
        <v>1933</v>
      </c>
      <c r="D3027" s="537" t="s">
        <v>1934</v>
      </c>
      <c r="E3027" s="778"/>
      <c r="F3027" s="537" t="s">
        <v>1697</v>
      </c>
      <c r="G3027" s="537" t="s">
        <v>1680</v>
      </c>
      <c r="H3027" s="540">
        <v>-5632</v>
      </c>
    </row>
    <row r="3028" spans="3:8" ht="15.75" thickBot="1">
      <c r="C3028" s="536" t="s">
        <v>1933</v>
      </c>
      <c r="D3028" s="537" t="s">
        <v>1934</v>
      </c>
      <c r="E3028" s="778"/>
      <c r="F3028" s="537" t="s">
        <v>1697</v>
      </c>
      <c r="G3028" s="537" t="s">
        <v>1680</v>
      </c>
      <c r="H3028" s="540">
        <v>5632</v>
      </c>
    </row>
    <row r="3029" spans="3:8" ht="15.75" thickBot="1">
      <c r="C3029" s="536" t="s">
        <v>1933</v>
      </c>
      <c r="D3029" s="537" t="s">
        <v>1934</v>
      </c>
      <c r="E3029" s="778"/>
      <c r="F3029" s="537" t="s">
        <v>1791</v>
      </c>
      <c r="G3029" s="537" t="s">
        <v>1680</v>
      </c>
      <c r="H3029" s="540">
        <v>6615</v>
      </c>
    </row>
    <row r="3030" spans="3:8" ht="15.75" thickBot="1">
      <c r="C3030" s="536" t="s">
        <v>1933</v>
      </c>
      <c r="D3030" s="537" t="s">
        <v>1934</v>
      </c>
      <c r="E3030" s="778"/>
      <c r="F3030" s="537" t="s">
        <v>1791</v>
      </c>
      <c r="G3030" s="537" t="s">
        <v>1680</v>
      </c>
      <c r="H3030" s="540">
        <v>4427</v>
      </c>
    </row>
    <row r="3031" spans="3:8" ht="15.75" thickBot="1">
      <c r="C3031" s="536" t="s">
        <v>1933</v>
      </c>
      <c r="D3031" s="537" t="s">
        <v>1934</v>
      </c>
      <c r="E3031" s="778"/>
      <c r="F3031" s="537" t="s">
        <v>1791</v>
      </c>
      <c r="G3031" s="537" t="s">
        <v>1680</v>
      </c>
      <c r="H3031" s="540">
        <v>5304</v>
      </c>
    </row>
    <row r="3032" spans="3:8" ht="15.75" thickBot="1">
      <c r="C3032" s="536" t="s">
        <v>1933</v>
      </c>
      <c r="D3032" s="537" t="s">
        <v>1934</v>
      </c>
      <c r="E3032" s="778"/>
      <c r="F3032" s="537" t="s">
        <v>1791</v>
      </c>
      <c r="G3032" s="537" t="s">
        <v>1680</v>
      </c>
      <c r="H3032" s="540">
        <v>5304</v>
      </c>
    </row>
    <row r="3033" spans="3:8" ht="15.75" thickBot="1">
      <c r="C3033" s="536" t="s">
        <v>1933</v>
      </c>
      <c r="D3033" s="537" t="s">
        <v>1934</v>
      </c>
      <c r="E3033" s="778"/>
      <c r="F3033" s="537" t="s">
        <v>1791</v>
      </c>
      <c r="G3033" s="537" t="s">
        <v>1680</v>
      </c>
      <c r="H3033" s="540">
        <v>4427</v>
      </c>
    </row>
    <row r="3034" spans="3:8" ht="15.75" thickBot="1">
      <c r="C3034" s="536" t="s">
        <v>1933</v>
      </c>
      <c r="D3034" s="537" t="s">
        <v>1934</v>
      </c>
      <c r="E3034" s="778"/>
      <c r="F3034" s="537" t="s">
        <v>1791</v>
      </c>
      <c r="G3034" s="537" t="s">
        <v>1680</v>
      </c>
      <c r="H3034" s="540">
        <v>6615</v>
      </c>
    </row>
    <row r="3035" spans="3:8" ht="15.75" thickBot="1">
      <c r="C3035" s="536" t="s">
        <v>1933</v>
      </c>
      <c r="D3035" s="537" t="s">
        <v>1934</v>
      </c>
      <c r="E3035" s="778"/>
      <c r="F3035" s="537" t="s">
        <v>1791</v>
      </c>
      <c r="G3035" s="537" t="s">
        <v>1680</v>
      </c>
      <c r="H3035" s="540">
        <v>-4427</v>
      </c>
    </row>
    <row r="3036" spans="3:8" ht="15.75" thickBot="1">
      <c r="C3036" s="536" t="s">
        <v>1933</v>
      </c>
      <c r="D3036" s="537" t="s">
        <v>1934</v>
      </c>
      <c r="E3036" s="778"/>
      <c r="F3036" s="537" t="s">
        <v>1791</v>
      </c>
      <c r="G3036" s="537" t="s">
        <v>1680</v>
      </c>
      <c r="H3036" s="540">
        <v>-5304</v>
      </c>
    </row>
    <row r="3037" spans="3:8" ht="15.75" thickBot="1">
      <c r="C3037" s="536" t="s">
        <v>1933</v>
      </c>
      <c r="D3037" s="537" t="s">
        <v>1934</v>
      </c>
      <c r="E3037" s="778"/>
      <c r="F3037" s="537" t="s">
        <v>1791</v>
      </c>
      <c r="G3037" s="537" t="s">
        <v>1680</v>
      </c>
      <c r="H3037" s="540">
        <v>-6615</v>
      </c>
    </row>
    <row r="3038" spans="3:8" ht="15.75" thickBot="1">
      <c r="C3038" s="536" t="s">
        <v>1933</v>
      </c>
      <c r="D3038" s="537" t="s">
        <v>1934</v>
      </c>
      <c r="E3038" s="778"/>
      <c r="F3038" s="537" t="s">
        <v>1792</v>
      </c>
      <c r="G3038" s="537" t="s">
        <v>1680</v>
      </c>
      <c r="H3038" s="540">
        <v>-5313</v>
      </c>
    </row>
    <row r="3039" spans="3:8" ht="15.75" thickBot="1">
      <c r="C3039" s="536" t="s">
        <v>1933</v>
      </c>
      <c r="D3039" s="537" t="s">
        <v>1934</v>
      </c>
      <c r="E3039" s="778"/>
      <c r="F3039" s="537" t="s">
        <v>1792</v>
      </c>
      <c r="G3039" s="537" t="s">
        <v>1680</v>
      </c>
      <c r="H3039" s="540">
        <v>6155</v>
      </c>
    </row>
    <row r="3040" spans="3:8" ht="15.75" thickBot="1">
      <c r="C3040" s="536" t="s">
        <v>1933</v>
      </c>
      <c r="D3040" s="537" t="s">
        <v>1934</v>
      </c>
      <c r="E3040" s="778"/>
      <c r="F3040" s="537" t="s">
        <v>1792</v>
      </c>
      <c r="G3040" s="537" t="s">
        <v>1680</v>
      </c>
      <c r="H3040" s="540">
        <v>21910</v>
      </c>
    </row>
    <row r="3041" spans="3:8" ht="15.75" thickBot="1">
      <c r="C3041" s="536" t="s">
        <v>1933</v>
      </c>
      <c r="D3041" s="537" t="s">
        <v>1934</v>
      </c>
      <c r="E3041" s="778"/>
      <c r="F3041" s="537" t="s">
        <v>1792</v>
      </c>
      <c r="G3041" s="537" t="s">
        <v>1680</v>
      </c>
      <c r="H3041" s="540">
        <v>5313</v>
      </c>
    </row>
    <row r="3042" spans="3:8" ht="15.75" thickBot="1">
      <c r="C3042" s="536" t="s">
        <v>1933</v>
      </c>
      <c r="D3042" s="537" t="s">
        <v>1934</v>
      </c>
      <c r="E3042" s="778"/>
      <c r="F3042" s="537" t="s">
        <v>1792</v>
      </c>
      <c r="G3042" s="537" t="s">
        <v>1680</v>
      </c>
      <c r="H3042" s="540">
        <v>21910</v>
      </c>
    </row>
    <row r="3043" spans="3:8" ht="15.75" thickBot="1">
      <c r="C3043" s="536" t="s">
        <v>1933</v>
      </c>
      <c r="D3043" s="537" t="s">
        <v>1934</v>
      </c>
      <c r="E3043" s="778"/>
      <c r="F3043" s="537" t="s">
        <v>1792</v>
      </c>
      <c r="G3043" s="537" t="s">
        <v>1680</v>
      </c>
      <c r="H3043" s="540">
        <v>6155</v>
      </c>
    </row>
    <row r="3044" spans="3:8" ht="15.75" thickBot="1">
      <c r="C3044" s="536" t="s">
        <v>1933</v>
      </c>
      <c r="D3044" s="537" t="s">
        <v>1934</v>
      </c>
      <c r="E3044" s="778"/>
      <c r="F3044" s="537" t="s">
        <v>1792</v>
      </c>
      <c r="G3044" s="537" t="s">
        <v>1680</v>
      </c>
      <c r="H3044" s="540">
        <v>5313</v>
      </c>
    </row>
    <row r="3045" spans="3:8" ht="15.75" thickBot="1">
      <c r="C3045" s="536" t="s">
        <v>1933</v>
      </c>
      <c r="D3045" s="537" t="s">
        <v>1934</v>
      </c>
      <c r="E3045" s="778"/>
      <c r="F3045" s="537" t="s">
        <v>1792</v>
      </c>
      <c r="G3045" s="537" t="s">
        <v>1680</v>
      </c>
      <c r="H3045" s="540">
        <v>-6155</v>
      </c>
    </row>
    <row r="3046" spans="3:8" ht="15.75" thickBot="1">
      <c r="C3046" s="536" t="s">
        <v>1933</v>
      </c>
      <c r="D3046" s="537" t="s">
        <v>1934</v>
      </c>
      <c r="E3046" s="778"/>
      <c r="F3046" s="537" t="s">
        <v>1698</v>
      </c>
      <c r="G3046" s="537" t="s">
        <v>1680</v>
      </c>
      <c r="H3046" s="540">
        <v>-6145</v>
      </c>
    </row>
    <row r="3047" spans="3:8" ht="15.75" thickBot="1">
      <c r="C3047" s="536" t="s">
        <v>1933</v>
      </c>
      <c r="D3047" s="537" t="s">
        <v>1934</v>
      </c>
      <c r="E3047" s="778"/>
      <c r="F3047" s="537" t="s">
        <v>1698</v>
      </c>
      <c r="G3047" s="537" t="s">
        <v>1680</v>
      </c>
      <c r="H3047" s="540">
        <v>-21910</v>
      </c>
    </row>
    <row r="3048" spans="3:8" ht="15.75" thickBot="1">
      <c r="C3048" s="536" t="s">
        <v>1933</v>
      </c>
      <c r="D3048" s="537" t="s">
        <v>1934</v>
      </c>
      <c r="E3048" s="778"/>
      <c r="F3048" s="537" t="s">
        <v>1698</v>
      </c>
      <c r="G3048" s="537" t="s">
        <v>1680</v>
      </c>
      <c r="H3048" s="540">
        <v>6145</v>
      </c>
    </row>
    <row r="3049" spans="3:8" ht="15.75" thickBot="1">
      <c r="C3049" s="536" t="s">
        <v>1933</v>
      </c>
      <c r="D3049" s="537" t="s">
        <v>1934</v>
      </c>
      <c r="E3049" s="778"/>
      <c r="F3049" s="537" t="s">
        <v>1698</v>
      </c>
      <c r="G3049" s="537" t="s">
        <v>1680</v>
      </c>
      <c r="H3049" s="540">
        <v>6145</v>
      </c>
    </row>
    <row r="3050" spans="3:8" ht="15.75" thickBot="1">
      <c r="C3050" s="536" t="s">
        <v>1933</v>
      </c>
      <c r="D3050" s="537" t="s">
        <v>1934</v>
      </c>
      <c r="E3050" s="778"/>
      <c r="F3050" s="537" t="s">
        <v>1793</v>
      </c>
      <c r="G3050" s="537" t="s">
        <v>1680</v>
      </c>
      <c r="H3050" s="540">
        <v>6260</v>
      </c>
    </row>
    <row r="3051" spans="3:8" ht="15.75" thickBot="1">
      <c r="C3051" s="536" t="s">
        <v>1933</v>
      </c>
      <c r="D3051" s="537" t="s">
        <v>1934</v>
      </c>
      <c r="E3051" s="778"/>
      <c r="F3051" s="537" t="s">
        <v>1793</v>
      </c>
      <c r="G3051" s="537" t="s">
        <v>1680</v>
      </c>
      <c r="H3051" s="540">
        <v>5660</v>
      </c>
    </row>
    <row r="3052" spans="3:8" ht="15.75" thickBot="1">
      <c r="C3052" s="536" t="s">
        <v>1933</v>
      </c>
      <c r="D3052" s="537" t="s">
        <v>1934</v>
      </c>
      <c r="E3052" s="778"/>
      <c r="F3052" s="537" t="s">
        <v>1793</v>
      </c>
      <c r="G3052" s="537" t="s">
        <v>1680</v>
      </c>
      <c r="H3052" s="540">
        <v>6651</v>
      </c>
    </row>
    <row r="3053" spans="3:8" ht="15.75" thickBot="1">
      <c r="C3053" s="536" t="s">
        <v>1933</v>
      </c>
      <c r="D3053" s="537" t="s">
        <v>1934</v>
      </c>
      <c r="E3053" s="778"/>
      <c r="F3053" s="537" t="s">
        <v>1793</v>
      </c>
      <c r="G3053" s="537" t="s">
        <v>1680</v>
      </c>
      <c r="H3053" s="540">
        <v>-6651</v>
      </c>
    </row>
    <row r="3054" spans="3:8" ht="15.75" thickBot="1">
      <c r="C3054" s="536" t="s">
        <v>1933</v>
      </c>
      <c r="D3054" s="537" t="s">
        <v>1934</v>
      </c>
      <c r="E3054" s="778"/>
      <c r="F3054" s="537" t="s">
        <v>1793</v>
      </c>
      <c r="G3054" s="537" t="s">
        <v>1680</v>
      </c>
      <c r="H3054" s="540">
        <v>4921</v>
      </c>
    </row>
    <row r="3055" spans="3:8" ht="15.75" thickBot="1">
      <c r="C3055" s="536" t="s">
        <v>1933</v>
      </c>
      <c r="D3055" s="537" t="s">
        <v>1934</v>
      </c>
      <c r="E3055" s="778"/>
      <c r="F3055" s="537" t="s">
        <v>1793</v>
      </c>
      <c r="G3055" s="537" t="s">
        <v>1680</v>
      </c>
      <c r="H3055" s="540">
        <v>5923</v>
      </c>
    </row>
    <row r="3056" spans="3:8" ht="15.75" thickBot="1">
      <c r="C3056" s="536" t="s">
        <v>1933</v>
      </c>
      <c r="D3056" s="537" t="s">
        <v>1934</v>
      </c>
      <c r="E3056" s="778"/>
      <c r="F3056" s="537" t="s">
        <v>1793</v>
      </c>
      <c r="G3056" s="537" t="s">
        <v>1680</v>
      </c>
      <c r="H3056" s="540">
        <v>6651</v>
      </c>
    </row>
    <row r="3057" spans="3:8" ht="15.75" thickBot="1">
      <c r="C3057" s="536" t="s">
        <v>1933</v>
      </c>
      <c r="D3057" s="537" t="s">
        <v>1934</v>
      </c>
      <c r="E3057" s="778"/>
      <c r="F3057" s="537" t="s">
        <v>1795</v>
      </c>
      <c r="G3057" s="537" t="s">
        <v>1680</v>
      </c>
      <c r="H3057" s="540">
        <v>6303</v>
      </c>
    </row>
    <row r="3058" spans="3:8" ht="15.75" thickBot="1">
      <c r="C3058" s="536" t="s">
        <v>1933</v>
      </c>
      <c r="D3058" s="537" t="s">
        <v>1934</v>
      </c>
      <c r="E3058" s="778"/>
      <c r="F3058" s="537" t="s">
        <v>1795</v>
      </c>
      <c r="G3058" s="537" t="s">
        <v>1680</v>
      </c>
      <c r="H3058" s="540">
        <v>21170</v>
      </c>
    </row>
    <row r="3059" spans="3:8" ht="15.75" thickBot="1">
      <c r="C3059" s="536" t="s">
        <v>1933</v>
      </c>
      <c r="D3059" s="537" t="s">
        <v>1934</v>
      </c>
      <c r="E3059" s="778"/>
      <c r="F3059" s="537" t="s">
        <v>1795</v>
      </c>
      <c r="G3059" s="537" t="s">
        <v>1680</v>
      </c>
      <c r="H3059" s="540">
        <v>21170</v>
      </c>
    </row>
    <row r="3060" spans="3:8" ht="15.75" thickBot="1">
      <c r="C3060" s="536" t="s">
        <v>1933</v>
      </c>
      <c r="D3060" s="537" t="s">
        <v>1934</v>
      </c>
      <c r="E3060" s="778"/>
      <c r="F3060" s="537" t="s">
        <v>1795</v>
      </c>
      <c r="G3060" s="537" t="s">
        <v>1680</v>
      </c>
      <c r="H3060" s="540">
        <v>5294</v>
      </c>
    </row>
    <row r="3061" spans="3:8" ht="15.75" thickBot="1">
      <c r="C3061" s="536" t="s">
        <v>1933</v>
      </c>
      <c r="D3061" s="537" t="s">
        <v>1934</v>
      </c>
      <c r="E3061" s="778"/>
      <c r="F3061" s="537" t="s">
        <v>1795</v>
      </c>
      <c r="G3061" s="537" t="s">
        <v>1680</v>
      </c>
      <c r="H3061" s="540">
        <v>-21170</v>
      </c>
    </row>
    <row r="3062" spans="3:8" ht="15.75" thickBot="1">
      <c r="C3062" s="536" t="s">
        <v>1933</v>
      </c>
      <c r="D3062" s="537" t="s">
        <v>1934</v>
      </c>
      <c r="E3062" s="778"/>
      <c r="F3062" s="537" t="s">
        <v>1796</v>
      </c>
      <c r="G3062" s="537" t="s">
        <v>1680</v>
      </c>
      <c r="H3062" s="540">
        <v>4546</v>
      </c>
    </row>
    <row r="3063" spans="3:8" ht="15.75" thickBot="1">
      <c r="C3063" s="536" t="s">
        <v>1933</v>
      </c>
      <c r="D3063" s="537" t="s">
        <v>1934</v>
      </c>
      <c r="E3063" s="778"/>
      <c r="F3063" s="537" t="s">
        <v>1796</v>
      </c>
      <c r="G3063" s="537" t="s">
        <v>1680</v>
      </c>
      <c r="H3063" s="540">
        <v>6482</v>
      </c>
    </row>
    <row r="3064" spans="3:8" ht="15.75" thickBot="1">
      <c r="C3064" s="536" t="s">
        <v>1933</v>
      </c>
      <c r="D3064" s="537" t="s">
        <v>1934</v>
      </c>
      <c r="E3064" s="778"/>
      <c r="F3064" s="537" t="s">
        <v>1796</v>
      </c>
      <c r="G3064" s="537" t="s">
        <v>1680</v>
      </c>
      <c r="H3064" s="540">
        <v>5304</v>
      </c>
    </row>
    <row r="3065" spans="3:8" ht="15.75" thickBot="1">
      <c r="C3065" s="536" t="s">
        <v>1933</v>
      </c>
      <c r="D3065" s="537" t="s">
        <v>1934</v>
      </c>
      <c r="E3065" s="778"/>
      <c r="F3065" s="537" t="s">
        <v>1718</v>
      </c>
      <c r="G3065" s="537" t="s">
        <v>1680</v>
      </c>
      <c r="H3065" s="540">
        <v>5171</v>
      </c>
    </row>
    <row r="3066" spans="3:8" ht="15.75" thickBot="1">
      <c r="C3066" s="536" t="s">
        <v>1933</v>
      </c>
      <c r="D3066" s="537" t="s">
        <v>1934</v>
      </c>
      <c r="E3066" s="778"/>
      <c r="F3066" s="537" t="s">
        <v>1718</v>
      </c>
      <c r="G3066" s="537" t="s">
        <v>1680</v>
      </c>
      <c r="H3066" s="540">
        <v>4458</v>
      </c>
    </row>
    <row r="3067" spans="3:8" ht="15.75" thickBot="1">
      <c r="C3067" s="536" t="s">
        <v>1933</v>
      </c>
      <c r="D3067" s="537" t="s">
        <v>1934</v>
      </c>
      <c r="E3067" s="778"/>
      <c r="F3067" s="537" t="s">
        <v>1718</v>
      </c>
      <c r="G3067" s="537" t="s">
        <v>1680</v>
      </c>
      <c r="H3067" s="540">
        <v>5673</v>
      </c>
    </row>
    <row r="3068" spans="3:8" ht="15.75" thickBot="1">
      <c r="C3068" s="536" t="s">
        <v>1933</v>
      </c>
      <c r="D3068" s="537" t="s">
        <v>1934</v>
      </c>
      <c r="E3068" s="778"/>
      <c r="F3068" s="537" t="s">
        <v>1699</v>
      </c>
      <c r="G3068" s="537" t="s">
        <v>1680</v>
      </c>
      <c r="H3068" s="540">
        <v>5969</v>
      </c>
    </row>
    <row r="3069" spans="3:8" ht="15.75" thickBot="1">
      <c r="C3069" s="536" t="s">
        <v>1933</v>
      </c>
      <c r="D3069" s="537" t="s">
        <v>1934</v>
      </c>
      <c r="E3069" s="778"/>
      <c r="F3069" s="537" t="s">
        <v>1699</v>
      </c>
      <c r="G3069" s="537" t="s">
        <v>1680</v>
      </c>
      <c r="H3069" s="540">
        <v>22250</v>
      </c>
    </row>
    <row r="3070" spans="3:8" ht="15.75" thickBot="1">
      <c r="C3070" s="536" t="s">
        <v>1933</v>
      </c>
      <c r="D3070" s="537" t="s">
        <v>1934</v>
      </c>
      <c r="E3070" s="778"/>
      <c r="F3070" s="537" t="s">
        <v>829</v>
      </c>
      <c r="G3070" s="537" t="s">
        <v>814</v>
      </c>
      <c r="H3070" s="540">
        <v>-420192.54</v>
      </c>
    </row>
    <row r="3071" spans="3:8" ht="15.75" thickBot="1">
      <c r="C3071" s="536" t="s">
        <v>1933</v>
      </c>
      <c r="D3071" s="537" t="s">
        <v>1934</v>
      </c>
      <c r="E3071" s="778"/>
      <c r="F3071" s="538">
        <v>45323</v>
      </c>
      <c r="G3071" s="537" t="s">
        <v>1680</v>
      </c>
      <c r="H3071" s="540">
        <v>21342</v>
      </c>
    </row>
    <row r="3072" spans="3:8" ht="15.75" thickBot="1">
      <c r="C3072" s="536" t="s">
        <v>1933</v>
      </c>
      <c r="D3072" s="537" t="s">
        <v>1934</v>
      </c>
      <c r="E3072" s="778"/>
      <c r="F3072" s="538">
        <v>45323</v>
      </c>
      <c r="G3072" s="537" t="s">
        <v>1680</v>
      </c>
      <c r="H3072" s="540">
        <v>6023</v>
      </c>
    </row>
    <row r="3073" spans="3:8" ht="15.75" thickBot="1">
      <c r="C3073" s="536" t="s">
        <v>1933</v>
      </c>
      <c r="D3073" s="537" t="s">
        <v>1934</v>
      </c>
      <c r="E3073" s="778"/>
      <c r="F3073" s="538">
        <v>45323</v>
      </c>
      <c r="G3073" s="537" t="s">
        <v>1680</v>
      </c>
      <c r="H3073" s="540">
        <v>5854</v>
      </c>
    </row>
    <row r="3074" spans="3:8" ht="15.75" thickBot="1">
      <c r="C3074" s="536" t="s">
        <v>1933</v>
      </c>
      <c r="D3074" s="537" t="s">
        <v>1934</v>
      </c>
      <c r="E3074" s="778"/>
      <c r="F3074" s="538">
        <v>45352</v>
      </c>
      <c r="G3074" s="537" t="s">
        <v>1680</v>
      </c>
      <c r="H3074" s="540">
        <v>5697</v>
      </c>
    </row>
    <row r="3075" spans="3:8" ht="15.75" thickBot="1">
      <c r="C3075" s="536" t="s">
        <v>1933</v>
      </c>
      <c r="D3075" s="537" t="s">
        <v>1934</v>
      </c>
      <c r="E3075" s="778"/>
      <c r="F3075" s="538">
        <v>45352</v>
      </c>
      <c r="G3075" s="537" t="s">
        <v>1680</v>
      </c>
      <c r="H3075" s="540">
        <v>5794</v>
      </c>
    </row>
    <row r="3076" spans="3:8" ht="15.75" thickBot="1">
      <c r="C3076" s="536" t="s">
        <v>1933</v>
      </c>
      <c r="D3076" s="537" t="s">
        <v>1934</v>
      </c>
      <c r="E3076" s="778"/>
      <c r="F3076" s="538">
        <v>45383</v>
      </c>
      <c r="G3076" s="537" t="s">
        <v>1680</v>
      </c>
      <c r="H3076" s="540">
        <v>5439</v>
      </c>
    </row>
    <row r="3077" spans="3:8" ht="15.75" thickBot="1">
      <c r="C3077" s="536" t="s">
        <v>1933</v>
      </c>
      <c r="D3077" s="537" t="s">
        <v>1934</v>
      </c>
      <c r="E3077" s="778"/>
      <c r="F3077" s="538">
        <v>45383</v>
      </c>
      <c r="G3077" s="537" t="s">
        <v>1680</v>
      </c>
      <c r="H3077" s="540">
        <v>6263</v>
      </c>
    </row>
    <row r="3078" spans="3:8" ht="15.75" thickBot="1">
      <c r="C3078" s="536" t="s">
        <v>1933</v>
      </c>
      <c r="D3078" s="537" t="s">
        <v>1934</v>
      </c>
      <c r="E3078" s="778"/>
      <c r="F3078" s="538">
        <v>45383</v>
      </c>
      <c r="G3078" s="537" t="s">
        <v>1680</v>
      </c>
      <c r="H3078" s="540">
        <v>4613</v>
      </c>
    </row>
    <row r="3079" spans="3:8" ht="15.75" thickBot="1">
      <c r="C3079" s="536" t="s">
        <v>1933</v>
      </c>
      <c r="D3079" s="537" t="s">
        <v>1934</v>
      </c>
      <c r="E3079" s="778"/>
      <c r="F3079" s="538">
        <v>45383</v>
      </c>
      <c r="G3079" s="537" t="s">
        <v>1680</v>
      </c>
      <c r="H3079" s="540">
        <v>6246</v>
      </c>
    </row>
    <row r="3080" spans="3:8" ht="15.75" thickBot="1">
      <c r="C3080" s="536" t="s">
        <v>1933</v>
      </c>
      <c r="D3080" s="537" t="s">
        <v>1934</v>
      </c>
      <c r="E3080" s="778"/>
      <c r="F3080" s="538">
        <v>45383</v>
      </c>
      <c r="G3080" s="537" t="s">
        <v>1680</v>
      </c>
      <c r="H3080" s="540">
        <v>5813</v>
      </c>
    </row>
    <row r="3081" spans="3:8" ht="15.75" thickBot="1">
      <c r="C3081" s="536" t="s">
        <v>1933</v>
      </c>
      <c r="D3081" s="537" t="s">
        <v>1934</v>
      </c>
      <c r="E3081" s="778"/>
      <c r="F3081" s="538">
        <v>45413</v>
      </c>
      <c r="G3081" s="537" t="s">
        <v>1680</v>
      </c>
      <c r="H3081" s="540">
        <v>5803</v>
      </c>
    </row>
    <row r="3082" spans="3:8" ht="15.75" thickBot="1">
      <c r="C3082" s="536" t="s">
        <v>1933</v>
      </c>
      <c r="D3082" s="537" t="s">
        <v>1934</v>
      </c>
      <c r="E3082" s="778"/>
      <c r="F3082" s="538">
        <v>45444</v>
      </c>
      <c r="G3082" s="537" t="s">
        <v>1680</v>
      </c>
      <c r="H3082" s="540">
        <v>6035</v>
      </c>
    </row>
    <row r="3083" spans="3:8" ht="15.75" thickBot="1">
      <c r="C3083" s="536" t="s">
        <v>1933</v>
      </c>
      <c r="D3083" s="537" t="s">
        <v>1934</v>
      </c>
      <c r="E3083" s="778"/>
      <c r="F3083" s="538">
        <v>45474</v>
      </c>
      <c r="G3083" s="537" t="s">
        <v>1680</v>
      </c>
      <c r="H3083" s="540">
        <v>6095</v>
      </c>
    </row>
    <row r="3084" spans="3:8" ht="15.75" thickBot="1">
      <c r="C3084" s="536" t="s">
        <v>1933</v>
      </c>
      <c r="D3084" s="537" t="s">
        <v>1934</v>
      </c>
      <c r="E3084" s="778"/>
      <c r="F3084" s="538">
        <v>45505</v>
      </c>
      <c r="G3084" s="537" t="s">
        <v>1680</v>
      </c>
      <c r="H3084" s="540">
        <v>4916</v>
      </c>
    </row>
    <row r="3085" spans="3:8" ht="15.75" thickBot="1">
      <c r="C3085" s="536" t="s">
        <v>1933</v>
      </c>
      <c r="D3085" s="537" t="s">
        <v>1934</v>
      </c>
      <c r="E3085" s="778"/>
      <c r="F3085" s="538">
        <v>45505</v>
      </c>
      <c r="G3085" s="537" t="s">
        <v>1680</v>
      </c>
      <c r="H3085" s="540">
        <v>6592</v>
      </c>
    </row>
    <row r="3086" spans="3:8" ht="15.75" thickBot="1">
      <c r="C3086" s="536" t="s">
        <v>1933</v>
      </c>
      <c r="D3086" s="537" t="s">
        <v>1934</v>
      </c>
      <c r="E3086" s="778"/>
      <c r="F3086" s="538">
        <v>45505</v>
      </c>
      <c r="G3086" s="537" t="s">
        <v>1680</v>
      </c>
      <c r="H3086" s="540">
        <v>5716</v>
      </c>
    </row>
    <row r="3087" spans="3:8" ht="15.75" thickBot="1">
      <c r="C3087" s="536" t="s">
        <v>1933</v>
      </c>
      <c r="D3087" s="537" t="s">
        <v>1934</v>
      </c>
      <c r="E3087" s="778"/>
      <c r="F3087" s="538">
        <v>45505</v>
      </c>
      <c r="G3087" s="537" t="s">
        <v>1680</v>
      </c>
      <c r="H3087" s="540">
        <v>6958</v>
      </c>
    </row>
    <row r="3088" spans="3:8" ht="15.75" thickBot="1">
      <c r="C3088" s="536" t="s">
        <v>1933</v>
      </c>
      <c r="D3088" s="537" t="s">
        <v>1934</v>
      </c>
      <c r="E3088" s="778"/>
      <c r="F3088" s="538">
        <v>45536</v>
      </c>
      <c r="G3088" s="537" t="s">
        <v>1680</v>
      </c>
      <c r="H3088" s="540">
        <v>6130</v>
      </c>
    </row>
    <row r="3089" spans="3:8" ht="15.75" thickBot="1">
      <c r="C3089" s="536" t="s">
        <v>1933</v>
      </c>
      <c r="D3089" s="537" t="s">
        <v>1934</v>
      </c>
      <c r="E3089" s="778"/>
      <c r="F3089" s="538">
        <v>45566</v>
      </c>
      <c r="G3089" s="537" t="s">
        <v>1680</v>
      </c>
      <c r="H3089" s="540">
        <v>6172</v>
      </c>
    </row>
    <row r="3090" spans="3:8" ht="15.75" thickBot="1">
      <c r="C3090" s="536" t="s">
        <v>1933</v>
      </c>
      <c r="D3090" s="537" t="s">
        <v>1934</v>
      </c>
      <c r="E3090" s="778"/>
      <c r="F3090" s="538">
        <v>45566</v>
      </c>
      <c r="G3090" s="537" t="s">
        <v>1680</v>
      </c>
      <c r="H3090" s="540">
        <v>6236</v>
      </c>
    </row>
    <row r="3091" spans="3:8" ht="15.75" thickBot="1">
      <c r="C3091" s="536" t="s">
        <v>1933</v>
      </c>
      <c r="D3091" s="537" t="s">
        <v>1934</v>
      </c>
      <c r="E3091" s="778"/>
      <c r="F3091" s="538">
        <v>45566</v>
      </c>
      <c r="G3091" s="537" t="s">
        <v>1680</v>
      </c>
      <c r="H3091" s="540">
        <v>6631</v>
      </c>
    </row>
    <row r="3092" spans="3:8" ht="15.75" thickBot="1">
      <c r="C3092" s="536" t="s">
        <v>1933</v>
      </c>
      <c r="D3092" s="537" t="s">
        <v>1934</v>
      </c>
      <c r="E3092" s="778"/>
      <c r="F3092" s="538">
        <v>45597</v>
      </c>
      <c r="G3092" s="537" t="s">
        <v>1680</v>
      </c>
      <c r="H3092" s="540">
        <v>6925</v>
      </c>
    </row>
    <row r="3093" spans="3:8" ht="15.75" thickBot="1">
      <c r="C3093" s="536" t="s">
        <v>1933</v>
      </c>
      <c r="D3093" s="537" t="s">
        <v>1934</v>
      </c>
      <c r="E3093" s="778"/>
      <c r="F3093" s="538">
        <v>45597</v>
      </c>
      <c r="G3093" s="537" t="s">
        <v>1680</v>
      </c>
      <c r="H3093" s="540">
        <v>6178</v>
      </c>
    </row>
    <row r="3094" spans="3:8" ht="15.75" thickBot="1">
      <c r="C3094" s="536" t="s">
        <v>1933</v>
      </c>
      <c r="D3094" s="537" t="s">
        <v>1934</v>
      </c>
      <c r="E3094" s="778"/>
      <c r="F3094" s="538">
        <v>45597</v>
      </c>
      <c r="G3094" s="537" t="s">
        <v>1680</v>
      </c>
      <c r="H3094" s="540">
        <v>5216</v>
      </c>
    </row>
    <row r="3095" spans="3:8" ht="15.75" thickBot="1">
      <c r="C3095" s="536" t="s">
        <v>1933</v>
      </c>
      <c r="D3095" s="537" t="s">
        <v>1934</v>
      </c>
      <c r="E3095" s="778"/>
      <c r="F3095" s="538">
        <v>45597</v>
      </c>
      <c r="G3095" s="537" t="s">
        <v>1680</v>
      </c>
      <c r="H3095" s="540">
        <v>6078</v>
      </c>
    </row>
    <row r="3096" spans="3:8" ht="15.75" thickBot="1">
      <c r="C3096" s="536" t="s">
        <v>1933</v>
      </c>
      <c r="D3096" s="537" t="s">
        <v>1934</v>
      </c>
      <c r="E3096" s="778"/>
      <c r="F3096" s="538">
        <v>45627</v>
      </c>
      <c r="G3096" s="537" t="s">
        <v>1680</v>
      </c>
      <c r="H3096" s="540">
        <v>6236</v>
      </c>
    </row>
    <row r="3097" spans="3:8" ht="15.75" thickBot="1">
      <c r="C3097" s="536" t="s">
        <v>1933</v>
      </c>
      <c r="D3097" s="537" t="s">
        <v>1934</v>
      </c>
      <c r="E3097" s="778"/>
      <c r="F3097" s="538">
        <v>45627</v>
      </c>
      <c r="G3097" s="537" t="s">
        <v>1680</v>
      </c>
      <c r="H3097" s="540">
        <v>6310</v>
      </c>
    </row>
    <row r="3098" spans="3:8" ht="15.75" thickBot="1">
      <c r="C3098" s="536" t="s">
        <v>1933</v>
      </c>
      <c r="D3098" s="537" t="s">
        <v>1934</v>
      </c>
      <c r="E3098" s="778"/>
      <c r="F3098" s="538">
        <v>45627</v>
      </c>
      <c r="G3098" s="537" t="s">
        <v>1680</v>
      </c>
      <c r="H3098" s="540">
        <v>5890</v>
      </c>
    </row>
    <row r="3099" spans="3:8" ht="15.75" thickBot="1">
      <c r="C3099" s="536" t="s">
        <v>1933</v>
      </c>
      <c r="D3099" s="537" t="s">
        <v>1934</v>
      </c>
      <c r="E3099" s="778"/>
      <c r="F3099" s="537" t="s">
        <v>1869</v>
      </c>
      <c r="G3099" s="537" t="s">
        <v>1680</v>
      </c>
      <c r="H3099" s="540">
        <v>6024</v>
      </c>
    </row>
    <row r="3100" spans="3:8" ht="15.75" thickBot="1">
      <c r="C3100" s="536" t="s">
        <v>1933</v>
      </c>
      <c r="D3100" s="537" t="s">
        <v>1934</v>
      </c>
      <c r="E3100" s="778"/>
      <c r="F3100" s="537" t="s">
        <v>1798</v>
      </c>
      <c r="G3100" s="537" t="s">
        <v>1680</v>
      </c>
      <c r="H3100" s="540">
        <v>6001</v>
      </c>
    </row>
    <row r="3101" spans="3:8" ht="15.75" thickBot="1">
      <c r="C3101" s="536" t="s">
        <v>1933</v>
      </c>
      <c r="D3101" s="537" t="s">
        <v>1934</v>
      </c>
      <c r="E3101" s="778"/>
      <c r="F3101" s="537" t="s">
        <v>1799</v>
      </c>
      <c r="G3101" s="537" t="s">
        <v>1680</v>
      </c>
      <c r="H3101" s="540">
        <v>6579</v>
      </c>
    </row>
    <row r="3102" spans="3:8" ht="15.75" thickBot="1">
      <c r="C3102" s="536" t="s">
        <v>1933</v>
      </c>
      <c r="D3102" s="537" t="s">
        <v>1934</v>
      </c>
      <c r="E3102" s="778"/>
      <c r="F3102" s="537" t="s">
        <v>1799</v>
      </c>
      <c r="G3102" s="537" t="s">
        <v>1680</v>
      </c>
      <c r="H3102" s="540">
        <v>4936</v>
      </c>
    </row>
    <row r="3103" spans="3:8" ht="15.75" thickBot="1">
      <c r="C3103" s="536" t="s">
        <v>1933</v>
      </c>
      <c r="D3103" s="537" t="s">
        <v>1934</v>
      </c>
      <c r="E3103" s="778"/>
      <c r="F3103" s="537" t="s">
        <v>1799</v>
      </c>
      <c r="G3103" s="537" t="s">
        <v>1680</v>
      </c>
      <c r="H3103" s="540">
        <v>5776</v>
      </c>
    </row>
    <row r="3104" spans="3:8" ht="15.75" thickBot="1">
      <c r="C3104" s="536" t="s">
        <v>1933</v>
      </c>
      <c r="D3104" s="537" t="s">
        <v>1934</v>
      </c>
      <c r="E3104" s="778"/>
      <c r="F3104" s="537" t="s">
        <v>1799</v>
      </c>
      <c r="G3104" s="537" t="s">
        <v>1680</v>
      </c>
      <c r="H3104" s="540">
        <v>6678</v>
      </c>
    </row>
    <row r="3105" spans="3:8" ht="15.75" thickBot="1">
      <c r="C3105" s="536" t="s">
        <v>1933</v>
      </c>
      <c r="D3105" s="537" t="s">
        <v>1934</v>
      </c>
      <c r="E3105" s="778"/>
      <c r="F3105" s="537" t="s">
        <v>1799</v>
      </c>
      <c r="G3105" s="537" t="s">
        <v>1680</v>
      </c>
      <c r="H3105" s="540">
        <v>6481</v>
      </c>
    </row>
    <row r="3106" spans="3:8" ht="15.75" thickBot="1">
      <c r="C3106" s="536" t="s">
        <v>1933</v>
      </c>
      <c r="D3106" s="537" t="s">
        <v>1934</v>
      </c>
      <c r="E3106" s="778"/>
      <c r="F3106" s="537" t="s">
        <v>1800</v>
      </c>
      <c r="G3106" s="537" t="s">
        <v>1680</v>
      </c>
      <c r="H3106" s="540">
        <v>6927</v>
      </c>
    </row>
    <row r="3107" spans="3:8" ht="15.75" thickBot="1">
      <c r="C3107" s="536" t="s">
        <v>1933</v>
      </c>
      <c r="D3107" s="537" t="s">
        <v>1934</v>
      </c>
      <c r="E3107" s="778"/>
      <c r="F3107" s="537" t="s">
        <v>1801</v>
      </c>
      <c r="G3107" s="537" t="s">
        <v>1680</v>
      </c>
      <c r="H3107" s="540">
        <v>6540</v>
      </c>
    </row>
    <row r="3108" spans="3:8" ht="15.75" thickBot="1">
      <c r="C3108" s="536" t="s">
        <v>1933</v>
      </c>
      <c r="D3108" s="537" t="s">
        <v>1934</v>
      </c>
      <c r="E3108" s="778"/>
      <c r="F3108" s="537" t="s">
        <v>1801</v>
      </c>
      <c r="G3108" s="537" t="s">
        <v>1680</v>
      </c>
      <c r="H3108" s="540">
        <v>5853</v>
      </c>
    </row>
    <row r="3109" spans="3:8" ht="15.75" thickBot="1">
      <c r="C3109" s="536" t="s">
        <v>1933</v>
      </c>
      <c r="D3109" s="537" t="s">
        <v>1934</v>
      </c>
      <c r="E3109" s="778"/>
      <c r="F3109" s="537" t="s">
        <v>1801</v>
      </c>
      <c r="G3109" s="537" t="s">
        <v>1680</v>
      </c>
      <c r="H3109" s="540">
        <v>7083</v>
      </c>
    </row>
    <row r="3110" spans="3:8" ht="15.75" thickBot="1">
      <c r="C3110" s="536" t="s">
        <v>1933</v>
      </c>
      <c r="D3110" s="537" t="s">
        <v>1934</v>
      </c>
      <c r="E3110" s="778"/>
      <c r="F3110" s="537" t="s">
        <v>1801</v>
      </c>
      <c r="G3110" s="537" t="s">
        <v>1680</v>
      </c>
      <c r="H3110" s="540">
        <v>4978</v>
      </c>
    </row>
    <row r="3111" spans="3:8" ht="15.75" thickBot="1">
      <c r="C3111" s="536" t="s">
        <v>1933</v>
      </c>
      <c r="D3111" s="537" t="s">
        <v>1934</v>
      </c>
      <c r="E3111" s="778"/>
      <c r="F3111" s="537" t="s">
        <v>1909</v>
      </c>
      <c r="G3111" s="537" t="s">
        <v>1680</v>
      </c>
      <c r="H3111" s="540">
        <v>6529</v>
      </c>
    </row>
    <row r="3112" spans="3:8" ht="15.75" thickBot="1">
      <c r="C3112" s="536" t="s">
        <v>1933</v>
      </c>
      <c r="D3112" s="537" t="s">
        <v>1934</v>
      </c>
      <c r="E3112" s="778"/>
      <c r="F3112" s="537" t="s">
        <v>1700</v>
      </c>
      <c r="G3112" s="537" t="s">
        <v>1680</v>
      </c>
      <c r="H3112" s="540">
        <v>6574</v>
      </c>
    </row>
    <row r="3113" spans="3:8" ht="15.75" thickBot="1">
      <c r="C3113" s="536" t="s">
        <v>1933</v>
      </c>
      <c r="D3113" s="537" t="s">
        <v>1934</v>
      </c>
      <c r="E3113" s="778"/>
      <c r="F3113" s="537" t="s">
        <v>1910</v>
      </c>
      <c r="G3113" s="537" t="s">
        <v>1680</v>
      </c>
      <c r="H3113" s="540">
        <v>6748</v>
      </c>
    </row>
    <row r="3114" spans="3:8" ht="15.75" thickBot="1">
      <c r="C3114" s="536" t="s">
        <v>1933</v>
      </c>
      <c r="D3114" s="537" t="s">
        <v>1934</v>
      </c>
      <c r="E3114" s="778"/>
      <c r="F3114" s="537" t="s">
        <v>1910</v>
      </c>
      <c r="G3114" s="537" t="s">
        <v>1680</v>
      </c>
      <c r="H3114" s="540">
        <v>6625</v>
      </c>
    </row>
    <row r="3115" spans="3:8" ht="15.75" thickBot="1">
      <c r="C3115" s="536" t="s">
        <v>1933</v>
      </c>
      <c r="D3115" s="537" t="s">
        <v>1934</v>
      </c>
      <c r="E3115" s="778"/>
      <c r="F3115" s="537" t="s">
        <v>1701</v>
      </c>
      <c r="G3115" s="537" t="s">
        <v>1680</v>
      </c>
      <c r="H3115" s="540">
        <v>6184</v>
      </c>
    </row>
    <row r="3116" spans="3:8" ht="15.75" thickBot="1">
      <c r="C3116" s="536" t="s">
        <v>1933</v>
      </c>
      <c r="D3116" s="537" t="s">
        <v>1934</v>
      </c>
      <c r="E3116" s="778"/>
      <c r="F3116" s="537" t="s">
        <v>1701</v>
      </c>
      <c r="G3116" s="537" t="s">
        <v>1680</v>
      </c>
      <c r="H3116" s="540">
        <v>5131</v>
      </c>
    </row>
    <row r="3117" spans="3:8" ht="15.75" thickBot="1">
      <c r="C3117" s="536" t="s">
        <v>1933</v>
      </c>
      <c r="D3117" s="537" t="s">
        <v>1934</v>
      </c>
      <c r="E3117" s="778"/>
      <c r="F3117" s="537" t="s">
        <v>1802</v>
      </c>
      <c r="G3117" s="537" t="s">
        <v>1680</v>
      </c>
      <c r="H3117" s="540">
        <v>6559</v>
      </c>
    </row>
    <row r="3118" spans="3:8" ht="15.75" thickBot="1">
      <c r="C3118" s="536" t="s">
        <v>1933</v>
      </c>
      <c r="D3118" s="537" t="s">
        <v>1934</v>
      </c>
      <c r="E3118" s="778"/>
      <c r="F3118" s="537" t="s">
        <v>1802</v>
      </c>
      <c r="G3118" s="537" t="s">
        <v>1680</v>
      </c>
      <c r="H3118" s="540">
        <v>7016</v>
      </c>
    </row>
    <row r="3119" spans="3:8" ht="15.75" thickBot="1">
      <c r="C3119" s="536" t="s">
        <v>1933</v>
      </c>
      <c r="D3119" s="537" t="s">
        <v>1934</v>
      </c>
      <c r="E3119" s="778"/>
      <c r="F3119" s="537" t="s">
        <v>1802</v>
      </c>
      <c r="G3119" s="537" t="s">
        <v>1680</v>
      </c>
      <c r="H3119" s="540">
        <v>6287</v>
      </c>
    </row>
    <row r="3120" spans="3:8" ht="15.75" thickBot="1">
      <c r="C3120" s="536" t="s">
        <v>1933</v>
      </c>
      <c r="D3120" s="537" t="s">
        <v>1934</v>
      </c>
      <c r="E3120" s="778"/>
      <c r="F3120" s="537" t="s">
        <v>1803</v>
      </c>
      <c r="G3120" s="537" t="s">
        <v>1680</v>
      </c>
      <c r="H3120" s="540">
        <v>5750</v>
      </c>
    </row>
    <row r="3121" spans="3:8" ht="15.75" thickBot="1">
      <c r="C3121" s="536" t="s">
        <v>1933</v>
      </c>
      <c r="D3121" s="537" t="s">
        <v>1934</v>
      </c>
      <c r="E3121" s="778"/>
      <c r="F3121" s="537" t="s">
        <v>1803</v>
      </c>
      <c r="G3121" s="537" t="s">
        <v>1680</v>
      </c>
      <c r="H3121" s="540">
        <v>6364</v>
      </c>
    </row>
    <row r="3122" spans="3:8" ht="15.75" thickBot="1">
      <c r="C3122" s="536" t="s">
        <v>1933</v>
      </c>
      <c r="D3122" s="537" t="s">
        <v>1934</v>
      </c>
      <c r="E3122" s="778"/>
      <c r="F3122" s="537" t="s">
        <v>1803</v>
      </c>
      <c r="G3122" s="537" t="s">
        <v>1680</v>
      </c>
      <c r="H3122" s="540">
        <v>6325</v>
      </c>
    </row>
    <row r="3123" spans="3:8" ht="15.75" thickBot="1">
      <c r="C3123" s="536" t="s">
        <v>1933</v>
      </c>
      <c r="D3123" s="537" t="s">
        <v>1934</v>
      </c>
      <c r="E3123" s="778"/>
      <c r="F3123" s="537" t="s">
        <v>1803</v>
      </c>
      <c r="G3123" s="537" t="s">
        <v>1680</v>
      </c>
      <c r="H3123" s="540">
        <v>5236</v>
      </c>
    </row>
    <row r="3124" spans="3:8" ht="15.75" thickBot="1">
      <c r="C3124" s="536" t="s">
        <v>1933</v>
      </c>
      <c r="D3124" s="537" t="s">
        <v>1934</v>
      </c>
      <c r="E3124" s="778"/>
      <c r="F3124" s="537" t="s">
        <v>1913</v>
      </c>
      <c r="G3124" s="537" t="s">
        <v>1680</v>
      </c>
      <c r="H3124" s="540">
        <v>21250</v>
      </c>
    </row>
    <row r="3125" spans="3:8" ht="15.75" thickBot="1">
      <c r="C3125" s="536" t="s">
        <v>1933</v>
      </c>
      <c r="D3125" s="537" t="s">
        <v>1934</v>
      </c>
      <c r="E3125" s="778"/>
      <c r="F3125" s="537" t="s">
        <v>1804</v>
      </c>
      <c r="G3125" s="537" t="s">
        <v>1680</v>
      </c>
      <c r="H3125" s="540">
        <v>6241</v>
      </c>
    </row>
    <row r="3126" spans="3:8" ht="15.75" thickBot="1">
      <c r="C3126" s="536" t="s">
        <v>1933</v>
      </c>
      <c r="D3126" s="537" t="s">
        <v>1934</v>
      </c>
      <c r="E3126" s="778"/>
      <c r="F3126" s="537" t="s">
        <v>1804</v>
      </c>
      <c r="G3126" s="537" t="s">
        <v>1680</v>
      </c>
      <c r="H3126" s="540">
        <v>6236</v>
      </c>
    </row>
    <row r="3127" spans="3:8" ht="15.75" thickBot="1">
      <c r="C3127" s="536" t="s">
        <v>1933</v>
      </c>
      <c r="D3127" s="537" t="s">
        <v>1934</v>
      </c>
      <c r="E3127" s="778"/>
      <c r="F3127" s="537" t="s">
        <v>1804</v>
      </c>
      <c r="G3127" s="537" t="s">
        <v>1680</v>
      </c>
      <c r="H3127" s="540">
        <v>6224</v>
      </c>
    </row>
    <row r="3128" spans="3:8" ht="15.75" thickBot="1">
      <c r="C3128" s="536" t="s">
        <v>1933</v>
      </c>
      <c r="D3128" s="537" t="s">
        <v>1934</v>
      </c>
      <c r="E3128" s="778"/>
      <c r="F3128" s="537" t="s">
        <v>1805</v>
      </c>
      <c r="G3128" s="537" t="s">
        <v>1680</v>
      </c>
      <c r="H3128" s="540">
        <v>21150</v>
      </c>
    </row>
    <row r="3129" spans="3:8" ht="15.75" thickBot="1">
      <c r="C3129" s="536" t="s">
        <v>1933</v>
      </c>
      <c r="D3129" s="537" t="s">
        <v>1934</v>
      </c>
      <c r="E3129" s="778"/>
      <c r="F3129" s="537" t="s">
        <v>1805</v>
      </c>
      <c r="G3129" s="537" t="s">
        <v>1680</v>
      </c>
      <c r="H3129" s="540">
        <v>6390</v>
      </c>
    </row>
    <row r="3130" spans="3:8" ht="15.75" thickBot="1">
      <c r="C3130" s="536" t="s">
        <v>1933</v>
      </c>
      <c r="D3130" s="537" t="s">
        <v>1934</v>
      </c>
      <c r="E3130" s="778"/>
      <c r="F3130" s="537" t="s">
        <v>831</v>
      </c>
      <c r="G3130" s="537" t="s">
        <v>814</v>
      </c>
      <c r="H3130" s="540">
        <v>-402031.35999999999</v>
      </c>
    </row>
    <row r="3131" spans="3:8" ht="15.75" thickBot="1">
      <c r="C3131" s="536" t="s">
        <v>1933</v>
      </c>
      <c r="D3131" s="537" t="s">
        <v>1934</v>
      </c>
      <c r="E3131" s="778"/>
      <c r="F3131" s="537" t="s">
        <v>831</v>
      </c>
      <c r="G3131" s="537" t="s">
        <v>1680</v>
      </c>
      <c r="H3131" s="540">
        <v>6341</v>
      </c>
    </row>
    <row r="3132" spans="3:8" ht="15.75" thickBot="1">
      <c r="C3132" s="536" t="s">
        <v>1933</v>
      </c>
      <c r="D3132" s="537" t="s">
        <v>1934</v>
      </c>
      <c r="E3132" s="778"/>
      <c r="F3132" s="538">
        <v>45293</v>
      </c>
      <c r="G3132" s="537" t="s">
        <v>1680</v>
      </c>
      <c r="H3132" s="540">
        <v>5938</v>
      </c>
    </row>
    <row r="3133" spans="3:8" ht="15.75" thickBot="1">
      <c r="C3133" s="536" t="s">
        <v>1933</v>
      </c>
      <c r="D3133" s="537" t="s">
        <v>1934</v>
      </c>
      <c r="E3133" s="778"/>
      <c r="F3133" s="538">
        <v>45293</v>
      </c>
      <c r="G3133" s="537" t="s">
        <v>1680</v>
      </c>
      <c r="H3133" s="540">
        <v>6275</v>
      </c>
    </row>
    <row r="3134" spans="3:8" ht="15.75" thickBot="1">
      <c r="C3134" s="536" t="s">
        <v>1933</v>
      </c>
      <c r="D3134" s="537" t="s">
        <v>1934</v>
      </c>
      <c r="E3134" s="778"/>
      <c r="F3134" s="538">
        <v>45293</v>
      </c>
      <c r="G3134" s="537" t="s">
        <v>1680</v>
      </c>
      <c r="H3134" s="540">
        <v>5061</v>
      </c>
    </row>
    <row r="3135" spans="3:8" ht="15.75" thickBot="1">
      <c r="C3135" s="536" t="s">
        <v>1933</v>
      </c>
      <c r="D3135" s="537" t="s">
        <v>1934</v>
      </c>
      <c r="E3135" s="778"/>
      <c r="F3135" s="538">
        <v>45324</v>
      </c>
      <c r="G3135" s="537" t="s">
        <v>1680</v>
      </c>
      <c r="H3135" s="540">
        <v>6216</v>
      </c>
    </row>
    <row r="3136" spans="3:8" ht="15.75" thickBot="1">
      <c r="C3136" s="536" t="s">
        <v>1933</v>
      </c>
      <c r="D3136" s="537" t="s">
        <v>1934</v>
      </c>
      <c r="E3136" s="778"/>
      <c r="F3136" s="538">
        <v>45324</v>
      </c>
      <c r="G3136" s="537" t="s">
        <v>1680</v>
      </c>
      <c r="H3136" s="540">
        <v>6512</v>
      </c>
    </row>
    <row r="3137" spans="3:8" ht="15.75" thickBot="1">
      <c r="C3137" s="536" t="s">
        <v>1933</v>
      </c>
      <c r="D3137" s="537" t="s">
        <v>1934</v>
      </c>
      <c r="E3137" s="778"/>
      <c r="F3137" s="538">
        <v>45324</v>
      </c>
      <c r="G3137" s="537" t="s">
        <v>1680</v>
      </c>
      <c r="H3137" s="540">
        <v>6325</v>
      </c>
    </row>
    <row r="3138" spans="3:8" ht="15.75" thickBot="1">
      <c r="C3138" s="536" t="s">
        <v>1933</v>
      </c>
      <c r="D3138" s="537" t="s">
        <v>1934</v>
      </c>
      <c r="E3138" s="778"/>
      <c r="F3138" s="538">
        <v>45353</v>
      </c>
      <c r="G3138" s="537" t="s">
        <v>1680</v>
      </c>
      <c r="H3138" s="540">
        <v>6337</v>
      </c>
    </row>
    <row r="3139" spans="3:8" ht="15.75" thickBot="1">
      <c r="C3139" s="536" t="s">
        <v>1933</v>
      </c>
      <c r="D3139" s="537" t="s">
        <v>1934</v>
      </c>
      <c r="E3139" s="778"/>
      <c r="F3139" s="538">
        <v>45353</v>
      </c>
      <c r="G3139" s="537" t="s">
        <v>1680</v>
      </c>
      <c r="H3139" s="540">
        <v>6415</v>
      </c>
    </row>
    <row r="3140" spans="3:8" ht="15.75" thickBot="1">
      <c r="C3140" s="536" t="s">
        <v>1933</v>
      </c>
      <c r="D3140" s="537" t="s">
        <v>1934</v>
      </c>
      <c r="E3140" s="778"/>
      <c r="F3140" s="538">
        <v>45384</v>
      </c>
      <c r="G3140" s="537" t="s">
        <v>1680</v>
      </c>
      <c r="H3140" s="540">
        <v>21150</v>
      </c>
    </row>
    <row r="3141" spans="3:8" ht="15.75" thickBot="1">
      <c r="C3141" s="536" t="s">
        <v>1933</v>
      </c>
      <c r="D3141" s="537" t="s">
        <v>1934</v>
      </c>
      <c r="E3141" s="778"/>
      <c r="F3141" s="538">
        <v>45414</v>
      </c>
      <c r="G3141" s="537" t="s">
        <v>814</v>
      </c>
      <c r="H3141" s="540">
        <v>402031.35999999999</v>
      </c>
    </row>
    <row r="3142" spans="3:8" ht="15.75" thickBot="1">
      <c r="C3142" s="536" t="s">
        <v>1933</v>
      </c>
      <c r="D3142" s="537" t="s">
        <v>1934</v>
      </c>
      <c r="E3142" s="778"/>
      <c r="F3142" s="538">
        <v>45414</v>
      </c>
      <c r="G3142" s="537" t="s">
        <v>814</v>
      </c>
      <c r="H3142" s="540">
        <v>-402031.35999999999</v>
      </c>
    </row>
    <row r="3143" spans="3:8" ht="15.75" thickBot="1">
      <c r="C3143" s="536" t="s">
        <v>1933</v>
      </c>
      <c r="D3143" s="537" t="s">
        <v>1934</v>
      </c>
      <c r="E3143" s="778"/>
      <c r="F3143" s="538">
        <v>45445</v>
      </c>
      <c r="G3143" s="537" t="s">
        <v>1680</v>
      </c>
      <c r="H3143" s="540">
        <v>4353</v>
      </c>
    </row>
    <row r="3144" spans="3:8" ht="15.75" thickBot="1">
      <c r="C3144" s="536" t="s">
        <v>1933</v>
      </c>
      <c r="D3144" s="537" t="s">
        <v>1934</v>
      </c>
      <c r="E3144" s="778"/>
      <c r="F3144" s="538">
        <v>45445</v>
      </c>
      <c r="G3144" s="537" t="s">
        <v>1680</v>
      </c>
      <c r="H3144" s="540">
        <v>5103</v>
      </c>
    </row>
    <row r="3145" spans="3:8" ht="15.75" thickBot="1">
      <c r="C3145" s="536" t="s">
        <v>1933</v>
      </c>
      <c r="D3145" s="537" t="s">
        <v>1934</v>
      </c>
      <c r="E3145" s="778"/>
      <c r="F3145" s="538">
        <v>45445</v>
      </c>
      <c r="G3145" s="537" t="s">
        <v>1680</v>
      </c>
      <c r="H3145" s="540">
        <v>6212</v>
      </c>
    </row>
    <row r="3146" spans="3:8" ht="15.75" thickBot="1">
      <c r="C3146" s="536" t="s">
        <v>1933</v>
      </c>
      <c r="D3146" s="537" t="s">
        <v>1934</v>
      </c>
      <c r="E3146" s="778"/>
      <c r="F3146" s="538">
        <v>45445</v>
      </c>
      <c r="G3146" s="537" t="s">
        <v>1680</v>
      </c>
      <c r="H3146" s="540">
        <v>6228</v>
      </c>
    </row>
    <row r="3147" spans="3:8" ht="15.75" thickBot="1">
      <c r="C3147" s="536" t="s">
        <v>1933</v>
      </c>
      <c r="D3147" s="537" t="s">
        <v>1934</v>
      </c>
      <c r="E3147" s="778"/>
      <c r="F3147" s="538">
        <v>45475</v>
      </c>
      <c r="G3147" s="537" t="s">
        <v>1680</v>
      </c>
      <c r="H3147" s="540">
        <v>6424</v>
      </c>
    </row>
    <row r="3148" spans="3:8" ht="15.75" thickBot="1">
      <c r="C3148" s="536" t="s">
        <v>1933</v>
      </c>
      <c r="D3148" s="537" t="s">
        <v>1934</v>
      </c>
      <c r="E3148" s="778"/>
      <c r="F3148" s="538">
        <v>45475</v>
      </c>
      <c r="G3148" s="537" t="s">
        <v>1680</v>
      </c>
      <c r="H3148" s="540">
        <v>6397</v>
      </c>
    </row>
    <row r="3149" spans="3:8" ht="15.75" thickBot="1">
      <c r="C3149" s="536" t="s">
        <v>1933</v>
      </c>
      <c r="D3149" s="537" t="s">
        <v>1934</v>
      </c>
      <c r="E3149" s="778"/>
      <c r="F3149" s="538">
        <v>45506</v>
      </c>
      <c r="G3149" s="537" t="s">
        <v>1680</v>
      </c>
      <c r="H3149" s="540">
        <v>6440</v>
      </c>
    </row>
    <row r="3150" spans="3:8" ht="15.75" thickBot="1">
      <c r="C3150" s="536" t="s">
        <v>1933</v>
      </c>
      <c r="D3150" s="537" t="s">
        <v>1934</v>
      </c>
      <c r="E3150" s="778"/>
      <c r="F3150" s="538">
        <v>45506</v>
      </c>
      <c r="G3150" s="537" t="s">
        <v>1680</v>
      </c>
      <c r="H3150" s="540">
        <v>6663</v>
      </c>
    </row>
    <row r="3151" spans="3:8" ht="15.75" thickBot="1">
      <c r="C3151" s="536" t="s">
        <v>1933</v>
      </c>
      <c r="D3151" s="537" t="s">
        <v>1934</v>
      </c>
      <c r="E3151" s="778"/>
      <c r="F3151" s="538">
        <v>45506</v>
      </c>
      <c r="G3151" s="537" t="s">
        <v>1680</v>
      </c>
      <c r="H3151" s="540">
        <v>6684</v>
      </c>
    </row>
    <row r="3152" spans="3:8" ht="15.75" thickBot="1">
      <c r="C3152" s="536" t="s">
        <v>1933</v>
      </c>
      <c r="D3152" s="537" t="s">
        <v>1934</v>
      </c>
      <c r="E3152" s="778"/>
      <c r="F3152" s="538">
        <v>45537</v>
      </c>
      <c r="G3152" s="537" t="s">
        <v>1680</v>
      </c>
      <c r="H3152" s="540">
        <v>4958</v>
      </c>
    </row>
    <row r="3153" spans="3:8" ht="15.75" thickBot="1">
      <c r="C3153" s="536" t="s">
        <v>1933</v>
      </c>
      <c r="D3153" s="537" t="s">
        <v>1934</v>
      </c>
      <c r="E3153" s="778"/>
      <c r="F3153" s="538">
        <v>45537</v>
      </c>
      <c r="G3153" s="537" t="s">
        <v>1680</v>
      </c>
      <c r="H3153" s="540">
        <v>5821</v>
      </c>
    </row>
    <row r="3154" spans="3:8" ht="15.75" thickBot="1">
      <c r="C3154" s="536" t="s">
        <v>1933</v>
      </c>
      <c r="D3154" s="537" t="s">
        <v>1934</v>
      </c>
      <c r="E3154" s="778"/>
      <c r="F3154" s="538">
        <v>45598</v>
      </c>
      <c r="G3154" s="537" t="s">
        <v>1680</v>
      </c>
      <c r="H3154" s="540">
        <v>6326</v>
      </c>
    </row>
    <row r="3155" spans="3:8" ht="15.75" thickBot="1">
      <c r="C3155" s="536" t="s">
        <v>1933</v>
      </c>
      <c r="D3155" s="537" t="s">
        <v>1934</v>
      </c>
      <c r="E3155" s="778"/>
      <c r="F3155" s="538">
        <v>45628</v>
      </c>
      <c r="G3155" s="537" t="s">
        <v>1680</v>
      </c>
      <c r="H3155" s="540">
        <v>6412</v>
      </c>
    </row>
    <row r="3156" spans="3:8" ht="15.75" thickBot="1">
      <c r="C3156" s="536" t="s">
        <v>1933</v>
      </c>
      <c r="D3156" s="537" t="s">
        <v>1934</v>
      </c>
      <c r="E3156" s="778"/>
      <c r="F3156" s="538">
        <v>45628</v>
      </c>
      <c r="G3156" s="537" t="s">
        <v>1680</v>
      </c>
      <c r="H3156" s="540">
        <v>6666</v>
      </c>
    </row>
    <row r="3157" spans="3:8" ht="15.75" thickBot="1">
      <c r="C3157" s="536" t="s">
        <v>1933</v>
      </c>
      <c r="D3157" s="537" t="s">
        <v>1934</v>
      </c>
      <c r="E3157" s="778"/>
      <c r="F3157" s="538">
        <v>45628</v>
      </c>
      <c r="G3157" s="537" t="s">
        <v>1680</v>
      </c>
      <c r="H3157" s="540">
        <v>6255</v>
      </c>
    </row>
    <row r="3158" spans="3:8" ht="15.75" thickBot="1">
      <c r="C3158" s="536" t="s">
        <v>1933</v>
      </c>
      <c r="D3158" s="537" t="s">
        <v>1934</v>
      </c>
      <c r="E3158" s="778"/>
      <c r="F3158" s="538">
        <v>45628</v>
      </c>
      <c r="G3158" s="537" t="s">
        <v>1680</v>
      </c>
      <c r="H3158" s="540">
        <v>6364</v>
      </c>
    </row>
    <row r="3159" spans="3:8" ht="15.75" thickBot="1">
      <c r="C3159" s="536" t="s">
        <v>1933</v>
      </c>
      <c r="D3159" s="537" t="s">
        <v>1934</v>
      </c>
      <c r="E3159" s="778"/>
      <c r="F3159" s="537" t="s">
        <v>1806</v>
      </c>
      <c r="G3159" s="537" t="s">
        <v>1680</v>
      </c>
      <c r="H3159" s="540">
        <v>6605</v>
      </c>
    </row>
    <row r="3160" spans="3:8" ht="15.75" thickBot="1">
      <c r="C3160" s="536" t="s">
        <v>1933</v>
      </c>
      <c r="D3160" s="537" t="s">
        <v>1934</v>
      </c>
      <c r="E3160" s="778"/>
      <c r="F3160" s="537" t="s">
        <v>1806</v>
      </c>
      <c r="G3160" s="537" t="s">
        <v>1680</v>
      </c>
      <c r="H3160" s="540">
        <v>6951</v>
      </c>
    </row>
    <row r="3161" spans="3:8" ht="15.75" thickBot="1">
      <c r="C3161" s="536" t="s">
        <v>1933</v>
      </c>
      <c r="D3161" s="537" t="s">
        <v>1934</v>
      </c>
      <c r="E3161" s="778"/>
      <c r="F3161" s="537" t="s">
        <v>1807</v>
      </c>
      <c r="G3161" s="537" t="s">
        <v>1680</v>
      </c>
      <c r="H3161" s="540">
        <v>6388</v>
      </c>
    </row>
    <row r="3162" spans="3:8" ht="15.75" thickBot="1">
      <c r="C3162" s="536" t="s">
        <v>1933</v>
      </c>
      <c r="D3162" s="537" t="s">
        <v>1934</v>
      </c>
      <c r="E3162" s="778"/>
      <c r="F3162" s="537" t="s">
        <v>1807</v>
      </c>
      <c r="G3162" s="537" t="s">
        <v>1680</v>
      </c>
      <c r="H3162" s="540">
        <v>6947</v>
      </c>
    </row>
    <row r="3163" spans="3:8" ht="15.75" thickBot="1">
      <c r="C3163" s="536" t="s">
        <v>1933</v>
      </c>
      <c r="D3163" s="537" t="s">
        <v>1934</v>
      </c>
      <c r="E3163" s="778"/>
      <c r="F3163" s="537" t="s">
        <v>1807</v>
      </c>
      <c r="G3163" s="537" t="s">
        <v>1680</v>
      </c>
      <c r="H3163" s="540">
        <v>7999</v>
      </c>
    </row>
    <row r="3164" spans="3:8" ht="15.75" thickBot="1">
      <c r="C3164" s="536" t="s">
        <v>1933</v>
      </c>
      <c r="D3164" s="537" t="s">
        <v>1934</v>
      </c>
      <c r="E3164" s="778"/>
      <c r="F3164" s="537" t="s">
        <v>1807</v>
      </c>
      <c r="G3164" s="537" t="s">
        <v>1680</v>
      </c>
      <c r="H3164" s="540">
        <v>6947</v>
      </c>
    </row>
    <row r="3165" spans="3:8" ht="15.75" thickBot="1">
      <c r="C3165" s="536" t="s">
        <v>1933</v>
      </c>
      <c r="D3165" s="537" t="s">
        <v>1934</v>
      </c>
      <c r="E3165" s="778"/>
      <c r="F3165" s="537" t="s">
        <v>1808</v>
      </c>
      <c r="G3165" s="537" t="s">
        <v>1680</v>
      </c>
      <c r="H3165" s="540">
        <v>6503</v>
      </c>
    </row>
    <row r="3166" spans="3:8" ht="15.75" thickBot="1">
      <c r="C3166" s="536" t="s">
        <v>1933</v>
      </c>
      <c r="D3166" s="537" t="s">
        <v>1934</v>
      </c>
      <c r="E3166" s="778"/>
      <c r="F3166" s="537" t="s">
        <v>1808</v>
      </c>
      <c r="G3166" s="537" t="s">
        <v>1680</v>
      </c>
      <c r="H3166" s="540">
        <v>4606</v>
      </c>
    </row>
    <row r="3167" spans="3:8" ht="15.75" thickBot="1">
      <c r="C3167" s="536" t="s">
        <v>1933</v>
      </c>
      <c r="D3167" s="537" t="s">
        <v>1934</v>
      </c>
      <c r="E3167" s="778"/>
      <c r="F3167" s="537" t="s">
        <v>1809</v>
      </c>
      <c r="G3167" s="537" t="s">
        <v>1680</v>
      </c>
      <c r="H3167" s="540">
        <v>6817</v>
      </c>
    </row>
    <row r="3168" spans="3:8" ht="15.75" thickBot="1">
      <c r="C3168" s="536" t="s">
        <v>1933</v>
      </c>
      <c r="D3168" s="537" t="s">
        <v>1934</v>
      </c>
      <c r="E3168" s="778"/>
      <c r="F3168" s="537" t="s">
        <v>1809</v>
      </c>
      <c r="G3168" s="537" t="s">
        <v>1680</v>
      </c>
      <c r="H3168" s="540">
        <v>6806</v>
      </c>
    </row>
    <row r="3169" spans="3:8" ht="15.75" thickBot="1">
      <c r="C3169" s="536" t="s">
        <v>1933</v>
      </c>
      <c r="D3169" s="537" t="s">
        <v>1934</v>
      </c>
      <c r="E3169" s="778"/>
      <c r="F3169" s="537" t="s">
        <v>1809</v>
      </c>
      <c r="G3169" s="537" t="s">
        <v>1680</v>
      </c>
      <c r="H3169" s="540">
        <v>6809</v>
      </c>
    </row>
    <row r="3170" spans="3:8" ht="15.75" thickBot="1">
      <c r="C3170" s="536" t="s">
        <v>1933</v>
      </c>
      <c r="D3170" s="537" t="s">
        <v>1934</v>
      </c>
      <c r="E3170" s="778"/>
      <c r="F3170" s="537" t="s">
        <v>1810</v>
      </c>
      <c r="G3170" s="537" t="s">
        <v>1680</v>
      </c>
      <c r="H3170" s="540">
        <v>7146</v>
      </c>
    </row>
    <row r="3171" spans="3:8" ht="15.75" thickBot="1">
      <c r="C3171" s="536" t="s">
        <v>1933</v>
      </c>
      <c r="D3171" s="537" t="s">
        <v>1934</v>
      </c>
      <c r="E3171" s="778"/>
      <c r="F3171" s="537" t="s">
        <v>1811</v>
      </c>
      <c r="G3171" s="537" t="s">
        <v>1680</v>
      </c>
      <c r="H3171" s="540">
        <v>5753</v>
      </c>
    </row>
    <row r="3172" spans="3:8" ht="15.75" thickBot="1">
      <c r="C3172" s="536" t="s">
        <v>1933</v>
      </c>
      <c r="D3172" s="537" t="s">
        <v>1934</v>
      </c>
      <c r="E3172" s="778"/>
      <c r="F3172" s="537" t="s">
        <v>1811</v>
      </c>
      <c r="G3172" s="537" t="s">
        <v>1680</v>
      </c>
      <c r="H3172" s="540">
        <v>6134</v>
      </c>
    </row>
    <row r="3173" spans="3:8" ht="15.75" thickBot="1">
      <c r="C3173" s="536" t="s">
        <v>1933</v>
      </c>
      <c r="D3173" s="537" t="s">
        <v>1934</v>
      </c>
      <c r="E3173" s="778"/>
      <c r="F3173" s="537" t="s">
        <v>1811</v>
      </c>
      <c r="G3173" s="537" t="s">
        <v>1680</v>
      </c>
      <c r="H3173" s="540">
        <v>4535</v>
      </c>
    </row>
    <row r="3174" spans="3:8" ht="15.75" thickBot="1">
      <c r="C3174" s="536" t="s">
        <v>1933</v>
      </c>
      <c r="D3174" s="537" t="s">
        <v>1934</v>
      </c>
      <c r="E3174" s="778"/>
      <c r="F3174" s="537" t="s">
        <v>1812</v>
      </c>
      <c r="G3174" s="537" t="s">
        <v>1680</v>
      </c>
      <c r="H3174" s="540">
        <v>5491</v>
      </c>
    </row>
    <row r="3175" spans="3:8" ht="15.75" thickBot="1">
      <c r="C3175" s="536" t="s">
        <v>1933</v>
      </c>
      <c r="D3175" s="537" t="s">
        <v>1934</v>
      </c>
      <c r="E3175" s="778"/>
      <c r="F3175" s="537" t="s">
        <v>1812</v>
      </c>
      <c r="G3175" s="537" t="s">
        <v>1680</v>
      </c>
      <c r="H3175" s="540">
        <v>5904</v>
      </c>
    </row>
    <row r="3176" spans="3:8" ht="15.75" thickBot="1">
      <c r="C3176" s="536" t="s">
        <v>1933</v>
      </c>
      <c r="D3176" s="537" t="s">
        <v>1934</v>
      </c>
      <c r="E3176" s="778"/>
      <c r="F3176" s="537" t="s">
        <v>1719</v>
      </c>
      <c r="G3176" s="537" t="s">
        <v>1680</v>
      </c>
      <c r="H3176" s="540">
        <v>6321</v>
      </c>
    </row>
    <row r="3177" spans="3:8" ht="15.75" thickBot="1">
      <c r="C3177" s="536" t="s">
        <v>1933</v>
      </c>
      <c r="D3177" s="537" t="s">
        <v>1934</v>
      </c>
      <c r="E3177" s="778"/>
      <c r="F3177" s="537" t="s">
        <v>1813</v>
      </c>
      <c r="G3177" s="537" t="s">
        <v>1680</v>
      </c>
      <c r="H3177" s="540">
        <v>6270</v>
      </c>
    </row>
    <row r="3178" spans="3:8" ht="15.75" thickBot="1">
      <c r="C3178" s="536" t="s">
        <v>1933</v>
      </c>
      <c r="D3178" s="537" t="s">
        <v>1934</v>
      </c>
      <c r="E3178" s="778"/>
      <c r="F3178" s="537" t="s">
        <v>1814</v>
      </c>
      <c r="G3178" s="537" t="s">
        <v>1680</v>
      </c>
      <c r="H3178" s="540">
        <v>4969</v>
      </c>
    </row>
    <row r="3179" spans="3:8" ht="15.75" thickBot="1">
      <c r="C3179" s="536" t="s">
        <v>1933</v>
      </c>
      <c r="D3179" s="537" t="s">
        <v>1934</v>
      </c>
      <c r="E3179" s="778"/>
      <c r="F3179" s="537" t="s">
        <v>1814</v>
      </c>
      <c r="G3179" s="537" t="s">
        <v>1680</v>
      </c>
      <c r="H3179" s="540">
        <v>6516</v>
      </c>
    </row>
    <row r="3180" spans="3:8" ht="15.75" thickBot="1">
      <c r="C3180" s="536" t="s">
        <v>1933</v>
      </c>
      <c r="D3180" s="537" t="s">
        <v>1934</v>
      </c>
      <c r="E3180" s="778"/>
      <c r="F3180" s="537" t="s">
        <v>1814</v>
      </c>
      <c r="G3180" s="537" t="s">
        <v>1680</v>
      </c>
      <c r="H3180" s="540">
        <v>5942</v>
      </c>
    </row>
    <row r="3181" spans="3:8" ht="15.75" thickBot="1">
      <c r="C3181" s="536" t="s">
        <v>1933</v>
      </c>
      <c r="D3181" s="537" t="s">
        <v>1934</v>
      </c>
      <c r="E3181" s="778"/>
      <c r="F3181" s="537" t="s">
        <v>1815</v>
      </c>
      <c r="G3181" s="537" t="s">
        <v>1680</v>
      </c>
      <c r="H3181" s="540">
        <v>6423</v>
      </c>
    </row>
    <row r="3182" spans="3:8" ht="15.75" thickBot="1">
      <c r="C3182" s="536" t="s">
        <v>1933</v>
      </c>
      <c r="D3182" s="537" t="s">
        <v>1934</v>
      </c>
      <c r="E3182" s="778"/>
      <c r="F3182" s="537" t="s">
        <v>1815</v>
      </c>
      <c r="G3182" s="537" t="s">
        <v>1680</v>
      </c>
      <c r="H3182" s="540">
        <v>6410</v>
      </c>
    </row>
    <row r="3183" spans="3:8" ht="15.75" thickBot="1">
      <c r="C3183" s="536" t="s">
        <v>1933</v>
      </c>
      <c r="D3183" s="537" t="s">
        <v>1934</v>
      </c>
      <c r="E3183" s="778"/>
      <c r="F3183" s="537" t="s">
        <v>1915</v>
      </c>
      <c r="G3183" s="537" t="s">
        <v>1680</v>
      </c>
      <c r="H3183" s="540">
        <v>6399</v>
      </c>
    </row>
    <row r="3184" spans="3:8" ht="15.75" thickBot="1">
      <c r="C3184" s="536" t="s">
        <v>1933</v>
      </c>
      <c r="D3184" s="537" t="s">
        <v>1934</v>
      </c>
      <c r="E3184" s="778"/>
      <c r="F3184" s="537" t="s">
        <v>1816</v>
      </c>
      <c r="G3184" s="537" t="s">
        <v>1680</v>
      </c>
      <c r="H3184" s="540">
        <v>4678</v>
      </c>
    </row>
    <row r="3185" spans="3:8" ht="15.75" thickBot="1">
      <c r="C3185" s="536" t="s">
        <v>1933</v>
      </c>
      <c r="D3185" s="537" t="s">
        <v>1934</v>
      </c>
      <c r="E3185" s="778"/>
      <c r="F3185" s="537" t="s">
        <v>1816</v>
      </c>
      <c r="G3185" s="537" t="s">
        <v>1680</v>
      </c>
      <c r="H3185" s="540">
        <v>6039</v>
      </c>
    </row>
    <row r="3186" spans="3:8" ht="15.75" thickBot="1">
      <c r="C3186" s="536" t="s">
        <v>1933</v>
      </c>
      <c r="D3186" s="537" t="s">
        <v>1934</v>
      </c>
      <c r="E3186" s="778"/>
      <c r="F3186" s="537" t="s">
        <v>1816</v>
      </c>
      <c r="G3186" s="537" t="s">
        <v>1680</v>
      </c>
      <c r="H3186" s="540">
        <v>6540</v>
      </c>
    </row>
    <row r="3187" spans="3:8" ht="15.75" thickBot="1">
      <c r="C3187" s="536" t="s">
        <v>1933</v>
      </c>
      <c r="D3187" s="537" t="s">
        <v>1934</v>
      </c>
      <c r="E3187" s="778"/>
      <c r="F3187" s="537" t="s">
        <v>1816</v>
      </c>
      <c r="G3187" s="537" t="s">
        <v>1680</v>
      </c>
      <c r="H3187" s="540">
        <v>5474</v>
      </c>
    </row>
    <row r="3188" spans="3:8" ht="15.75" thickBot="1">
      <c r="C3188" s="536" t="s">
        <v>1933</v>
      </c>
      <c r="D3188" s="537" t="s">
        <v>1934</v>
      </c>
      <c r="E3188" s="778"/>
      <c r="F3188" s="537" t="s">
        <v>1817</v>
      </c>
      <c r="G3188" s="537" t="s">
        <v>1680</v>
      </c>
      <c r="H3188" s="540">
        <v>6415</v>
      </c>
    </row>
    <row r="3189" spans="3:8" ht="15.75" thickBot="1">
      <c r="C3189" s="536" t="s">
        <v>1933</v>
      </c>
      <c r="D3189" s="537" t="s">
        <v>1934</v>
      </c>
      <c r="E3189" s="778"/>
      <c r="F3189" s="537" t="s">
        <v>1817</v>
      </c>
      <c r="G3189" s="537" t="s">
        <v>1680</v>
      </c>
      <c r="H3189" s="540">
        <v>6135</v>
      </c>
    </row>
    <row r="3190" spans="3:8" ht="15.75" thickBot="1">
      <c r="C3190" s="536" t="s">
        <v>1933</v>
      </c>
      <c r="D3190" s="537" t="s">
        <v>1934</v>
      </c>
      <c r="E3190" s="778"/>
      <c r="F3190" s="537" t="s">
        <v>1817</v>
      </c>
      <c r="G3190" s="537" t="s">
        <v>1680</v>
      </c>
      <c r="H3190" s="540">
        <v>6135</v>
      </c>
    </row>
    <row r="3191" spans="3:8" ht="15.75" thickBot="1">
      <c r="C3191" s="536" t="s">
        <v>1933</v>
      </c>
      <c r="D3191" s="537" t="s">
        <v>1934</v>
      </c>
      <c r="E3191" s="778"/>
      <c r="F3191" s="537" t="s">
        <v>835</v>
      </c>
      <c r="G3191" s="537" t="s">
        <v>814</v>
      </c>
      <c r="H3191" s="540">
        <v>-373795.64</v>
      </c>
    </row>
    <row r="3192" spans="3:8" ht="15.75" thickBot="1">
      <c r="C3192" s="536" t="s">
        <v>1933</v>
      </c>
      <c r="D3192" s="537" t="s">
        <v>1934</v>
      </c>
      <c r="E3192" s="778"/>
      <c r="F3192" s="537" t="s">
        <v>835</v>
      </c>
      <c r="G3192" s="537" t="s">
        <v>1680</v>
      </c>
      <c r="H3192" s="540">
        <v>6994</v>
      </c>
    </row>
    <row r="3193" spans="3:8" ht="15.75" thickBot="1">
      <c r="C3193" s="536" t="s">
        <v>1933</v>
      </c>
      <c r="D3193" s="537" t="s">
        <v>1934</v>
      </c>
      <c r="E3193" s="778"/>
      <c r="F3193" s="537" t="s">
        <v>835</v>
      </c>
      <c r="G3193" s="537" t="s">
        <v>1680</v>
      </c>
      <c r="H3193" s="540">
        <v>6415</v>
      </c>
    </row>
    <row r="3194" spans="3:8" ht="15.75" thickBot="1">
      <c r="C3194" s="536" t="s">
        <v>1933</v>
      </c>
      <c r="D3194" s="537" t="s">
        <v>1934</v>
      </c>
      <c r="E3194" s="778"/>
      <c r="F3194" s="537" t="s">
        <v>835</v>
      </c>
      <c r="G3194" s="537" t="s">
        <v>1680</v>
      </c>
      <c r="H3194" s="540">
        <v>6994</v>
      </c>
    </row>
    <row r="3195" spans="3:8" ht="15.75" thickBot="1">
      <c r="C3195" s="536" t="s">
        <v>1933</v>
      </c>
      <c r="D3195" s="537" t="s">
        <v>1934</v>
      </c>
      <c r="E3195" s="778"/>
      <c r="F3195" s="537" t="s">
        <v>1818</v>
      </c>
      <c r="G3195" s="537" t="s">
        <v>1680</v>
      </c>
      <c r="H3195" s="540">
        <v>-6415</v>
      </c>
    </row>
    <row r="3196" spans="3:8" ht="15.75" thickBot="1">
      <c r="C3196" s="536" t="s">
        <v>1933</v>
      </c>
      <c r="D3196" s="537" t="s">
        <v>1934</v>
      </c>
      <c r="E3196" s="778"/>
      <c r="F3196" s="537" t="s">
        <v>1818</v>
      </c>
      <c r="G3196" s="537" t="s">
        <v>1680</v>
      </c>
      <c r="H3196" s="540">
        <v>-6947</v>
      </c>
    </row>
    <row r="3197" spans="3:8" ht="15.75" thickBot="1">
      <c r="C3197" s="536" t="s">
        <v>1933</v>
      </c>
      <c r="D3197" s="537" t="s">
        <v>1934</v>
      </c>
      <c r="E3197" s="778"/>
      <c r="F3197" s="537" t="s">
        <v>1818</v>
      </c>
      <c r="G3197" s="537" t="s">
        <v>1680</v>
      </c>
      <c r="H3197" s="540">
        <v>-6994</v>
      </c>
    </row>
    <row r="3198" spans="3:8" ht="15.75" thickBot="1">
      <c r="C3198" s="536" t="s">
        <v>1933</v>
      </c>
      <c r="D3198" s="537" t="s">
        <v>1934</v>
      </c>
      <c r="E3198" s="778"/>
      <c r="F3198" s="537" t="s">
        <v>1818</v>
      </c>
      <c r="G3198" s="537" t="s">
        <v>1680</v>
      </c>
      <c r="H3198" s="540">
        <v>6175</v>
      </c>
    </row>
    <row r="3199" spans="3:8" ht="15.75" thickBot="1">
      <c r="C3199" s="536" t="s">
        <v>1933</v>
      </c>
      <c r="D3199" s="537" t="s">
        <v>1934</v>
      </c>
      <c r="E3199" s="778"/>
      <c r="F3199" s="537" t="s">
        <v>1818</v>
      </c>
      <c r="G3199" s="537" t="s">
        <v>1680</v>
      </c>
      <c r="H3199" s="540">
        <v>6450</v>
      </c>
    </row>
    <row r="3200" spans="3:8" ht="15.75" thickBot="1">
      <c r="C3200" s="536" t="s">
        <v>1933</v>
      </c>
      <c r="D3200" s="537" t="s">
        <v>1934</v>
      </c>
      <c r="E3200" s="778"/>
      <c r="F3200" s="537" t="s">
        <v>1818</v>
      </c>
      <c r="G3200" s="537" t="s">
        <v>1680</v>
      </c>
      <c r="H3200" s="540">
        <v>-6135</v>
      </c>
    </row>
    <row r="3201" spans="3:8" ht="15.75" thickBot="1">
      <c r="C3201" s="536" t="s">
        <v>1933</v>
      </c>
      <c r="D3201" s="537" t="s">
        <v>1934</v>
      </c>
      <c r="E3201" s="778"/>
      <c r="F3201" s="537" t="s">
        <v>1818</v>
      </c>
      <c r="G3201" s="537" t="s">
        <v>1680</v>
      </c>
      <c r="H3201" s="540">
        <v>6624</v>
      </c>
    </row>
    <row r="3202" spans="3:8" ht="15.75" thickBot="1">
      <c r="C3202" s="536" t="s">
        <v>1933</v>
      </c>
      <c r="D3202" s="537" t="s">
        <v>1934</v>
      </c>
      <c r="E3202" s="778"/>
      <c r="F3202" s="538">
        <v>45294</v>
      </c>
      <c r="G3202" s="537" t="s">
        <v>1680</v>
      </c>
      <c r="H3202" s="540">
        <v>6772</v>
      </c>
    </row>
    <row r="3203" spans="3:8" ht="15.75" thickBot="1">
      <c r="C3203" s="536" t="s">
        <v>1933</v>
      </c>
      <c r="D3203" s="537" t="s">
        <v>1934</v>
      </c>
      <c r="E3203" s="778"/>
      <c r="F3203" s="538">
        <v>45294</v>
      </c>
      <c r="G3203" s="537" t="s">
        <v>1680</v>
      </c>
      <c r="H3203" s="540">
        <v>6759</v>
      </c>
    </row>
    <row r="3204" spans="3:8" ht="15.75" thickBot="1">
      <c r="C3204" s="536" t="s">
        <v>1933</v>
      </c>
      <c r="D3204" s="537" t="s">
        <v>1934</v>
      </c>
      <c r="E3204" s="778"/>
      <c r="F3204" s="538">
        <v>45325</v>
      </c>
      <c r="G3204" s="537" t="s">
        <v>1680</v>
      </c>
      <c r="H3204" s="540">
        <v>6725</v>
      </c>
    </row>
    <row r="3205" spans="3:8" ht="15.75" thickBot="1">
      <c r="C3205" s="536" t="s">
        <v>1933</v>
      </c>
      <c r="D3205" s="537" t="s">
        <v>1934</v>
      </c>
      <c r="E3205" s="778"/>
      <c r="F3205" s="538">
        <v>45354</v>
      </c>
      <c r="G3205" s="537" t="s">
        <v>1680</v>
      </c>
      <c r="H3205" s="540">
        <v>5264</v>
      </c>
    </row>
    <row r="3206" spans="3:8" ht="15.75" thickBot="1">
      <c r="C3206" s="536" t="s">
        <v>1933</v>
      </c>
      <c r="D3206" s="537" t="s">
        <v>1934</v>
      </c>
      <c r="E3206" s="778"/>
      <c r="F3206" s="538">
        <v>45354</v>
      </c>
      <c r="G3206" s="537" t="s">
        <v>1680</v>
      </c>
      <c r="H3206" s="540">
        <v>6179</v>
      </c>
    </row>
    <row r="3207" spans="3:8" ht="15.75" thickBot="1">
      <c r="C3207" s="536" t="s">
        <v>1933</v>
      </c>
      <c r="D3207" s="537" t="s">
        <v>1934</v>
      </c>
      <c r="E3207" s="778"/>
      <c r="F3207" s="538">
        <v>45415</v>
      </c>
      <c r="G3207" s="537" t="s">
        <v>1680</v>
      </c>
      <c r="H3207" s="540">
        <v>6299</v>
      </c>
    </row>
    <row r="3208" spans="3:8" ht="15.75" thickBot="1">
      <c r="C3208" s="536" t="s">
        <v>1933</v>
      </c>
      <c r="D3208" s="537" t="s">
        <v>1934</v>
      </c>
      <c r="E3208" s="778"/>
      <c r="F3208" s="538">
        <v>45415</v>
      </c>
      <c r="G3208" s="537" t="s">
        <v>1680</v>
      </c>
      <c r="H3208" s="540">
        <v>6233</v>
      </c>
    </row>
    <row r="3209" spans="3:8" ht="15.75" thickBot="1">
      <c r="C3209" s="536" t="s">
        <v>1933</v>
      </c>
      <c r="D3209" s="537" t="s">
        <v>1934</v>
      </c>
      <c r="E3209" s="778"/>
      <c r="F3209" s="538">
        <v>45446</v>
      </c>
      <c r="G3209" s="537" t="s">
        <v>1680</v>
      </c>
      <c r="H3209" s="540">
        <v>6213</v>
      </c>
    </row>
    <row r="3210" spans="3:8" ht="15.75" thickBot="1">
      <c r="C3210" s="536" t="s">
        <v>1933</v>
      </c>
      <c r="D3210" s="537" t="s">
        <v>1934</v>
      </c>
      <c r="E3210" s="778"/>
      <c r="F3210" s="538">
        <v>45446</v>
      </c>
      <c r="G3210" s="537" t="s">
        <v>1680</v>
      </c>
      <c r="H3210" s="540">
        <v>6248</v>
      </c>
    </row>
    <row r="3211" spans="3:8" ht="15.75" thickBot="1">
      <c r="C3211" s="536" t="s">
        <v>1933</v>
      </c>
      <c r="D3211" s="537" t="s">
        <v>1934</v>
      </c>
      <c r="E3211" s="778"/>
      <c r="F3211" s="538">
        <v>45446</v>
      </c>
      <c r="G3211" s="537" t="s">
        <v>1680</v>
      </c>
      <c r="H3211" s="540">
        <v>6225</v>
      </c>
    </row>
    <row r="3212" spans="3:8" ht="15.75" thickBot="1">
      <c r="C3212" s="536" t="s">
        <v>1933</v>
      </c>
      <c r="D3212" s="537" t="s">
        <v>1934</v>
      </c>
      <c r="E3212" s="778"/>
      <c r="F3212" s="538">
        <v>45476</v>
      </c>
      <c r="G3212" s="537" t="s">
        <v>1680</v>
      </c>
      <c r="H3212" s="540">
        <v>6355</v>
      </c>
    </row>
    <row r="3213" spans="3:8" ht="15.75" thickBot="1">
      <c r="C3213" s="536" t="s">
        <v>1933</v>
      </c>
      <c r="D3213" s="537" t="s">
        <v>1934</v>
      </c>
      <c r="E3213" s="778"/>
      <c r="F3213" s="538">
        <v>45507</v>
      </c>
      <c r="G3213" s="537" t="s">
        <v>1680</v>
      </c>
      <c r="H3213" s="540">
        <v>5451</v>
      </c>
    </row>
    <row r="3214" spans="3:8" ht="15.75" thickBot="1">
      <c r="C3214" s="536" t="s">
        <v>1933</v>
      </c>
      <c r="D3214" s="537" t="s">
        <v>1934</v>
      </c>
      <c r="E3214" s="778"/>
      <c r="F3214" s="538">
        <v>45507</v>
      </c>
      <c r="G3214" s="537" t="s">
        <v>1680</v>
      </c>
      <c r="H3214" s="540">
        <v>5311</v>
      </c>
    </row>
    <row r="3215" spans="3:8" ht="15.75" thickBot="1">
      <c r="C3215" s="536" t="s">
        <v>1933</v>
      </c>
      <c r="D3215" s="537" t="s">
        <v>1934</v>
      </c>
      <c r="E3215" s="778"/>
      <c r="F3215" s="538">
        <v>45507</v>
      </c>
      <c r="G3215" s="537" t="s">
        <v>1680</v>
      </c>
      <c r="H3215" s="540">
        <v>5468</v>
      </c>
    </row>
    <row r="3216" spans="3:8" ht="15.75" thickBot="1">
      <c r="C3216" s="536" t="s">
        <v>1933</v>
      </c>
      <c r="D3216" s="537" t="s">
        <v>1934</v>
      </c>
      <c r="E3216" s="778"/>
      <c r="F3216" s="537" t="s">
        <v>1819</v>
      </c>
      <c r="G3216" s="537" t="s">
        <v>1680</v>
      </c>
      <c r="H3216" s="540">
        <v>6037</v>
      </c>
    </row>
    <row r="3217" spans="3:8" ht="15.75" thickBot="1">
      <c r="C3217" s="536" t="s">
        <v>1933</v>
      </c>
      <c r="D3217" s="537" t="s">
        <v>1934</v>
      </c>
      <c r="E3217" s="778"/>
      <c r="F3217" s="537" t="s">
        <v>1819</v>
      </c>
      <c r="G3217" s="537" t="s">
        <v>1680</v>
      </c>
      <c r="H3217" s="540">
        <v>6532</v>
      </c>
    </row>
    <row r="3218" spans="3:8" ht="15.75" thickBot="1">
      <c r="C3218" s="536" t="s">
        <v>1933</v>
      </c>
      <c r="D3218" s="537" t="s">
        <v>1934</v>
      </c>
      <c r="E3218" s="778"/>
      <c r="F3218" s="537" t="s">
        <v>1819</v>
      </c>
      <c r="G3218" s="537" t="s">
        <v>1680</v>
      </c>
      <c r="H3218" s="540">
        <v>5653</v>
      </c>
    </row>
    <row r="3219" spans="3:8" ht="15.75" thickBot="1">
      <c r="C3219" s="536" t="s">
        <v>1933</v>
      </c>
      <c r="D3219" s="537" t="s">
        <v>1934</v>
      </c>
      <c r="E3219" s="778"/>
      <c r="F3219" s="537" t="s">
        <v>1819</v>
      </c>
      <c r="G3219" s="537" t="s">
        <v>1680</v>
      </c>
      <c r="H3219" s="540">
        <v>6057</v>
      </c>
    </row>
    <row r="3220" spans="3:8" ht="15.75" thickBot="1">
      <c r="C3220" s="536" t="s">
        <v>1933</v>
      </c>
      <c r="D3220" s="537" t="s">
        <v>1934</v>
      </c>
      <c r="E3220" s="778"/>
      <c r="F3220" s="537" t="s">
        <v>1820</v>
      </c>
      <c r="G3220" s="537" t="s">
        <v>1680</v>
      </c>
      <c r="H3220" s="540">
        <v>4415</v>
      </c>
    </row>
    <row r="3221" spans="3:8" ht="15.75" thickBot="1">
      <c r="C3221" s="536" t="s">
        <v>1933</v>
      </c>
      <c r="D3221" s="537" t="s">
        <v>1934</v>
      </c>
      <c r="E3221" s="778"/>
      <c r="F3221" s="537" t="s">
        <v>1820</v>
      </c>
      <c r="G3221" s="537" t="s">
        <v>1680</v>
      </c>
      <c r="H3221" s="540">
        <v>4099</v>
      </c>
    </row>
    <row r="3222" spans="3:8" ht="15.75" thickBot="1">
      <c r="C3222" s="536" t="s">
        <v>1933</v>
      </c>
      <c r="D3222" s="537" t="s">
        <v>1934</v>
      </c>
      <c r="E3222" s="778"/>
      <c r="F3222" s="537" t="s">
        <v>1820</v>
      </c>
      <c r="G3222" s="537" t="s">
        <v>1680</v>
      </c>
      <c r="H3222" s="540">
        <v>5155</v>
      </c>
    </row>
    <row r="3223" spans="3:8" ht="15.75" thickBot="1">
      <c r="C3223" s="536" t="s">
        <v>1933</v>
      </c>
      <c r="D3223" s="537" t="s">
        <v>1934</v>
      </c>
      <c r="E3223" s="778"/>
      <c r="F3223" s="537" t="s">
        <v>1820</v>
      </c>
      <c r="G3223" s="537" t="s">
        <v>1680</v>
      </c>
      <c r="H3223" s="540">
        <v>4849</v>
      </c>
    </row>
    <row r="3224" spans="3:8" ht="15.75" thickBot="1">
      <c r="C3224" s="536" t="s">
        <v>1933</v>
      </c>
      <c r="D3224" s="537" t="s">
        <v>1934</v>
      </c>
      <c r="E3224" s="778"/>
      <c r="F3224" s="537" t="s">
        <v>1823</v>
      </c>
      <c r="G3224" s="537" t="s">
        <v>1680</v>
      </c>
      <c r="H3224" s="540">
        <v>5407</v>
      </c>
    </row>
    <row r="3225" spans="3:8" ht="15.75" thickBot="1">
      <c r="C3225" s="536" t="s">
        <v>1933</v>
      </c>
      <c r="D3225" s="537" t="s">
        <v>1934</v>
      </c>
      <c r="E3225" s="778"/>
      <c r="F3225" s="537" t="s">
        <v>1823</v>
      </c>
      <c r="G3225" s="537" t="s">
        <v>1680</v>
      </c>
      <c r="H3225" s="540">
        <v>5684</v>
      </c>
    </row>
    <row r="3226" spans="3:8" ht="15.75" thickBot="1">
      <c r="C3226" s="536" t="s">
        <v>1933</v>
      </c>
      <c r="D3226" s="537" t="s">
        <v>1934</v>
      </c>
      <c r="E3226" s="778"/>
      <c r="F3226" s="537" t="s">
        <v>1823</v>
      </c>
      <c r="G3226" s="537" t="s">
        <v>1680</v>
      </c>
      <c r="H3226" s="540">
        <v>4839</v>
      </c>
    </row>
    <row r="3227" spans="3:8" ht="15.75" thickBot="1">
      <c r="C3227" s="536" t="s">
        <v>1933</v>
      </c>
      <c r="D3227" s="537" t="s">
        <v>1934</v>
      </c>
      <c r="E3227" s="778"/>
      <c r="F3227" s="537" t="s">
        <v>1823</v>
      </c>
      <c r="G3227" s="537" t="s">
        <v>1680</v>
      </c>
      <c r="H3227" s="540">
        <v>6564</v>
      </c>
    </row>
    <row r="3228" spans="3:8" ht="15.75" thickBot="1">
      <c r="C3228" s="536" t="s">
        <v>1933</v>
      </c>
      <c r="D3228" s="537" t="s">
        <v>1934</v>
      </c>
      <c r="E3228" s="778"/>
      <c r="F3228" s="537" t="s">
        <v>1870</v>
      </c>
      <c r="G3228" s="537" t="s">
        <v>1680</v>
      </c>
      <c r="H3228" s="540">
        <v>6351</v>
      </c>
    </row>
    <row r="3229" spans="3:8" ht="15.75" thickBot="1">
      <c r="C3229" s="536" t="s">
        <v>1933</v>
      </c>
      <c r="D3229" s="537" t="s">
        <v>1934</v>
      </c>
      <c r="E3229" s="778"/>
      <c r="F3229" s="537" t="s">
        <v>1870</v>
      </c>
      <c r="G3229" s="537" t="s">
        <v>1680</v>
      </c>
      <c r="H3229" s="540">
        <v>5330</v>
      </c>
    </row>
    <row r="3230" spans="3:8" ht="15.75" thickBot="1">
      <c r="C3230" s="536" t="s">
        <v>1933</v>
      </c>
      <c r="D3230" s="537" t="s">
        <v>1934</v>
      </c>
      <c r="E3230" s="778"/>
      <c r="F3230" s="537" t="s">
        <v>1870</v>
      </c>
      <c r="G3230" s="537" t="s">
        <v>1680</v>
      </c>
      <c r="H3230" s="540">
        <v>6575</v>
      </c>
    </row>
    <row r="3231" spans="3:8" ht="15.75" thickBot="1">
      <c r="C3231" s="536" t="s">
        <v>1933</v>
      </c>
      <c r="D3231" s="537" t="s">
        <v>1934</v>
      </c>
      <c r="E3231" s="778"/>
      <c r="F3231" s="537" t="s">
        <v>1870</v>
      </c>
      <c r="G3231" s="537" t="s">
        <v>1680</v>
      </c>
      <c r="H3231" s="540">
        <v>6564</v>
      </c>
    </row>
    <row r="3232" spans="3:8" ht="15.75" thickBot="1">
      <c r="C3232" s="536" t="s">
        <v>1933</v>
      </c>
      <c r="D3232" s="537" t="s">
        <v>1934</v>
      </c>
      <c r="E3232" s="778"/>
      <c r="F3232" s="537" t="s">
        <v>1824</v>
      </c>
      <c r="G3232" s="537" t="s">
        <v>1680</v>
      </c>
      <c r="H3232" s="540">
        <v>6770</v>
      </c>
    </row>
    <row r="3233" spans="3:8" ht="15.75" thickBot="1">
      <c r="C3233" s="536" t="s">
        <v>1933</v>
      </c>
      <c r="D3233" s="537" t="s">
        <v>1934</v>
      </c>
      <c r="E3233" s="778"/>
      <c r="F3233" s="537" t="s">
        <v>1824</v>
      </c>
      <c r="G3233" s="537" t="s">
        <v>1680</v>
      </c>
      <c r="H3233" s="540">
        <v>6785</v>
      </c>
    </row>
    <row r="3234" spans="3:8" ht="15.75" thickBot="1">
      <c r="C3234" s="536" t="s">
        <v>1933</v>
      </c>
      <c r="D3234" s="537" t="s">
        <v>1934</v>
      </c>
      <c r="E3234" s="778"/>
      <c r="F3234" s="537" t="s">
        <v>1917</v>
      </c>
      <c r="G3234" s="537" t="s">
        <v>1680</v>
      </c>
      <c r="H3234" s="540">
        <v>5043</v>
      </c>
    </row>
    <row r="3235" spans="3:8" ht="15.75" thickBot="1">
      <c r="C3235" s="536" t="s">
        <v>1933</v>
      </c>
      <c r="D3235" s="537" t="s">
        <v>1934</v>
      </c>
      <c r="E3235" s="778"/>
      <c r="F3235" s="537" t="s">
        <v>1917</v>
      </c>
      <c r="G3235" s="537" t="s">
        <v>1680</v>
      </c>
      <c r="H3235" s="540">
        <v>5186</v>
      </c>
    </row>
    <row r="3236" spans="3:8" ht="15.75" thickBot="1">
      <c r="C3236" s="536" t="s">
        <v>1933</v>
      </c>
      <c r="D3236" s="537" t="s">
        <v>1934</v>
      </c>
      <c r="E3236" s="778"/>
      <c r="F3236" s="537" t="s">
        <v>1917</v>
      </c>
      <c r="G3236" s="537" t="s">
        <v>1680</v>
      </c>
      <c r="H3236" s="540">
        <v>6608</v>
      </c>
    </row>
    <row r="3237" spans="3:8" ht="15.75" thickBot="1">
      <c r="C3237" s="536" t="s">
        <v>1933</v>
      </c>
      <c r="D3237" s="537" t="s">
        <v>1934</v>
      </c>
      <c r="E3237" s="778"/>
      <c r="F3237" s="537" t="s">
        <v>1917</v>
      </c>
      <c r="G3237" s="537" t="s">
        <v>1680</v>
      </c>
      <c r="H3237" s="540">
        <v>6215</v>
      </c>
    </row>
    <row r="3238" spans="3:8" ht="15.75" thickBot="1">
      <c r="C3238" s="536" t="s">
        <v>1933</v>
      </c>
      <c r="D3238" s="537" t="s">
        <v>1934</v>
      </c>
      <c r="E3238" s="778"/>
      <c r="F3238" s="537" t="s">
        <v>1917</v>
      </c>
      <c r="G3238" s="537" t="s">
        <v>1680</v>
      </c>
      <c r="H3238" s="540">
        <v>-5043</v>
      </c>
    </row>
    <row r="3239" spans="3:8" ht="15.75" thickBot="1">
      <c r="C3239" s="536" t="s">
        <v>1933</v>
      </c>
      <c r="D3239" s="537" t="s">
        <v>1934</v>
      </c>
      <c r="E3239" s="778"/>
      <c r="F3239" s="537" t="s">
        <v>1825</v>
      </c>
      <c r="G3239" s="537" t="s">
        <v>1680</v>
      </c>
      <c r="H3239" s="540">
        <v>6495</v>
      </c>
    </row>
    <row r="3240" spans="3:8" ht="15.75" thickBot="1">
      <c r="C3240" s="536" t="s">
        <v>1933</v>
      </c>
      <c r="D3240" s="537" t="s">
        <v>1934</v>
      </c>
      <c r="E3240" s="778"/>
      <c r="F3240" s="537" t="s">
        <v>1825</v>
      </c>
      <c r="G3240" s="537" t="s">
        <v>1680</v>
      </c>
      <c r="H3240" s="540">
        <v>6848</v>
      </c>
    </row>
    <row r="3241" spans="3:8" ht="15.75" thickBot="1">
      <c r="C3241" s="536" t="s">
        <v>1933</v>
      </c>
      <c r="D3241" s="537" t="s">
        <v>1934</v>
      </c>
      <c r="E3241" s="778"/>
      <c r="F3241" s="537" t="s">
        <v>1825</v>
      </c>
      <c r="G3241" s="537" t="s">
        <v>1680</v>
      </c>
      <c r="H3241" s="540">
        <v>6546</v>
      </c>
    </row>
    <row r="3242" spans="3:8" ht="15.75" thickBot="1">
      <c r="C3242" s="536" t="s">
        <v>1933</v>
      </c>
      <c r="D3242" s="537" t="s">
        <v>1934</v>
      </c>
      <c r="E3242" s="778"/>
      <c r="F3242" s="537" t="s">
        <v>1825</v>
      </c>
      <c r="G3242" s="537" t="s">
        <v>1680</v>
      </c>
      <c r="H3242" s="540">
        <v>5984</v>
      </c>
    </row>
    <row r="3243" spans="3:8" ht="15.75" thickBot="1">
      <c r="C3243" s="536" t="s">
        <v>1933</v>
      </c>
      <c r="D3243" s="537" t="s">
        <v>1934</v>
      </c>
      <c r="E3243" s="778"/>
      <c r="F3243" s="537" t="s">
        <v>1918</v>
      </c>
      <c r="G3243" s="537" t="s">
        <v>1680</v>
      </c>
      <c r="H3243" s="540">
        <v>21340</v>
      </c>
    </row>
    <row r="3244" spans="3:8" ht="15.75" thickBot="1">
      <c r="C3244" s="536" t="s">
        <v>1933</v>
      </c>
      <c r="D3244" s="537" t="s">
        <v>1934</v>
      </c>
      <c r="E3244" s="778"/>
      <c r="F3244" s="537" t="s">
        <v>1826</v>
      </c>
      <c r="G3244" s="537" t="s">
        <v>1680</v>
      </c>
      <c r="H3244" s="540">
        <v>21350</v>
      </c>
    </row>
    <row r="3245" spans="3:8" ht="15.75" thickBot="1">
      <c r="C3245" s="536" t="s">
        <v>1933</v>
      </c>
      <c r="D3245" s="537" t="s">
        <v>1934</v>
      </c>
      <c r="E3245" s="778"/>
      <c r="F3245" s="537" t="s">
        <v>1827</v>
      </c>
      <c r="G3245" s="537" t="s">
        <v>1680</v>
      </c>
      <c r="H3245" s="540">
        <v>7056</v>
      </c>
    </row>
    <row r="3246" spans="3:8" ht="15.75" thickBot="1">
      <c r="C3246" s="536" t="s">
        <v>1933</v>
      </c>
      <c r="D3246" s="537" t="s">
        <v>1934</v>
      </c>
      <c r="E3246" s="778"/>
      <c r="F3246" s="537" t="s">
        <v>1827</v>
      </c>
      <c r="G3246" s="537" t="s">
        <v>1680</v>
      </c>
      <c r="H3246" s="540">
        <v>7100</v>
      </c>
    </row>
    <row r="3247" spans="3:8" ht="15.75" thickBot="1">
      <c r="C3247" s="536" t="s">
        <v>1933</v>
      </c>
      <c r="D3247" s="537" t="s">
        <v>1934</v>
      </c>
      <c r="E3247" s="778"/>
      <c r="F3247" s="537" t="s">
        <v>1827</v>
      </c>
      <c r="G3247" s="537" t="s">
        <v>1680</v>
      </c>
      <c r="H3247" s="540">
        <v>7115</v>
      </c>
    </row>
    <row r="3248" spans="3:8" ht="15.75" thickBot="1">
      <c r="C3248" s="536" t="s">
        <v>1933</v>
      </c>
      <c r="D3248" s="537" t="s">
        <v>1934</v>
      </c>
      <c r="E3248" s="778"/>
      <c r="F3248" s="537" t="s">
        <v>1827</v>
      </c>
      <c r="G3248" s="537" t="s">
        <v>1680</v>
      </c>
      <c r="H3248" s="540">
        <v>7133</v>
      </c>
    </row>
    <row r="3249" spans="3:8" ht="15.75" thickBot="1">
      <c r="C3249" s="536" t="s">
        <v>1933</v>
      </c>
      <c r="D3249" s="537" t="s">
        <v>1934</v>
      </c>
      <c r="E3249" s="778"/>
      <c r="F3249" s="537" t="s">
        <v>1828</v>
      </c>
      <c r="G3249" s="537" t="s">
        <v>1680</v>
      </c>
      <c r="H3249" s="540">
        <v>6215</v>
      </c>
    </row>
    <row r="3250" spans="3:8" ht="15.75" thickBot="1">
      <c r="C3250" s="536" t="s">
        <v>1933</v>
      </c>
      <c r="D3250" s="537" t="s">
        <v>1934</v>
      </c>
      <c r="E3250" s="778"/>
      <c r="F3250" s="537" t="s">
        <v>1828</v>
      </c>
      <c r="G3250" s="537" t="s">
        <v>1680</v>
      </c>
      <c r="H3250" s="540">
        <v>6917</v>
      </c>
    </row>
    <row r="3251" spans="3:8" ht="15.75" thickBot="1">
      <c r="C3251" s="536" t="s">
        <v>1933</v>
      </c>
      <c r="D3251" s="537" t="s">
        <v>1934</v>
      </c>
      <c r="E3251" s="778"/>
      <c r="F3251" s="537" t="s">
        <v>1828</v>
      </c>
      <c r="G3251" s="537" t="s">
        <v>1680</v>
      </c>
      <c r="H3251" s="540">
        <v>5186</v>
      </c>
    </row>
    <row r="3252" spans="3:8" ht="15.75" thickBot="1">
      <c r="C3252" s="536" t="s">
        <v>1933</v>
      </c>
      <c r="D3252" s="537" t="s">
        <v>1934</v>
      </c>
      <c r="E3252" s="778"/>
      <c r="F3252" s="537" t="s">
        <v>1829</v>
      </c>
      <c r="G3252" s="537" t="s">
        <v>1680</v>
      </c>
      <c r="H3252" s="540">
        <v>6854</v>
      </c>
    </row>
    <row r="3253" spans="3:8" ht="15.75" thickBot="1">
      <c r="C3253" s="536" t="s">
        <v>1933</v>
      </c>
      <c r="D3253" s="537" t="s">
        <v>1934</v>
      </c>
      <c r="E3253" s="778"/>
      <c r="F3253" s="537" t="s">
        <v>1829</v>
      </c>
      <c r="G3253" s="537" t="s">
        <v>1680</v>
      </c>
      <c r="H3253" s="540">
        <v>6861</v>
      </c>
    </row>
    <row r="3254" spans="3:8" ht="15.75" thickBot="1">
      <c r="C3254" s="536" t="s">
        <v>1933</v>
      </c>
      <c r="D3254" s="537" t="s">
        <v>1934</v>
      </c>
      <c r="E3254" s="778"/>
      <c r="F3254" s="537" t="s">
        <v>1829</v>
      </c>
      <c r="G3254" s="537" t="s">
        <v>1680</v>
      </c>
      <c r="H3254" s="540">
        <v>6863</v>
      </c>
    </row>
    <row r="3255" spans="3:8" ht="15.75" thickBot="1">
      <c r="C3255" s="536" t="s">
        <v>1933</v>
      </c>
      <c r="D3255" s="537" t="s">
        <v>1934</v>
      </c>
      <c r="E3255" s="778"/>
      <c r="F3255" s="537" t="s">
        <v>1703</v>
      </c>
      <c r="G3255" s="537" t="s">
        <v>1680</v>
      </c>
      <c r="H3255" s="540">
        <v>21170</v>
      </c>
    </row>
    <row r="3256" spans="3:8" ht="15.75" thickBot="1">
      <c r="C3256" s="536" t="s">
        <v>1933</v>
      </c>
      <c r="D3256" s="537" t="s">
        <v>1934</v>
      </c>
      <c r="E3256" s="778"/>
      <c r="F3256" s="537" t="s">
        <v>837</v>
      </c>
      <c r="G3256" s="537" t="s">
        <v>814</v>
      </c>
      <c r="H3256" s="540">
        <v>-392042.46</v>
      </c>
    </row>
    <row r="3257" spans="3:8" ht="15.75" thickBot="1">
      <c r="C3257" s="536" t="s">
        <v>1933</v>
      </c>
      <c r="D3257" s="537" t="s">
        <v>1934</v>
      </c>
      <c r="E3257" s="778"/>
      <c r="F3257" s="537" t="s">
        <v>837</v>
      </c>
      <c r="G3257" s="537" t="s">
        <v>1680</v>
      </c>
      <c r="H3257" s="540">
        <v>21220</v>
      </c>
    </row>
    <row r="3258" spans="3:8" ht="15.75" thickBot="1">
      <c r="C3258" s="536" t="s">
        <v>1933</v>
      </c>
      <c r="D3258" s="537" t="s">
        <v>1934</v>
      </c>
      <c r="E3258" s="778"/>
      <c r="F3258" s="538">
        <v>45295</v>
      </c>
      <c r="G3258" s="537" t="s">
        <v>1680</v>
      </c>
      <c r="H3258" s="540">
        <v>21310</v>
      </c>
    </row>
    <row r="3259" spans="3:8" ht="15.75" thickBot="1">
      <c r="C3259" s="536" t="s">
        <v>1933</v>
      </c>
      <c r="D3259" s="537" t="s">
        <v>1934</v>
      </c>
      <c r="E3259" s="778"/>
      <c r="F3259" s="538">
        <v>45355</v>
      </c>
      <c r="G3259" s="537" t="s">
        <v>1680</v>
      </c>
      <c r="H3259" s="540">
        <v>5517</v>
      </c>
    </row>
    <row r="3260" spans="3:8" ht="15.75" thickBot="1">
      <c r="C3260" s="536" t="s">
        <v>1933</v>
      </c>
      <c r="D3260" s="537" t="s">
        <v>1934</v>
      </c>
      <c r="E3260" s="778"/>
      <c r="F3260" s="538">
        <v>45355</v>
      </c>
      <c r="G3260" s="537" t="s">
        <v>1680</v>
      </c>
      <c r="H3260" s="540">
        <v>4674</v>
      </c>
    </row>
    <row r="3261" spans="3:8" ht="15.75" thickBot="1">
      <c r="C3261" s="536" t="s">
        <v>1933</v>
      </c>
      <c r="D3261" s="537" t="s">
        <v>1934</v>
      </c>
      <c r="E3261" s="778"/>
      <c r="F3261" s="538">
        <v>45355</v>
      </c>
      <c r="G3261" s="537" t="s">
        <v>1680</v>
      </c>
      <c r="H3261" s="540">
        <v>5996</v>
      </c>
    </row>
    <row r="3262" spans="3:8" ht="15.75" thickBot="1">
      <c r="C3262" s="536" t="s">
        <v>1933</v>
      </c>
      <c r="D3262" s="537" t="s">
        <v>1934</v>
      </c>
      <c r="E3262" s="778"/>
      <c r="F3262" s="538">
        <v>45355</v>
      </c>
      <c r="G3262" s="537" t="s">
        <v>1680</v>
      </c>
      <c r="H3262" s="540">
        <v>5991</v>
      </c>
    </row>
    <row r="3263" spans="3:8" ht="15.75" thickBot="1">
      <c r="C3263" s="536" t="s">
        <v>1933</v>
      </c>
      <c r="D3263" s="537" t="s">
        <v>1934</v>
      </c>
      <c r="E3263" s="778"/>
      <c r="F3263" s="538">
        <v>45386</v>
      </c>
      <c r="G3263" s="537" t="s">
        <v>1680</v>
      </c>
      <c r="H3263" s="540">
        <v>6232</v>
      </c>
    </row>
    <row r="3264" spans="3:8" ht="15.75" thickBot="1">
      <c r="C3264" s="536" t="s">
        <v>1933</v>
      </c>
      <c r="D3264" s="537" t="s">
        <v>1934</v>
      </c>
      <c r="E3264" s="778"/>
      <c r="F3264" s="538">
        <v>45386</v>
      </c>
      <c r="G3264" s="537" t="s">
        <v>1680</v>
      </c>
      <c r="H3264" s="540">
        <v>6310</v>
      </c>
    </row>
    <row r="3265" spans="3:8" ht="15.75" thickBot="1">
      <c r="C3265" s="536" t="s">
        <v>1933</v>
      </c>
      <c r="D3265" s="537" t="s">
        <v>1934</v>
      </c>
      <c r="E3265" s="778"/>
      <c r="F3265" s="538">
        <v>45416</v>
      </c>
      <c r="G3265" s="537" t="s">
        <v>1680</v>
      </c>
      <c r="H3265" s="540">
        <v>6645</v>
      </c>
    </row>
    <row r="3266" spans="3:8" ht="15.75" thickBot="1">
      <c r="C3266" s="536" t="s">
        <v>1933</v>
      </c>
      <c r="D3266" s="537" t="s">
        <v>1934</v>
      </c>
      <c r="E3266" s="778"/>
      <c r="F3266" s="538">
        <v>45447</v>
      </c>
      <c r="G3266" s="537" t="s">
        <v>1680</v>
      </c>
      <c r="H3266" s="540">
        <v>5924</v>
      </c>
    </row>
    <row r="3267" spans="3:8" ht="15.75" thickBot="1">
      <c r="C3267" s="536" t="s">
        <v>1933</v>
      </c>
      <c r="D3267" s="537" t="s">
        <v>1934</v>
      </c>
      <c r="E3267" s="778"/>
      <c r="F3267" s="538">
        <v>45447</v>
      </c>
      <c r="G3267" s="537" t="s">
        <v>1680</v>
      </c>
      <c r="H3267" s="540">
        <v>6377</v>
      </c>
    </row>
    <row r="3268" spans="3:8" ht="15.75" thickBot="1">
      <c r="C3268" s="536" t="s">
        <v>1933</v>
      </c>
      <c r="D3268" s="537" t="s">
        <v>1934</v>
      </c>
      <c r="E3268" s="778"/>
      <c r="F3268" s="538">
        <v>45447</v>
      </c>
      <c r="G3268" s="537" t="s">
        <v>1680</v>
      </c>
      <c r="H3268" s="540">
        <v>6388</v>
      </c>
    </row>
    <row r="3269" spans="3:8" ht="15.75" thickBot="1">
      <c r="C3269" s="536" t="s">
        <v>1933</v>
      </c>
      <c r="D3269" s="537" t="s">
        <v>1934</v>
      </c>
      <c r="E3269" s="778"/>
      <c r="F3269" s="538">
        <v>45477</v>
      </c>
      <c r="G3269" s="537" t="s">
        <v>1680</v>
      </c>
      <c r="H3269" s="540">
        <v>6258</v>
      </c>
    </row>
    <row r="3270" spans="3:8" ht="15.75" thickBot="1">
      <c r="C3270" s="536" t="s">
        <v>1933</v>
      </c>
      <c r="D3270" s="537" t="s">
        <v>1934</v>
      </c>
      <c r="E3270" s="778"/>
      <c r="F3270" s="538">
        <v>45477</v>
      </c>
      <c r="G3270" s="537" t="s">
        <v>1680</v>
      </c>
      <c r="H3270" s="540">
        <v>4903</v>
      </c>
    </row>
    <row r="3271" spans="3:8" ht="15.75" thickBot="1">
      <c r="C3271" s="536" t="s">
        <v>1933</v>
      </c>
      <c r="D3271" s="537" t="s">
        <v>1934</v>
      </c>
      <c r="E3271" s="778"/>
      <c r="F3271" s="538">
        <v>45477</v>
      </c>
      <c r="G3271" s="537" t="s">
        <v>1680</v>
      </c>
      <c r="H3271" s="540">
        <v>5904</v>
      </c>
    </row>
    <row r="3272" spans="3:8" ht="15.75" thickBot="1">
      <c r="C3272" s="536" t="s">
        <v>1933</v>
      </c>
      <c r="D3272" s="537" t="s">
        <v>1934</v>
      </c>
      <c r="E3272" s="778"/>
      <c r="F3272" s="538">
        <v>45508</v>
      </c>
      <c r="G3272" s="537" t="s">
        <v>1680</v>
      </c>
      <c r="H3272" s="540">
        <v>6665</v>
      </c>
    </row>
    <row r="3273" spans="3:8" ht="15.75" thickBot="1">
      <c r="C3273" s="536" t="s">
        <v>1933</v>
      </c>
      <c r="D3273" s="537" t="s">
        <v>1934</v>
      </c>
      <c r="E3273" s="778"/>
      <c r="F3273" s="538">
        <v>45539</v>
      </c>
      <c r="G3273" s="537" t="s">
        <v>1680</v>
      </c>
      <c r="H3273" s="540">
        <v>6590</v>
      </c>
    </row>
    <row r="3274" spans="3:8" ht="15.75" thickBot="1">
      <c r="C3274" s="536" t="s">
        <v>1933</v>
      </c>
      <c r="D3274" s="537" t="s">
        <v>1934</v>
      </c>
      <c r="E3274" s="778"/>
      <c r="F3274" s="538">
        <v>45539</v>
      </c>
      <c r="G3274" s="537" t="s">
        <v>1680</v>
      </c>
      <c r="H3274" s="540">
        <v>6854</v>
      </c>
    </row>
    <row r="3275" spans="3:8" ht="15.75" thickBot="1">
      <c r="C3275" s="536" t="s">
        <v>1933</v>
      </c>
      <c r="D3275" s="537" t="s">
        <v>1934</v>
      </c>
      <c r="E3275" s="778"/>
      <c r="F3275" s="538">
        <v>45539</v>
      </c>
      <c r="G3275" s="537" t="s">
        <v>1680</v>
      </c>
      <c r="H3275" s="540">
        <v>5928</v>
      </c>
    </row>
    <row r="3276" spans="3:8" ht="15.75" thickBot="1">
      <c r="C3276" s="536" t="s">
        <v>1933</v>
      </c>
      <c r="D3276" s="537" t="s">
        <v>1934</v>
      </c>
      <c r="E3276" s="778"/>
      <c r="F3276" s="538">
        <v>45539</v>
      </c>
      <c r="G3276" s="537" t="s">
        <v>1680</v>
      </c>
      <c r="H3276" s="540">
        <v>6850</v>
      </c>
    </row>
    <row r="3277" spans="3:8" ht="15.75" thickBot="1">
      <c r="C3277" s="536" t="s">
        <v>1933</v>
      </c>
      <c r="D3277" s="537" t="s">
        <v>1934</v>
      </c>
      <c r="E3277" s="778"/>
      <c r="F3277" s="538">
        <v>45539</v>
      </c>
      <c r="G3277" s="537" t="s">
        <v>1680</v>
      </c>
      <c r="H3277" s="540">
        <v>5107</v>
      </c>
    </row>
    <row r="3278" spans="3:8" ht="15.75" thickBot="1">
      <c r="C3278" s="536" t="s">
        <v>1933</v>
      </c>
      <c r="D3278" s="537" t="s">
        <v>1934</v>
      </c>
      <c r="E3278" s="778"/>
      <c r="F3278" s="538">
        <v>45539</v>
      </c>
      <c r="G3278" s="537" t="s">
        <v>1680</v>
      </c>
      <c r="H3278" s="540">
        <v>6810</v>
      </c>
    </row>
    <row r="3279" spans="3:8" ht="15.75" thickBot="1">
      <c r="C3279" s="536" t="s">
        <v>1933</v>
      </c>
      <c r="D3279" s="537" t="s">
        <v>1934</v>
      </c>
      <c r="E3279" s="778"/>
      <c r="F3279" s="538">
        <v>45569</v>
      </c>
      <c r="G3279" s="537" t="s">
        <v>1680</v>
      </c>
      <c r="H3279" s="540">
        <v>6547</v>
      </c>
    </row>
    <row r="3280" spans="3:8" ht="15.75" thickBot="1">
      <c r="C3280" s="536" t="s">
        <v>1933</v>
      </c>
      <c r="D3280" s="537" t="s">
        <v>1934</v>
      </c>
      <c r="E3280" s="778"/>
      <c r="F3280" s="538">
        <v>45600</v>
      </c>
      <c r="G3280" s="537" t="s">
        <v>1680</v>
      </c>
      <c r="H3280" s="540">
        <v>6509</v>
      </c>
    </row>
    <row r="3281" spans="3:8" ht="15.75" thickBot="1">
      <c r="C3281" s="536" t="s">
        <v>1933</v>
      </c>
      <c r="D3281" s="537" t="s">
        <v>1934</v>
      </c>
      <c r="E3281" s="778"/>
      <c r="F3281" s="538">
        <v>45600</v>
      </c>
      <c r="G3281" s="537" t="s">
        <v>1680</v>
      </c>
      <c r="H3281" s="540">
        <v>6552</v>
      </c>
    </row>
    <row r="3282" spans="3:8" ht="15.75" thickBot="1">
      <c r="C3282" s="536" t="s">
        <v>1933</v>
      </c>
      <c r="D3282" s="537" t="s">
        <v>1934</v>
      </c>
      <c r="E3282" s="778"/>
      <c r="F3282" s="538">
        <v>45630</v>
      </c>
      <c r="G3282" s="537" t="s">
        <v>1680</v>
      </c>
      <c r="H3282" s="540">
        <v>6686</v>
      </c>
    </row>
    <row r="3283" spans="3:8" ht="15.75" thickBot="1">
      <c r="C3283" s="536" t="s">
        <v>1933</v>
      </c>
      <c r="D3283" s="537" t="s">
        <v>1934</v>
      </c>
      <c r="E3283" s="778"/>
      <c r="F3283" s="537" t="s">
        <v>1705</v>
      </c>
      <c r="G3283" s="537" t="s">
        <v>1680</v>
      </c>
      <c r="H3283" s="540">
        <v>5980</v>
      </c>
    </row>
    <row r="3284" spans="3:8" ht="15.75" thickBot="1">
      <c r="C3284" s="536" t="s">
        <v>1933</v>
      </c>
      <c r="D3284" s="537" t="s">
        <v>1934</v>
      </c>
      <c r="E3284" s="778"/>
      <c r="F3284" s="537" t="s">
        <v>1705</v>
      </c>
      <c r="G3284" s="537" t="s">
        <v>1680</v>
      </c>
      <c r="H3284" s="540">
        <v>5248</v>
      </c>
    </row>
    <row r="3285" spans="3:8" ht="15.75" thickBot="1">
      <c r="C3285" s="536" t="s">
        <v>1933</v>
      </c>
      <c r="D3285" s="537" t="s">
        <v>1934</v>
      </c>
      <c r="E3285" s="778"/>
      <c r="F3285" s="537" t="s">
        <v>1706</v>
      </c>
      <c r="G3285" s="537" t="s">
        <v>1680</v>
      </c>
      <c r="H3285" s="540">
        <v>6344</v>
      </c>
    </row>
    <row r="3286" spans="3:8" ht="15.75" thickBot="1">
      <c r="C3286" s="536" t="s">
        <v>1933</v>
      </c>
      <c r="D3286" s="537" t="s">
        <v>1934</v>
      </c>
      <c r="E3286" s="778"/>
      <c r="F3286" s="537" t="s">
        <v>1831</v>
      </c>
      <c r="G3286" s="537" t="s">
        <v>1680</v>
      </c>
      <c r="H3286" s="540">
        <v>6766</v>
      </c>
    </row>
    <row r="3287" spans="3:8" ht="15.75" thickBot="1">
      <c r="C3287" s="536" t="s">
        <v>1933</v>
      </c>
      <c r="D3287" s="537" t="s">
        <v>1934</v>
      </c>
      <c r="E3287" s="778"/>
      <c r="F3287" s="537" t="s">
        <v>1831</v>
      </c>
      <c r="G3287" s="537" t="s">
        <v>1680</v>
      </c>
      <c r="H3287" s="540">
        <v>6990</v>
      </c>
    </row>
    <row r="3288" spans="3:8" ht="15.75" thickBot="1">
      <c r="C3288" s="536" t="s">
        <v>1933</v>
      </c>
      <c r="D3288" s="537" t="s">
        <v>1934</v>
      </c>
      <c r="E3288" s="778"/>
      <c r="F3288" s="537" t="s">
        <v>1831</v>
      </c>
      <c r="G3288" s="537" t="s">
        <v>1680</v>
      </c>
      <c r="H3288" s="540">
        <v>6178</v>
      </c>
    </row>
    <row r="3289" spans="3:8" ht="15.75" thickBot="1">
      <c r="C3289" s="536" t="s">
        <v>1933</v>
      </c>
      <c r="D3289" s="537" t="s">
        <v>1934</v>
      </c>
      <c r="E3289" s="778"/>
      <c r="F3289" s="537" t="s">
        <v>1832</v>
      </c>
      <c r="G3289" s="537" t="s">
        <v>1680</v>
      </c>
      <c r="H3289" s="540">
        <v>6403</v>
      </c>
    </row>
    <row r="3290" spans="3:8" ht="15.75" thickBot="1">
      <c r="C3290" s="536" t="s">
        <v>1933</v>
      </c>
      <c r="D3290" s="537" t="s">
        <v>1934</v>
      </c>
      <c r="E3290" s="778"/>
      <c r="F3290" s="537" t="s">
        <v>1832</v>
      </c>
      <c r="G3290" s="537" t="s">
        <v>1680</v>
      </c>
      <c r="H3290" s="540">
        <v>6362</v>
      </c>
    </row>
    <row r="3291" spans="3:8" ht="15.75" thickBot="1">
      <c r="C3291" s="536" t="s">
        <v>1933</v>
      </c>
      <c r="D3291" s="537" t="s">
        <v>1934</v>
      </c>
      <c r="E3291" s="778"/>
      <c r="F3291" s="537" t="s">
        <v>1707</v>
      </c>
      <c r="G3291" s="537" t="s">
        <v>1680</v>
      </c>
      <c r="H3291" s="540">
        <v>6348</v>
      </c>
    </row>
    <row r="3292" spans="3:8" ht="15.75" thickBot="1">
      <c r="C3292" s="536" t="s">
        <v>1933</v>
      </c>
      <c r="D3292" s="537" t="s">
        <v>1934</v>
      </c>
      <c r="E3292" s="778"/>
      <c r="F3292" s="537" t="s">
        <v>1707</v>
      </c>
      <c r="G3292" s="537" t="s">
        <v>1680</v>
      </c>
      <c r="H3292" s="540">
        <v>5373</v>
      </c>
    </row>
    <row r="3293" spans="3:8" ht="15.75" thickBot="1">
      <c r="C3293" s="536" t="s">
        <v>1933</v>
      </c>
      <c r="D3293" s="537" t="s">
        <v>1934</v>
      </c>
      <c r="E3293" s="778"/>
      <c r="F3293" s="537" t="s">
        <v>1707</v>
      </c>
      <c r="G3293" s="537" t="s">
        <v>1680</v>
      </c>
      <c r="H3293" s="540">
        <v>6280</v>
      </c>
    </row>
    <row r="3294" spans="3:8" ht="15.75" thickBot="1">
      <c r="C3294" s="536" t="s">
        <v>1933</v>
      </c>
      <c r="D3294" s="537" t="s">
        <v>1934</v>
      </c>
      <c r="E3294" s="778"/>
      <c r="F3294" s="537" t="s">
        <v>1707</v>
      </c>
      <c r="G3294" s="537" t="s">
        <v>1680</v>
      </c>
      <c r="H3294" s="540">
        <v>5447</v>
      </c>
    </row>
    <row r="3295" spans="3:8" ht="15.75" thickBot="1">
      <c r="C3295" s="536" t="s">
        <v>1933</v>
      </c>
      <c r="D3295" s="537" t="s">
        <v>1934</v>
      </c>
      <c r="E3295" s="778"/>
      <c r="F3295" s="537" t="s">
        <v>1707</v>
      </c>
      <c r="G3295" s="537" t="s">
        <v>1680</v>
      </c>
      <c r="H3295" s="540">
        <v>5389</v>
      </c>
    </row>
    <row r="3296" spans="3:8" ht="15.75" thickBot="1">
      <c r="C3296" s="536" t="s">
        <v>1933</v>
      </c>
      <c r="D3296" s="537" t="s">
        <v>1934</v>
      </c>
      <c r="E3296" s="778"/>
      <c r="F3296" s="537" t="s">
        <v>1833</v>
      </c>
      <c r="G3296" s="537" t="s">
        <v>1680</v>
      </c>
      <c r="H3296" s="540">
        <v>21540</v>
      </c>
    </row>
    <row r="3297" spans="3:8" ht="15.75" thickBot="1">
      <c r="C3297" s="536" t="s">
        <v>1933</v>
      </c>
      <c r="D3297" s="537" t="s">
        <v>1934</v>
      </c>
      <c r="E3297" s="778"/>
      <c r="F3297" s="537" t="s">
        <v>1836</v>
      </c>
      <c r="G3297" s="537" t="s">
        <v>1680</v>
      </c>
      <c r="H3297" s="540">
        <v>22140</v>
      </c>
    </row>
    <row r="3298" spans="3:8" ht="15.75" thickBot="1">
      <c r="C3298" s="536" t="s">
        <v>1933</v>
      </c>
      <c r="D3298" s="537" t="s">
        <v>1934</v>
      </c>
      <c r="E3298" s="778"/>
      <c r="F3298" s="537" t="s">
        <v>1839</v>
      </c>
      <c r="G3298" s="537" t="s">
        <v>1680</v>
      </c>
      <c r="H3298" s="540">
        <v>6266</v>
      </c>
    </row>
    <row r="3299" spans="3:8" ht="15.75" thickBot="1">
      <c r="C3299" s="536" t="s">
        <v>1933</v>
      </c>
      <c r="D3299" s="537" t="s">
        <v>1934</v>
      </c>
      <c r="E3299" s="778"/>
      <c r="F3299" s="537" t="s">
        <v>1839</v>
      </c>
      <c r="G3299" s="537" t="s">
        <v>1680</v>
      </c>
      <c r="H3299" s="540">
        <v>5289</v>
      </c>
    </row>
    <row r="3300" spans="3:8" ht="15.75" thickBot="1">
      <c r="C3300" s="536" t="s">
        <v>1933</v>
      </c>
      <c r="D3300" s="537" t="s">
        <v>1934</v>
      </c>
      <c r="E3300" s="778"/>
      <c r="F3300" s="537" t="s">
        <v>1839</v>
      </c>
      <c r="G3300" s="537" t="s">
        <v>1680</v>
      </c>
      <c r="H3300" s="540">
        <v>6542</v>
      </c>
    </row>
    <row r="3301" spans="3:8" ht="15.75" thickBot="1">
      <c r="C3301" s="536" t="s">
        <v>1933</v>
      </c>
      <c r="D3301" s="537" t="s">
        <v>1934</v>
      </c>
      <c r="E3301" s="778"/>
      <c r="F3301" s="537" t="s">
        <v>839</v>
      </c>
      <c r="G3301" s="537" t="s">
        <v>814</v>
      </c>
      <c r="H3301" s="540">
        <v>-423101.62</v>
      </c>
    </row>
    <row r="3302" spans="3:8" ht="15.75" thickBot="1">
      <c r="C3302" s="536" t="s">
        <v>1933</v>
      </c>
      <c r="D3302" s="537" t="s">
        <v>1934</v>
      </c>
      <c r="E3302" s="778"/>
      <c r="F3302" s="537" t="s">
        <v>839</v>
      </c>
      <c r="G3302" s="537" t="s">
        <v>1680</v>
      </c>
      <c r="H3302" s="540">
        <v>22110</v>
      </c>
    </row>
    <row r="3303" spans="3:8" ht="15.75" thickBot="1">
      <c r="C3303" s="536" t="s">
        <v>1933</v>
      </c>
      <c r="D3303" s="537" t="s">
        <v>1934</v>
      </c>
      <c r="E3303" s="778"/>
      <c r="F3303" s="537" t="s">
        <v>839</v>
      </c>
      <c r="G3303" s="537" t="s">
        <v>1680</v>
      </c>
      <c r="H3303" s="540">
        <v>21790</v>
      </c>
    </row>
    <row r="3304" spans="3:8" ht="15.75" thickBot="1">
      <c r="C3304" s="536" t="s">
        <v>1933</v>
      </c>
      <c r="D3304" s="537" t="s">
        <v>1934</v>
      </c>
      <c r="E3304" s="778"/>
      <c r="F3304" s="537" t="s">
        <v>839</v>
      </c>
      <c r="G3304" s="537" t="s">
        <v>1680</v>
      </c>
      <c r="H3304" s="540">
        <v>21870</v>
      </c>
    </row>
    <row r="3305" spans="3:8" ht="15.75" thickBot="1">
      <c r="C3305" s="536" t="s">
        <v>1933</v>
      </c>
      <c r="D3305" s="537" t="s">
        <v>1934</v>
      </c>
      <c r="E3305" s="778"/>
      <c r="F3305" s="537" t="s">
        <v>839</v>
      </c>
      <c r="G3305" s="537" t="s">
        <v>1680</v>
      </c>
      <c r="H3305" s="540">
        <v>20840</v>
      </c>
    </row>
    <row r="3306" spans="3:8" ht="15.75" thickBot="1">
      <c r="C3306" s="536" t="s">
        <v>1933</v>
      </c>
      <c r="D3306" s="537" t="s">
        <v>1934</v>
      </c>
      <c r="E3306" s="778"/>
      <c r="F3306" s="538">
        <v>45296</v>
      </c>
      <c r="G3306" s="537" t="s">
        <v>1680</v>
      </c>
      <c r="H3306" s="540">
        <v>5898</v>
      </c>
    </row>
    <row r="3307" spans="3:8" ht="15.75" thickBot="1">
      <c r="C3307" s="536" t="s">
        <v>1933</v>
      </c>
      <c r="D3307" s="537" t="s">
        <v>1934</v>
      </c>
      <c r="E3307" s="778"/>
      <c r="F3307" s="538">
        <v>45296</v>
      </c>
      <c r="G3307" s="537" t="s">
        <v>1680</v>
      </c>
      <c r="H3307" s="540">
        <v>5052</v>
      </c>
    </row>
    <row r="3308" spans="3:8" ht="15.75" thickBot="1">
      <c r="C3308" s="536" t="s">
        <v>1933</v>
      </c>
      <c r="D3308" s="537" t="s">
        <v>1934</v>
      </c>
      <c r="E3308" s="778"/>
      <c r="F3308" s="538">
        <v>45296</v>
      </c>
      <c r="G3308" s="537" t="s">
        <v>1680</v>
      </c>
      <c r="H3308" s="540">
        <v>6532</v>
      </c>
    </row>
    <row r="3309" spans="3:8" ht="15.75" thickBot="1">
      <c r="C3309" s="536" t="s">
        <v>1933</v>
      </c>
      <c r="D3309" s="537" t="s">
        <v>1934</v>
      </c>
      <c r="E3309" s="778"/>
      <c r="F3309" s="538">
        <v>45296</v>
      </c>
      <c r="G3309" s="537" t="s">
        <v>1680</v>
      </c>
      <c r="H3309" s="540">
        <v>6321</v>
      </c>
    </row>
    <row r="3310" spans="3:8" ht="15.75" thickBot="1">
      <c r="C3310" s="536" t="s">
        <v>1933</v>
      </c>
      <c r="D3310" s="537" t="s">
        <v>1934</v>
      </c>
      <c r="E3310" s="778"/>
      <c r="F3310" s="538">
        <v>45327</v>
      </c>
      <c r="G3310" s="537" t="s">
        <v>1680</v>
      </c>
      <c r="H3310" s="540">
        <v>21120</v>
      </c>
    </row>
    <row r="3311" spans="3:8" ht="15.75" thickBot="1">
      <c r="C3311" s="536" t="s">
        <v>1933</v>
      </c>
      <c r="D3311" s="537" t="s">
        <v>1934</v>
      </c>
      <c r="E3311" s="778"/>
      <c r="F3311" s="538">
        <v>45327</v>
      </c>
      <c r="G3311" s="537" t="s">
        <v>1680</v>
      </c>
      <c r="H3311" s="540">
        <v>21291</v>
      </c>
    </row>
    <row r="3312" spans="3:8" ht="15.75" thickBot="1">
      <c r="C3312" s="536" t="s">
        <v>1933</v>
      </c>
      <c r="D3312" s="537" t="s">
        <v>1934</v>
      </c>
      <c r="E3312" s="778"/>
      <c r="F3312" s="538">
        <v>45327</v>
      </c>
      <c r="G3312" s="537" t="s">
        <v>1680</v>
      </c>
      <c r="H3312" s="540">
        <v>6320</v>
      </c>
    </row>
    <row r="3313" spans="3:8" ht="15.75" thickBot="1">
      <c r="C3313" s="536" t="s">
        <v>1933</v>
      </c>
      <c r="D3313" s="537" t="s">
        <v>1934</v>
      </c>
      <c r="E3313" s="778"/>
      <c r="F3313" s="538">
        <v>45356</v>
      </c>
      <c r="G3313" s="537" t="s">
        <v>1680</v>
      </c>
      <c r="H3313" s="540">
        <v>6142</v>
      </c>
    </row>
    <row r="3314" spans="3:8" ht="15.75" thickBot="1">
      <c r="C3314" s="536" t="s">
        <v>1933</v>
      </c>
      <c r="D3314" s="537" t="s">
        <v>1934</v>
      </c>
      <c r="E3314" s="778"/>
      <c r="F3314" s="538">
        <v>45387</v>
      </c>
      <c r="G3314" s="537" t="s">
        <v>1680</v>
      </c>
      <c r="H3314" s="540">
        <v>5311</v>
      </c>
    </row>
    <row r="3315" spans="3:8" ht="15.75" thickBot="1">
      <c r="C3315" s="536" t="s">
        <v>1933</v>
      </c>
      <c r="D3315" s="537" t="s">
        <v>1934</v>
      </c>
      <c r="E3315" s="778"/>
      <c r="F3315" s="538">
        <v>45387</v>
      </c>
      <c r="G3315" s="537" t="s">
        <v>1680</v>
      </c>
      <c r="H3315" s="540">
        <v>6285</v>
      </c>
    </row>
    <row r="3316" spans="3:8" ht="15.75" thickBot="1">
      <c r="C3316" s="536" t="s">
        <v>1933</v>
      </c>
      <c r="D3316" s="537" t="s">
        <v>1934</v>
      </c>
      <c r="E3316" s="778"/>
      <c r="F3316" s="538">
        <v>45387</v>
      </c>
      <c r="G3316" s="537" t="s">
        <v>1680</v>
      </c>
      <c r="H3316" s="540">
        <v>6750</v>
      </c>
    </row>
    <row r="3317" spans="3:8" ht="15.75" thickBot="1">
      <c r="C3317" s="536" t="s">
        <v>1933</v>
      </c>
      <c r="D3317" s="537" t="s">
        <v>1934</v>
      </c>
      <c r="E3317" s="778"/>
      <c r="F3317" s="538">
        <v>45417</v>
      </c>
      <c r="G3317" s="537" t="s">
        <v>1680</v>
      </c>
      <c r="H3317" s="540">
        <v>6753</v>
      </c>
    </row>
    <row r="3318" spans="3:8" ht="15.75" thickBot="1">
      <c r="C3318" s="536" t="s">
        <v>1933</v>
      </c>
      <c r="D3318" s="537" t="s">
        <v>1934</v>
      </c>
      <c r="E3318" s="778"/>
      <c r="F3318" s="538">
        <v>45417</v>
      </c>
      <c r="G3318" s="537" t="s">
        <v>1680</v>
      </c>
      <c r="H3318" s="540">
        <v>6736</v>
      </c>
    </row>
    <row r="3319" spans="3:8" ht="15.75" thickBot="1">
      <c r="C3319" s="536" t="s">
        <v>1933</v>
      </c>
      <c r="D3319" s="537" t="s">
        <v>1934</v>
      </c>
      <c r="E3319" s="778"/>
      <c r="F3319" s="538">
        <v>45417</v>
      </c>
      <c r="G3319" s="537" t="s">
        <v>1680</v>
      </c>
      <c r="H3319" s="540">
        <v>5301</v>
      </c>
    </row>
    <row r="3320" spans="3:8" ht="15.75" thickBot="1">
      <c r="C3320" s="536" t="s">
        <v>1933</v>
      </c>
      <c r="D3320" s="537" t="s">
        <v>1934</v>
      </c>
      <c r="E3320" s="778"/>
      <c r="F3320" s="538">
        <v>45417</v>
      </c>
      <c r="G3320" s="537" t="s">
        <v>1680</v>
      </c>
      <c r="H3320" s="540">
        <v>6214</v>
      </c>
    </row>
    <row r="3321" spans="3:8" ht="15.75" thickBot="1">
      <c r="C3321" s="536" t="s">
        <v>1933</v>
      </c>
      <c r="D3321" s="537" t="s">
        <v>1934</v>
      </c>
      <c r="E3321" s="778"/>
      <c r="F3321" s="538">
        <v>45448</v>
      </c>
      <c r="G3321" s="537" t="s">
        <v>1680</v>
      </c>
      <c r="H3321" s="540">
        <v>6427</v>
      </c>
    </row>
    <row r="3322" spans="3:8" ht="15.75" thickBot="1">
      <c r="C3322" s="536" t="s">
        <v>1933</v>
      </c>
      <c r="D3322" s="537" t="s">
        <v>1934</v>
      </c>
      <c r="E3322" s="778"/>
      <c r="F3322" s="538">
        <v>45478</v>
      </c>
      <c r="G3322" s="537" t="s">
        <v>1680</v>
      </c>
      <c r="H3322" s="540">
        <v>7004</v>
      </c>
    </row>
    <row r="3323" spans="3:8" ht="15.75" thickBot="1">
      <c r="C3323" s="536" t="s">
        <v>1933</v>
      </c>
      <c r="D3323" s="537" t="s">
        <v>1934</v>
      </c>
      <c r="E3323" s="778"/>
      <c r="F3323" s="538">
        <v>45478</v>
      </c>
      <c r="G3323" s="537" t="s">
        <v>1680</v>
      </c>
      <c r="H3323" s="540">
        <v>7041</v>
      </c>
    </row>
    <row r="3324" spans="3:8" ht="15.75" thickBot="1">
      <c r="C3324" s="536" t="s">
        <v>1933</v>
      </c>
      <c r="D3324" s="537" t="s">
        <v>1934</v>
      </c>
      <c r="E3324" s="778"/>
      <c r="F3324" s="538">
        <v>45509</v>
      </c>
      <c r="G3324" s="537" t="s">
        <v>1680</v>
      </c>
      <c r="H3324" s="540">
        <v>6487</v>
      </c>
    </row>
    <row r="3325" spans="3:8" ht="15.75" thickBot="1">
      <c r="C3325" s="536" t="s">
        <v>1933</v>
      </c>
      <c r="D3325" s="537" t="s">
        <v>1934</v>
      </c>
      <c r="E3325" s="778"/>
      <c r="F3325" s="538">
        <v>45509</v>
      </c>
      <c r="G3325" s="537" t="s">
        <v>1680</v>
      </c>
      <c r="H3325" s="540">
        <v>5422</v>
      </c>
    </row>
    <row r="3326" spans="3:8" ht="15.75" thickBot="1">
      <c r="C3326" s="536" t="s">
        <v>1933</v>
      </c>
      <c r="D3326" s="537" t="s">
        <v>1934</v>
      </c>
      <c r="E3326" s="778"/>
      <c r="F3326" s="538">
        <v>45540</v>
      </c>
      <c r="G3326" s="537" t="s">
        <v>1680</v>
      </c>
      <c r="H3326" s="540">
        <v>6479</v>
      </c>
    </row>
    <row r="3327" spans="3:8" ht="15.75" thickBot="1">
      <c r="C3327" s="536" t="s">
        <v>1933</v>
      </c>
      <c r="D3327" s="537" t="s">
        <v>1934</v>
      </c>
      <c r="E3327" s="778"/>
      <c r="F3327" s="538">
        <v>45540</v>
      </c>
      <c r="G3327" s="537" t="s">
        <v>1680</v>
      </c>
      <c r="H3327" s="540">
        <v>6457</v>
      </c>
    </row>
    <row r="3328" spans="3:8" ht="15.75" thickBot="1">
      <c r="C3328" s="536" t="s">
        <v>1933</v>
      </c>
      <c r="D3328" s="537" t="s">
        <v>1934</v>
      </c>
      <c r="E3328" s="778"/>
      <c r="F3328" s="538">
        <v>45540</v>
      </c>
      <c r="G3328" s="537" t="s">
        <v>1680</v>
      </c>
      <c r="H3328" s="540">
        <v>21120</v>
      </c>
    </row>
    <row r="3329" spans="3:8" ht="15.75" thickBot="1">
      <c r="C3329" s="536" t="s">
        <v>1933</v>
      </c>
      <c r="D3329" s="537" t="s">
        <v>1934</v>
      </c>
      <c r="E3329" s="778"/>
      <c r="F3329" s="538">
        <v>45570</v>
      </c>
      <c r="G3329" s="537" t="s">
        <v>1680</v>
      </c>
      <c r="H3329" s="540">
        <v>6532</v>
      </c>
    </row>
    <row r="3330" spans="3:8" ht="15.75" thickBot="1">
      <c r="C3330" s="536" t="s">
        <v>1933</v>
      </c>
      <c r="D3330" s="537" t="s">
        <v>1934</v>
      </c>
      <c r="E3330" s="778"/>
      <c r="F3330" s="538">
        <v>45601</v>
      </c>
      <c r="G3330" s="537" t="s">
        <v>1680</v>
      </c>
      <c r="H3330" s="540">
        <v>5496</v>
      </c>
    </row>
    <row r="3331" spans="3:8" ht="15.75" thickBot="1">
      <c r="C3331" s="536" t="s">
        <v>1933</v>
      </c>
      <c r="D3331" s="537" t="s">
        <v>1934</v>
      </c>
      <c r="E3331" s="778"/>
      <c r="F3331" s="538">
        <v>45601</v>
      </c>
      <c r="G3331" s="537" t="s">
        <v>1680</v>
      </c>
      <c r="H3331" s="540">
        <v>6207</v>
      </c>
    </row>
    <row r="3332" spans="3:8" ht="15.75" thickBot="1">
      <c r="C3332" s="536" t="s">
        <v>1933</v>
      </c>
      <c r="D3332" s="537" t="s">
        <v>1934</v>
      </c>
      <c r="E3332" s="778"/>
      <c r="F3332" s="538">
        <v>45601</v>
      </c>
      <c r="G3332" s="537" t="s">
        <v>1680</v>
      </c>
      <c r="H3332" s="540">
        <v>5970</v>
      </c>
    </row>
    <row r="3333" spans="3:8" ht="15.75" thickBot="1">
      <c r="C3333" s="536" t="s">
        <v>1933</v>
      </c>
      <c r="D3333" s="537" t="s">
        <v>1934</v>
      </c>
      <c r="E3333" s="778"/>
      <c r="F3333" s="538">
        <v>45601</v>
      </c>
      <c r="G3333" s="537" t="s">
        <v>1680</v>
      </c>
      <c r="H3333" s="540">
        <v>6270</v>
      </c>
    </row>
    <row r="3334" spans="3:8" ht="15.75" thickBot="1">
      <c r="C3334" s="536" t="s">
        <v>1933</v>
      </c>
      <c r="D3334" s="537" t="s">
        <v>1934</v>
      </c>
      <c r="E3334" s="778"/>
      <c r="F3334" s="538">
        <v>45601</v>
      </c>
      <c r="G3334" s="537" t="s">
        <v>1680</v>
      </c>
      <c r="H3334" s="540">
        <v>4748</v>
      </c>
    </row>
    <row r="3335" spans="3:8" ht="15.75" thickBot="1">
      <c r="C3335" s="536" t="s">
        <v>1933</v>
      </c>
      <c r="D3335" s="537" t="s">
        <v>1934</v>
      </c>
      <c r="E3335" s="778"/>
      <c r="F3335" s="538">
        <v>45631</v>
      </c>
      <c r="G3335" s="537" t="s">
        <v>1680</v>
      </c>
      <c r="H3335" s="540">
        <v>6048</v>
      </c>
    </row>
    <row r="3336" spans="3:8" ht="15.75" thickBot="1">
      <c r="C3336" s="536" t="s">
        <v>1933</v>
      </c>
      <c r="D3336" s="537" t="s">
        <v>1934</v>
      </c>
      <c r="E3336" s="778"/>
      <c r="F3336" s="537" t="s">
        <v>1840</v>
      </c>
      <c r="G3336" s="537" t="s">
        <v>1680</v>
      </c>
      <c r="H3336" s="540">
        <v>7135</v>
      </c>
    </row>
    <row r="3337" spans="3:8" ht="15.75" thickBot="1">
      <c r="C3337" s="536" t="s">
        <v>1933</v>
      </c>
      <c r="D3337" s="537" t="s">
        <v>1934</v>
      </c>
      <c r="E3337" s="778"/>
      <c r="F3337" s="537" t="s">
        <v>1840</v>
      </c>
      <c r="G3337" s="537" t="s">
        <v>1680</v>
      </c>
      <c r="H3337" s="540">
        <v>5968</v>
      </c>
    </row>
    <row r="3338" spans="3:8" ht="15.75" thickBot="1">
      <c r="C3338" s="536" t="s">
        <v>1933</v>
      </c>
      <c r="D3338" s="537" t="s">
        <v>1934</v>
      </c>
      <c r="E3338" s="778"/>
      <c r="F3338" s="537" t="s">
        <v>1841</v>
      </c>
      <c r="G3338" s="537" t="s">
        <v>1680</v>
      </c>
      <c r="H3338" s="540">
        <v>7251</v>
      </c>
    </row>
    <row r="3339" spans="3:8" ht="15.75" thickBot="1">
      <c r="C3339" s="536" t="s">
        <v>1933</v>
      </c>
      <c r="D3339" s="537" t="s">
        <v>1934</v>
      </c>
      <c r="E3339" s="778"/>
      <c r="F3339" s="537" t="s">
        <v>1841</v>
      </c>
      <c r="G3339" s="537" t="s">
        <v>1680</v>
      </c>
      <c r="H3339" s="540">
        <v>7168</v>
      </c>
    </row>
    <row r="3340" spans="3:8" ht="15.75" thickBot="1">
      <c r="C3340" s="536" t="s">
        <v>1933</v>
      </c>
      <c r="D3340" s="537" t="s">
        <v>1934</v>
      </c>
      <c r="E3340" s="778"/>
      <c r="F3340" s="537" t="s">
        <v>1920</v>
      </c>
      <c r="G3340" s="537" t="s">
        <v>1680</v>
      </c>
      <c r="H3340" s="540">
        <v>6799</v>
      </c>
    </row>
    <row r="3341" spans="3:8" ht="15.75" thickBot="1">
      <c r="C3341" s="536" t="s">
        <v>1933</v>
      </c>
      <c r="D3341" s="537" t="s">
        <v>1934</v>
      </c>
      <c r="E3341" s="778"/>
      <c r="F3341" s="537" t="s">
        <v>1920</v>
      </c>
      <c r="G3341" s="537" t="s">
        <v>1680</v>
      </c>
      <c r="H3341" s="540">
        <v>6773</v>
      </c>
    </row>
    <row r="3342" spans="3:8" ht="15.75" thickBot="1">
      <c r="C3342" s="536" t="s">
        <v>1933</v>
      </c>
      <c r="D3342" s="537" t="s">
        <v>1934</v>
      </c>
      <c r="E3342" s="778"/>
      <c r="F3342" s="537" t="s">
        <v>1708</v>
      </c>
      <c r="G3342" s="537" t="s">
        <v>1680</v>
      </c>
      <c r="H3342" s="540">
        <v>6394</v>
      </c>
    </row>
    <row r="3343" spans="3:8" ht="15.75" thickBot="1">
      <c r="C3343" s="536" t="s">
        <v>1933</v>
      </c>
      <c r="D3343" s="537" t="s">
        <v>1934</v>
      </c>
      <c r="E3343" s="778"/>
      <c r="F3343" s="537" t="s">
        <v>1708</v>
      </c>
      <c r="G3343" s="537" t="s">
        <v>1680</v>
      </c>
      <c r="H3343" s="540">
        <v>6961</v>
      </c>
    </row>
    <row r="3344" spans="3:8" ht="15.75" thickBot="1">
      <c r="C3344" s="536" t="s">
        <v>1933</v>
      </c>
      <c r="D3344" s="537" t="s">
        <v>1934</v>
      </c>
      <c r="E3344" s="778"/>
      <c r="F3344" s="537" t="s">
        <v>1708</v>
      </c>
      <c r="G3344" s="537" t="s">
        <v>1680</v>
      </c>
      <c r="H3344" s="540">
        <v>7096</v>
      </c>
    </row>
    <row r="3345" spans="3:8" ht="15.75" thickBot="1">
      <c r="C3345" s="536" t="s">
        <v>1933</v>
      </c>
      <c r="D3345" s="537" t="s">
        <v>1934</v>
      </c>
      <c r="E3345" s="778"/>
      <c r="F3345" s="537" t="s">
        <v>1842</v>
      </c>
      <c r="G3345" s="537" t="s">
        <v>1680</v>
      </c>
      <c r="H3345" s="540">
        <v>7087</v>
      </c>
    </row>
    <row r="3346" spans="3:8" ht="15.75" thickBot="1">
      <c r="C3346" s="536" t="s">
        <v>1933</v>
      </c>
      <c r="D3346" s="537" t="s">
        <v>1934</v>
      </c>
      <c r="E3346" s="778"/>
      <c r="F3346" s="537" t="s">
        <v>1842</v>
      </c>
      <c r="G3346" s="537" t="s">
        <v>1680</v>
      </c>
      <c r="H3346" s="540">
        <v>7033</v>
      </c>
    </row>
    <row r="3347" spans="3:8" ht="15.75" thickBot="1">
      <c r="C3347" s="536" t="s">
        <v>1933</v>
      </c>
      <c r="D3347" s="537" t="s">
        <v>1934</v>
      </c>
      <c r="E3347" s="778"/>
      <c r="F3347" s="537" t="s">
        <v>1844</v>
      </c>
      <c r="G3347" s="537" t="s">
        <v>1680</v>
      </c>
      <c r="H3347" s="540">
        <v>7083</v>
      </c>
    </row>
    <row r="3348" spans="3:8" ht="15.75" thickBot="1">
      <c r="C3348" s="536" t="s">
        <v>1933</v>
      </c>
      <c r="D3348" s="537" t="s">
        <v>1934</v>
      </c>
      <c r="E3348" s="778"/>
      <c r="F3348" s="537" t="s">
        <v>1844</v>
      </c>
      <c r="G3348" s="537" t="s">
        <v>1680</v>
      </c>
      <c r="H3348" s="540">
        <v>5349</v>
      </c>
    </row>
    <row r="3349" spans="3:8" ht="15.75" thickBot="1">
      <c r="C3349" s="536" t="s">
        <v>1933</v>
      </c>
      <c r="D3349" s="537" t="s">
        <v>1934</v>
      </c>
      <c r="E3349" s="778"/>
      <c r="F3349" s="537" t="s">
        <v>1844</v>
      </c>
      <c r="G3349" s="537" t="s">
        <v>1680</v>
      </c>
      <c r="H3349" s="540">
        <v>6317</v>
      </c>
    </row>
    <row r="3350" spans="3:8" ht="15.75" thickBot="1">
      <c r="C3350" s="536" t="s">
        <v>1933</v>
      </c>
      <c r="D3350" s="537" t="s">
        <v>1934</v>
      </c>
      <c r="E3350" s="778"/>
      <c r="F3350" s="537" t="s">
        <v>1845</v>
      </c>
      <c r="G3350" s="537" t="s">
        <v>1680</v>
      </c>
      <c r="H3350" s="540">
        <v>7209</v>
      </c>
    </row>
    <row r="3351" spans="3:8" ht="15.75" thickBot="1">
      <c r="C3351" s="536" t="s">
        <v>1933</v>
      </c>
      <c r="D3351" s="537" t="s">
        <v>1934</v>
      </c>
      <c r="E3351" s="778"/>
      <c r="F3351" s="537" t="s">
        <v>1846</v>
      </c>
      <c r="G3351" s="537" t="s">
        <v>1680</v>
      </c>
      <c r="H3351" s="540">
        <v>6572</v>
      </c>
    </row>
    <row r="3352" spans="3:8" ht="15.75" thickBot="1">
      <c r="C3352" s="536" t="s">
        <v>1933</v>
      </c>
      <c r="D3352" s="537" t="s">
        <v>1934</v>
      </c>
      <c r="E3352" s="778"/>
      <c r="F3352" s="537" t="s">
        <v>1847</v>
      </c>
      <c r="G3352" s="537" t="s">
        <v>1680</v>
      </c>
      <c r="H3352" s="540">
        <v>6533</v>
      </c>
    </row>
    <row r="3353" spans="3:8" ht="15.75" thickBot="1">
      <c r="C3353" s="536" t="s">
        <v>1933</v>
      </c>
      <c r="D3353" s="537" t="s">
        <v>1934</v>
      </c>
      <c r="E3353" s="778"/>
      <c r="F3353" s="537" t="s">
        <v>1847</v>
      </c>
      <c r="G3353" s="537" t="s">
        <v>1680</v>
      </c>
      <c r="H3353" s="540">
        <v>6506</v>
      </c>
    </row>
    <row r="3354" spans="3:8" ht="15.75" thickBot="1">
      <c r="C3354" s="536" t="s">
        <v>1933</v>
      </c>
      <c r="D3354" s="537" t="s">
        <v>1934</v>
      </c>
      <c r="E3354" s="778"/>
      <c r="F3354" s="537" t="s">
        <v>1848</v>
      </c>
      <c r="G3354" s="537" t="s">
        <v>1680</v>
      </c>
      <c r="H3354" s="540">
        <v>6677</v>
      </c>
    </row>
    <row r="3355" spans="3:8" ht="15.75" thickBot="1">
      <c r="C3355" s="536" t="s">
        <v>1933</v>
      </c>
      <c r="D3355" s="537" t="s">
        <v>1934</v>
      </c>
      <c r="E3355" s="778"/>
      <c r="F3355" s="537" t="s">
        <v>1848</v>
      </c>
      <c r="G3355" s="537" t="s">
        <v>1680</v>
      </c>
      <c r="H3355" s="540">
        <v>6449</v>
      </c>
    </row>
    <row r="3356" spans="3:8" ht="15.75" thickBot="1">
      <c r="C3356" s="536" t="s">
        <v>1933</v>
      </c>
      <c r="D3356" s="537" t="s">
        <v>1934</v>
      </c>
      <c r="E3356" s="778"/>
      <c r="F3356" s="537" t="s">
        <v>1849</v>
      </c>
      <c r="G3356" s="537" t="s">
        <v>1680</v>
      </c>
      <c r="H3356" s="540">
        <v>6716</v>
      </c>
    </row>
    <row r="3357" spans="3:8" ht="15.75" thickBot="1">
      <c r="C3357" s="536" t="s">
        <v>1933</v>
      </c>
      <c r="D3357" s="537" t="s">
        <v>1934</v>
      </c>
      <c r="E3357" s="778"/>
      <c r="F3357" s="537" t="s">
        <v>1709</v>
      </c>
      <c r="G3357" s="537" t="s">
        <v>1680</v>
      </c>
      <c r="H3357" s="540">
        <v>6372</v>
      </c>
    </row>
    <row r="3358" spans="3:8" ht="15.75" thickBot="1">
      <c r="C3358" s="536" t="s">
        <v>1933</v>
      </c>
      <c r="D3358" s="537" t="s">
        <v>1934</v>
      </c>
      <c r="E3358" s="778"/>
      <c r="F3358" s="537" t="s">
        <v>1709</v>
      </c>
      <c r="G3358" s="537" t="s">
        <v>1680</v>
      </c>
      <c r="H3358" s="540">
        <v>5363</v>
      </c>
    </row>
    <row r="3359" spans="3:8" ht="15.75" thickBot="1">
      <c r="C3359" s="536" t="s">
        <v>1933</v>
      </c>
      <c r="D3359" s="537" t="s">
        <v>1934</v>
      </c>
      <c r="E3359" s="778"/>
      <c r="F3359" s="537" t="s">
        <v>1709</v>
      </c>
      <c r="G3359" s="537" t="s">
        <v>1680</v>
      </c>
      <c r="H3359" s="540">
        <v>6493</v>
      </c>
    </row>
    <row r="3360" spans="3:8" ht="15.75" thickBot="1">
      <c r="C3360" s="536" t="s">
        <v>1933</v>
      </c>
      <c r="D3360" s="537" t="s">
        <v>1934</v>
      </c>
      <c r="E3360" s="778"/>
      <c r="F3360" s="537" t="s">
        <v>1709</v>
      </c>
      <c r="G3360" s="537" t="s">
        <v>1680</v>
      </c>
      <c r="H3360" s="540">
        <v>5016</v>
      </c>
    </row>
    <row r="3361" spans="3:8" ht="15.75" thickBot="1">
      <c r="C3361" s="536" t="s">
        <v>1933</v>
      </c>
      <c r="D3361" s="537" t="s">
        <v>1934</v>
      </c>
      <c r="E3361" s="778"/>
      <c r="F3361" s="537" t="s">
        <v>1709</v>
      </c>
      <c r="G3361" s="537" t="s">
        <v>1680</v>
      </c>
      <c r="H3361" s="540">
        <v>6448</v>
      </c>
    </row>
    <row r="3362" spans="3:8" ht="15.75" thickBot="1">
      <c r="C3362" s="536" t="s">
        <v>1933</v>
      </c>
      <c r="D3362" s="537" t="s">
        <v>1934</v>
      </c>
      <c r="E3362" s="778"/>
      <c r="F3362" s="537" t="s">
        <v>1709</v>
      </c>
      <c r="G3362" s="537" t="s">
        <v>1680</v>
      </c>
      <c r="H3362" s="540">
        <v>6681</v>
      </c>
    </row>
    <row r="3363" spans="3:8" ht="15.75" thickBot="1">
      <c r="C3363" s="536" t="s">
        <v>1933</v>
      </c>
      <c r="D3363" s="537" t="s">
        <v>1934</v>
      </c>
      <c r="E3363" s="778"/>
      <c r="F3363" s="537" t="s">
        <v>1922</v>
      </c>
      <c r="G3363" s="537" t="s">
        <v>1680</v>
      </c>
      <c r="H3363" s="540">
        <v>6550</v>
      </c>
    </row>
    <row r="3364" spans="3:8" ht="15.75" thickBot="1">
      <c r="C3364" s="536" t="s">
        <v>1933</v>
      </c>
      <c r="D3364" s="537" t="s">
        <v>1934</v>
      </c>
      <c r="E3364" s="778"/>
      <c r="F3364" s="537" t="s">
        <v>1851</v>
      </c>
      <c r="G3364" s="537" t="s">
        <v>1680</v>
      </c>
      <c r="H3364" s="540">
        <v>5113</v>
      </c>
    </row>
    <row r="3365" spans="3:8" ht="15.75" thickBot="1">
      <c r="C3365" s="536" t="s">
        <v>1933</v>
      </c>
      <c r="D3365" s="537" t="s">
        <v>1934</v>
      </c>
      <c r="E3365" s="778"/>
      <c r="F3365" s="537" t="s">
        <v>1851</v>
      </c>
      <c r="G3365" s="537" t="s">
        <v>1680</v>
      </c>
      <c r="H3365" s="540">
        <v>5878</v>
      </c>
    </row>
    <row r="3366" spans="3:8" ht="15.75" thickBot="1">
      <c r="C3366" s="536" t="s">
        <v>1933</v>
      </c>
      <c r="D3366" s="537" t="s">
        <v>1934</v>
      </c>
      <c r="E3366" s="778"/>
      <c r="F3366" s="537" t="s">
        <v>841</v>
      </c>
      <c r="G3366" s="537" t="s">
        <v>814</v>
      </c>
      <c r="H3366" s="540">
        <v>-392441.15</v>
      </c>
    </row>
    <row r="3367" spans="3:8" ht="15.75" thickBot="1">
      <c r="C3367" s="536" t="s">
        <v>1933</v>
      </c>
      <c r="D3367" s="537" t="s">
        <v>1934</v>
      </c>
      <c r="E3367" s="778"/>
      <c r="F3367" s="537" t="s">
        <v>841</v>
      </c>
      <c r="G3367" s="537" t="s">
        <v>1680</v>
      </c>
      <c r="H3367" s="540">
        <v>6603</v>
      </c>
    </row>
    <row r="3368" spans="3:8" ht="15.75" thickBot="1">
      <c r="C3368" s="536" t="s">
        <v>1933</v>
      </c>
      <c r="D3368" s="537" t="s">
        <v>1934</v>
      </c>
      <c r="E3368" s="778"/>
      <c r="F3368" s="537" t="s">
        <v>841</v>
      </c>
      <c r="G3368" s="537" t="s">
        <v>1680</v>
      </c>
      <c r="H3368" s="540">
        <v>-21120</v>
      </c>
    </row>
    <row r="3369" spans="3:8" ht="15.75" thickBot="1">
      <c r="C3369" s="536" t="s">
        <v>1933</v>
      </c>
      <c r="D3369" s="537" t="s">
        <v>1934</v>
      </c>
      <c r="E3369" s="778"/>
      <c r="F3369" s="537" t="s">
        <v>841</v>
      </c>
      <c r="G3369" s="537" t="s">
        <v>1680</v>
      </c>
      <c r="H3369" s="540">
        <v>6337</v>
      </c>
    </row>
    <row r="3370" spans="3:8" ht="15.75" thickBot="1">
      <c r="C3370" s="536" t="s">
        <v>1933</v>
      </c>
      <c r="D3370" s="537" t="s">
        <v>1934</v>
      </c>
      <c r="E3370" s="778"/>
      <c r="F3370" s="538">
        <v>45297</v>
      </c>
      <c r="G3370" s="537" t="s">
        <v>1680</v>
      </c>
      <c r="H3370" s="540">
        <v>5452</v>
      </c>
    </row>
    <row r="3371" spans="3:8" ht="15.75" thickBot="1">
      <c r="C3371" s="536" t="s">
        <v>1933</v>
      </c>
      <c r="D3371" s="537" t="s">
        <v>1934</v>
      </c>
      <c r="E3371" s="778"/>
      <c r="F3371" s="538">
        <v>45297</v>
      </c>
      <c r="G3371" s="537" t="s">
        <v>1680</v>
      </c>
      <c r="H3371" s="540">
        <v>6332</v>
      </c>
    </row>
    <row r="3372" spans="3:8" ht="15.75" thickBot="1">
      <c r="C3372" s="536" t="s">
        <v>1933</v>
      </c>
      <c r="D3372" s="537" t="s">
        <v>1934</v>
      </c>
      <c r="E3372" s="778"/>
      <c r="F3372" s="538">
        <v>45328</v>
      </c>
      <c r="G3372" s="537" t="s">
        <v>1680</v>
      </c>
      <c r="H3372" s="540">
        <v>6253</v>
      </c>
    </row>
    <row r="3373" spans="3:8" ht="15.75" thickBot="1">
      <c r="C3373" s="536" t="s">
        <v>1933</v>
      </c>
      <c r="D3373" s="537" t="s">
        <v>1934</v>
      </c>
      <c r="E3373" s="778"/>
      <c r="F3373" s="538">
        <v>45328</v>
      </c>
      <c r="G3373" s="537" t="s">
        <v>1680</v>
      </c>
      <c r="H3373" s="540">
        <v>6578</v>
      </c>
    </row>
    <row r="3374" spans="3:8" ht="15.75" thickBot="1">
      <c r="C3374" s="536" t="s">
        <v>1933</v>
      </c>
      <c r="D3374" s="537" t="s">
        <v>1934</v>
      </c>
      <c r="E3374" s="778"/>
      <c r="F3374" s="538">
        <v>45328</v>
      </c>
      <c r="G3374" s="537" t="s">
        <v>1680</v>
      </c>
      <c r="H3374" s="540">
        <v>5289</v>
      </c>
    </row>
    <row r="3375" spans="3:8" ht="15.75" thickBot="1">
      <c r="C3375" s="536" t="s">
        <v>1933</v>
      </c>
      <c r="D3375" s="537" t="s">
        <v>1934</v>
      </c>
      <c r="E3375" s="778"/>
      <c r="F3375" s="538">
        <v>45418</v>
      </c>
      <c r="G3375" s="537" t="s">
        <v>1680</v>
      </c>
      <c r="H3375" s="540">
        <v>6241</v>
      </c>
    </row>
    <row r="3376" spans="3:8" ht="15.75" thickBot="1">
      <c r="C3376" s="536" t="s">
        <v>1933</v>
      </c>
      <c r="D3376" s="537" t="s">
        <v>1934</v>
      </c>
      <c r="E3376" s="778"/>
      <c r="F3376" s="538">
        <v>45418</v>
      </c>
      <c r="G3376" s="537" t="s">
        <v>1680</v>
      </c>
      <c r="H3376" s="540">
        <v>6817</v>
      </c>
    </row>
    <row r="3377" spans="3:8" ht="15.75" thickBot="1">
      <c r="C3377" s="536" t="s">
        <v>1933</v>
      </c>
      <c r="D3377" s="537" t="s">
        <v>1934</v>
      </c>
      <c r="E3377" s="778"/>
      <c r="F3377" s="538">
        <v>45418</v>
      </c>
      <c r="G3377" s="537" t="s">
        <v>1680</v>
      </c>
      <c r="H3377" s="540">
        <v>7124</v>
      </c>
    </row>
    <row r="3378" spans="3:8" ht="15.75" thickBot="1">
      <c r="C3378" s="536" t="s">
        <v>1933</v>
      </c>
      <c r="D3378" s="537" t="s">
        <v>1934</v>
      </c>
      <c r="E3378" s="778"/>
      <c r="F3378" s="538">
        <v>45418</v>
      </c>
      <c r="G3378" s="537" t="s">
        <v>1680</v>
      </c>
      <c r="H3378" s="540">
        <v>5311</v>
      </c>
    </row>
    <row r="3379" spans="3:8" ht="15.75" thickBot="1">
      <c r="C3379" s="536" t="s">
        <v>1933</v>
      </c>
      <c r="D3379" s="537" t="s">
        <v>1934</v>
      </c>
      <c r="E3379" s="778"/>
      <c r="F3379" s="538">
        <v>45449</v>
      </c>
      <c r="G3379" s="537" t="s">
        <v>1680</v>
      </c>
      <c r="H3379" s="540">
        <v>22280</v>
      </c>
    </row>
    <row r="3380" spans="3:8" ht="15.75" thickBot="1">
      <c r="C3380" s="536" t="s">
        <v>1933</v>
      </c>
      <c r="D3380" s="537" t="s">
        <v>1934</v>
      </c>
      <c r="E3380" s="778"/>
      <c r="F3380" s="538">
        <v>45449</v>
      </c>
      <c r="G3380" s="537" t="s">
        <v>1680</v>
      </c>
      <c r="H3380" s="540">
        <v>6796</v>
      </c>
    </row>
    <row r="3381" spans="3:8" ht="15.75" thickBot="1">
      <c r="C3381" s="536" t="s">
        <v>1933</v>
      </c>
      <c r="D3381" s="537" t="s">
        <v>1934</v>
      </c>
      <c r="E3381" s="778"/>
      <c r="F3381" s="538">
        <v>45449</v>
      </c>
      <c r="G3381" s="537" t="s">
        <v>1680</v>
      </c>
      <c r="H3381" s="540">
        <v>5285</v>
      </c>
    </row>
    <row r="3382" spans="3:8" ht="15.75" thickBot="1">
      <c r="C3382" s="536" t="s">
        <v>1933</v>
      </c>
      <c r="D3382" s="537" t="s">
        <v>1934</v>
      </c>
      <c r="E3382" s="778"/>
      <c r="F3382" s="538">
        <v>45479</v>
      </c>
      <c r="G3382" s="537" t="s">
        <v>1680</v>
      </c>
      <c r="H3382" s="540">
        <v>5164</v>
      </c>
    </row>
    <row r="3383" spans="3:8" ht="15.75" thickBot="1">
      <c r="C3383" s="536" t="s">
        <v>1933</v>
      </c>
      <c r="D3383" s="537" t="s">
        <v>1934</v>
      </c>
      <c r="E3383" s="778"/>
      <c r="F3383" s="538">
        <v>45479</v>
      </c>
      <c r="G3383" s="537" t="s">
        <v>1680</v>
      </c>
      <c r="H3383" s="540">
        <v>5968</v>
      </c>
    </row>
    <row r="3384" spans="3:8" ht="15.75" thickBot="1">
      <c r="C3384" s="536" t="s">
        <v>1933</v>
      </c>
      <c r="D3384" s="537" t="s">
        <v>1934</v>
      </c>
      <c r="E3384" s="778"/>
      <c r="F3384" s="538">
        <v>45510</v>
      </c>
      <c r="G3384" s="537" t="s">
        <v>1680</v>
      </c>
      <c r="H3384" s="540">
        <v>6672</v>
      </c>
    </row>
    <row r="3385" spans="3:8" ht="15.75" thickBot="1">
      <c r="C3385" s="536" t="s">
        <v>1933</v>
      </c>
      <c r="D3385" s="537" t="s">
        <v>1934</v>
      </c>
      <c r="E3385" s="778"/>
      <c r="F3385" s="538">
        <v>45510</v>
      </c>
      <c r="G3385" s="537" t="s">
        <v>1680</v>
      </c>
      <c r="H3385" s="540">
        <v>6430</v>
      </c>
    </row>
    <row r="3386" spans="3:8" ht="15.75" thickBot="1">
      <c r="C3386" s="536" t="s">
        <v>1933</v>
      </c>
      <c r="D3386" s="537" t="s">
        <v>1934</v>
      </c>
      <c r="E3386" s="778"/>
      <c r="F3386" s="538">
        <v>45510</v>
      </c>
      <c r="G3386" s="537" t="s">
        <v>1680</v>
      </c>
      <c r="H3386" s="540">
        <v>6485</v>
      </c>
    </row>
    <row r="3387" spans="3:8" ht="15.75" thickBot="1">
      <c r="C3387" s="536" t="s">
        <v>1933</v>
      </c>
      <c r="D3387" s="537" t="s">
        <v>1934</v>
      </c>
      <c r="E3387" s="778"/>
      <c r="F3387" s="538">
        <v>45510</v>
      </c>
      <c r="G3387" s="537" t="s">
        <v>1680</v>
      </c>
      <c r="H3387" s="540">
        <v>6450</v>
      </c>
    </row>
    <row r="3388" spans="3:8" ht="15.75" thickBot="1">
      <c r="C3388" s="536" t="s">
        <v>1933</v>
      </c>
      <c r="D3388" s="537" t="s">
        <v>1934</v>
      </c>
      <c r="E3388" s="778"/>
      <c r="F3388" s="538">
        <v>45541</v>
      </c>
      <c r="G3388" s="537" t="s">
        <v>1680</v>
      </c>
      <c r="H3388" s="540">
        <v>6731</v>
      </c>
    </row>
    <row r="3389" spans="3:8" ht="15.75" thickBot="1">
      <c r="C3389" s="536" t="s">
        <v>1933</v>
      </c>
      <c r="D3389" s="537" t="s">
        <v>1934</v>
      </c>
      <c r="E3389" s="778"/>
      <c r="F3389" s="538">
        <v>45571</v>
      </c>
      <c r="G3389" s="537" t="s">
        <v>1680</v>
      </c>
      <c r="H3389" s="540">
        <v>6509</v>
      </c>
    </row>
    <row r="3390" spans="3:8" ht="15.75" thickBot="1">
      <c r="C3390" s="536" t="s">
        <v>1933</v>
      </c>
      <c r="D3390" s="537" t="s">
        <v>1934</v>
      </c>
      <c r="E3390" s="778"/>
      <c r="F3390" s="538">
        <v>45632</v>
      </c>
      <c r="G3390" s="537" t="s">
        <v>1680</v>
      </c>
      <c r="H3390" s="540">
        <v>6664</v>
      </c>
    </row>
    <row r="3391" spans="3:8" ht="15.75" thickBot="1">
      <c r="C3391" s="536" t="s">
        <v>1933</v>
      </c>
      <c r="D3391" s="537" t="s">
        <v>1934</v>
      </c>
      <c r="E3391" s="778"/>
      <c r="F3391" s="538">
        <v>45632</v>
      </c>
      <c r="G3391" s="537" t="s">
        <v>1680</v>
      </c>
      <c r="H3391" s="540">
        <v>6126</v>
      </c>
    </row>
    <row r="3392" spans="3:8" ht="15.75" thickBot="1">
      <c r="C3392" s="536" t="s">
        <v>1933</v>
      </c>
      <c r="D3392" s="537" t="s">
        <v>1934</v>
      </c>
      <c r="E3392" s="778"/>
      <c r="F3392" s="538">
        <v>45632</v>
      </c>
      <c r="G3392" s="537" t="s">
        <v>1680</v>
      </c>
      <c r="H3392" s="540">
        <v>5266</v>
      </c>
    </row>
    <row r="3393" spans="3:8" ht="15.75" thickBot="1">
      <c r="C3393" s="536" t="s">
        <v>1933</v>
      </c>
      <c r="D3393" s="537" t="s">
        <v>1934</v>
      </c>
      <c r="E3393" s="778"/>
      <c r="F3393" s="537" t="s">
        <v>1923</v>
      </c>
      <c r="G3393" s="537" t="s">
        <v>1680</v>
      </c>
      <c r="H3393" s="540">
        <v>5364</v>
      </c>
    </row>
    <row r="3394" spans="3:8" ht="15.75" thickBot="1">
      <c r="C3394" s="536" t="s">
        <v>1933</v>
      </c>
      <c r="D3394" s="537" t="s">
        <v>1934</v>
      </c>
      <c r="E3394" s="778"/>
      <c r="F3394" s="537" t="s">
        <v>1923</v>
      </c>
      <c r="G3394" s="537" t="s">
        <v>1680</v>
      </c>
      <c r="H3394" s="540">
        <v>6737</v>
      </c>
    </row>
    <row r="3395" spans="3:8" ht="15.75" thickBot="1">
      <c r="C3395" s="536" t="s">
        <v>1933</v>
      </c>
      <c r="D3395" s="537" t="s">
        <v>1934</v>
      </c>
      <c r="E3395" s="778"/>
      <c r="F3395" s="537" t="s">
        <v>1923</v>
      </c>
      <c r="G3395" s="537" t="s">
        <v>1680</v>
      </c>
      <c r="H3395" s="540">
        <v>6360</v>
      </c>
    </row>
    <row r="3396" spans="3:8" ht="15.75" thickBot="1">
      <c r="C3396" s="536" t="s">
        <v>1933</v>
      </c>
      <c r="D3396" s="537" t="s">
        <v>1934</v>
      </c>
      <c r="E3396" s="778"/>
      <c r="F3396" s="537" t="s">
        <v>1852</v>
      </c>
      <c r="G3396" s="537" t="s">
        <v>1680</v>
      </c>
      <c r="H3396" s="540">
        <v>6698</v>
      </c>
    </row>
    <row r="3397" spans="3:8" ht="15.75" thickBot="1">
      <c r="C3397" s="536" t="s">
        <v>1933</v>
      </c>
      <c r="D3397" s="537" t="s">
        <v>1934</v>
      </c>
      <c r="E3397" s="778"/>
      <c r="F3397" s="537" t="s">
        <v>1853</v>
      </c>
      <c r="G3397" s="537" t="s">
        <v>1680</v>
      </c>
      <c r="H3397" s="540">
        <v>4850</v>
      </c>
    </row>
    <row r="3398" spans="3:8" ht="15.75" thickBot="1">
      <c r="C3398" s="536" t="s">
        <v>1933</v>
      </c>
      <c r="D3398" s="537" t="s">
        <v>1934</v>
      </c>
      <c r="E3398" s="778"/>
      <c r="F3398" s="537" t="s">
        <v>1853</v>
      </c>
      <c r="G3398" s="537" t="s">
        <v>1680</v>
      </c>
      <c r="H3398" s="540">
        <v>6896</v>
      </c>
    </row>
    <row r="3399" spans="3:8" ht="15.75" thickBot="1">
      <c r="C3399" s="536" t="s">
        <v>1933</v>
      </c>
      <c r="D3399" s="537" t="s">
        <v>1934</v>
      </c>
      <c r="E3399" s="778"/>
      <c r="F3399" s="537" t="s">
        <v>1853</v>
      </c>
      <c r="G3399" s="537" t="s">
        <v>1680</v>
      </c>
      <c r="H3399" s="540">
        <v>5762</v>
      </c>
    </row>
    <row r="3400" spans="3:8" ht="15.75" thickBot="1">
      <c r="C3400" s="536" t="s">
        <v>1933</v>
      </c>
      <c r="D3400" s="537" t="s">
        <v>1934</v>
      </c>
      <c r="E3400" s="778"/>
      <c r="F3400" s="537" t="s">
        <v>1854</v>
      </c>
      <c r="G3400" s="537" t="s">
        <v>1680</v>
      </c>
      <c r="H3400" s="540">
        <v>5019</v>
      </c>
    </row>
    <row r="3401" spans="3:8" ht="15.75" thickBot="1">
      <c r="C3401" s="536" t="s">
        <v>1933</v>
      </c>
      <c r="D3401" s="537" t="s">
        <v>1934</v>
      </c>
      <c r="E3401" s="778"/>
      <c r="F3401" s="537" t="s">
        <v>1854</v>
      </c>
      <c r="G3401" s="537" t="s">
        <v>1680</v>
      </c>
      <c r="H3401" s="540">
        <v>5845</v>
      </c>
    </row>
    <row r="3402" spans="3:8" ht="15.75" thickBot="1">
      <c r="C3402" s="536" t="s">
        <v>1933</v>
      </c>
      <c r="D3402" s="537" t="s">
        <v>1934</v>
      </c>
      <c r="E3402" s="778"/>
      <c r="F3402" s="537" t="s">
        <v>1854</v>
      </c>
      <c r="G3402" s="537" t="s">
        <v>1680</v>
      </c>
      <c r="H3402" s="540">
        <v>6362</v>
      </c>
    </row>
    <row r="3403" spans="3:8" ht="15.75" thickBot="1">
      <c r="C3403" s="536" t="s">
        <v>1933</v>
      </c>
      <c r="D3403" s="537" t="s">
        <v>1934</v>
      </c>
      <c r="E3403" s="778"/>
      <c r="F3403" s="537" t="s">
        <v>1925</v>
      </c>
      <c r="G3403" s="537" t="s">
        <v>1680</v>
      </c>
      <c r="H3403" s="540">
        <v>5217</v>
      </c>
    </row>
    <row r="3404" spans="3:8" ht="15.75" thickBot="1">
      <c r="C3404" s="536" t="s">
        <v>1933</v>
      </c>
      <c r="D3404" s="537" t="s">
        <v>1934</v>
      </c>
      <c r="E3404" s="778"/>
      <c r="F3404" s="537" t="s">
        <v>1925</v>
      </c>
      <c r="G3404" s="537" t="s">
        <v>1680</v>
      </c>
      <c r="H3404" s="540">
        <v>6175</v>
      </c>
    </row>
    <row r="3405" spans="3:8" ht="15.75" thickBot="1">
      <c r="C3405" s="536" t="s">
        <v>1933</v>
      </c>
      <c r="D3405" s="537" t="s">
        <v>1934</v>
      </c>
      <c r="E3405" s="778"/>
      <c r="F3405" s="537" t="s">
        <v>1855</v>
      </c>
      <c r="G3405" s="537" t="s">
        <v>1680</v>
      </c>
      <c r="H3405" s="540">
        <v>6868</v>
      </c>
    </row>
    <row r="3406" spans="3:8" ht="15.75" thickBot="1">
      <c r="C3406" s="536" t="s">
        <v>1933</v>
      </c>
      <c r="D3406" s="537" t="s">
        <v>1934</v>
      </c>
      <c r="E3406" s="778"/>
      <c r="F3406" s="537" t="s">
        <v>1855</v>
      </c>
      <c r="G3406" s="537" t="s">
        <v>1680</v>
      </c>
      <c r="H3406" s="540">
        <v>6827</v>
      </c>
    </row>
    <row r="3407" spans="3:8" ht="15.75" thickBot="1">
      <c r="C3407" s="536" t="s">
        <v>1933</v>
      </c>
      <c r="D3407" s="537" t="s">
        <v>1934</v>
      </c>
      <c r="E3407" s="778"/>
      <c r="F3407" s="537" t="s">
        <v>1855</v>
      </c>
      <c r="G3407" s="537" t="s">
        <v>1680</v>
      </c>
      <c r="H3407" s="540">
        <v>6780</v>
      </c>
    </row>
    <row r="3408" spans="3:8" ht="15.75" thickBot="1">
      <c r="C3408" s="536" t="s">
        <v>1933</v>
      </c>
      <c r="D3408" s="537" t="s">
        <v>1934</v>
      </c>
      <c r="E3408" s="778"/>
      <c r="F3408" s="537" t="s">
        <v>1856</v>
      </c>
      <c r="G3408" s="537" t="s">
        <v>1680</v>
      </c>
      <c r="H3408" s="540">
        <v>5408</v>
      </c>
    </row>
    <row r="3409" spans="3:8" ht="15.75" thickBot="1">
      <c r="C3409" s="536" t="s">
        <v>1933</v>
      </c>
      <c r="D3409" s="537" t="s">
        <v>1934</v>
      </c>
      <c r="E3409" s="778"/>
      <c r="F3409" s="537" t="s">
        <v>1856</v>
      </c>
      <c r="G3409" s="537" t="s">
        <v>1680</v>
      </c>
      <c r="H3409" s="540">
        <v>6272</v>
      </c>
    </row>
    <row r="3410" spans="3:8" ht="15.75" thickBot="1">
      <c r="C3410" s="536" t="s">
        <v>1933</v>
      </c>
      <c r="D3410" s="537" t="s">
        <v>1934</v>
      </c>
      <c r="E3410" s="778"/>
      <c r="F3410" s="537" t="s">
        <v>1857</v>
      </c>
      <c r="G3410" s="537" t="s">
        <v>1680</v>
      </c>
      <c r="H3410" s="540">
        <v>5502</v>
      </c>
    </row>
    <row r="3411" spans="3:8" ht="15.75" thickBot="1">
      <c r="C3411" s="536" t="s">
        <v>1933</v>
      </c>
      <c r="D3411" s="537" t="s">
        <v>1934</v>
      </c>
      <c r="E3411" s="778"/>
      <c r="F3411" s="537" t="s">
        <v>1857</v>
      </c>
      <c r="G3411" s="537" t="s">
        <v>1680</v>
      </c>
      <c r="H3411" s="540">
        <v>4671</v>
      </c>
    </row>
    <row r="3412" spans="3:8" ht="15.75" thickBot="1">
      <c r="C3412" s="536" t="s">
        <v>1933</v>
      </c>
      <c r="D3412" s="537" t="s">
        <v>1934</v>
      </c>
      <c r="E3412" s="778"/>
      <c r="F3412" s="537" t="s">
        <v>1858</v>
      </c>
      <c r="G3412" s="537" t="s">
        <v>1680</v>
      </c>
      <c r="H3412" s="540">
        <v>5408</v>
      </c>
    </row>
    <row r="3413" spans="3:8" ht="15.75" thickBot="1">
      <c r="C3413" s="536" t="s">
        <v>1933</v>
      </c>
      <c r="D3413" s="537" t="s">
        <v>1934</v>
      </c>
      <c r="E3413" s="778"/>
      <c r="F3413" s="537" t="s">
        <v>1858</v>
      </c>
      <c r="G3413" s="537" t="s">
        <v>1680</v>
      </c>
      <c r="H3413" s="540">
        <v>6285</v>
      </c>
    </row>
    <row r="3414" spans="3:8" ht="15.75" thickBot="1">
      <c r="C3414" s="536" t="s">
        <v>1933</v>
      </c>
      <c r="D3414" s="537" t="s">
        <v>1934</v>
      </c>
      <c r="E3414" s="778"/>
      <c r="F3414" s="537" t="s">
        <v>1858</v>
      </c>
      <c r="G3414" s="537" t="s">
        <v>1680</v>
      </c>
      <c r="H3414" s="540">
        <v>21190</v>
      </c>
    </row>
    <row r="3415" spans="3:8" ht="15.75" thickBot="1">
      <c r="C3415" s="536" t="s">
        <v>1933</v>
      </c>
      <c r="D3415" s="537" t="s">
        <v>1934</v>
      </c>
      <c r="E3415" s="778"/>
      <c r="F3415" s="537" t="s">
        <v>1926</v>
      </c>
      <c r="G3415" s="537" t="s">
        <v>1680</v>
      </c>
      <c r="H3415" s="540">
        <v>5794</v>
      </c>
    </row>
    <row r="3416" spans="3:8" ht="15.75" thickBot="1">
      <c r="C3416" s="536" t="s">
        <v>1933</v>
      </c>
      <c r="D3416" s="537" t="s">
        <v>1934</v>
      </c>
      <c r="E3416" s="778"/>
      <c r="F3416" s="537" t="s">
        <v>1926</v>
      </c>
      <c r="G3416" s="537" t="s">
        <v>1680</v>
      </c>
      <c r="H3416" s="540">
        <v>4828</v>
      </c>
    </row>
    <row r="3417" spans="3:8" ht="15.75" thickBot="1">
      <c r="C3417" s="536" t="s">
        <v>1933</v>
      </c>
      <c r="D3417" s="537" t="s">
        <v>1934</v>
      </c>
      <c r="E3417" s="778"/>
      <c r="F3417" s="537" t="s">
        <v>1860</v>
      </c>
      <c r="G3417" s="537" t="s">
        <v>1680</v>
      </c>
      <c r="H3417" s="540">
        <v>6404</v>
      </c>
    </row>
    <row r="3418" spans="3:8" ht="15.75" thickBot="1">
      <c r="C3418" s="536" t="s">
        <v>1933</v>
      </c>
      <c r="D3418" s="537" t="s">
        <v>1934</v>
      </c>
      <c r="E3418" s="778"/>
      <c r="F3418" s="537" t="s">
        <v>1861</v>
      </c>
      <c r="G3418" s="537" t="s">
        <v>1680</v>
      </c>
      <c r="H3418" s="540">
        <v>5106</v>
      </c>
    </row>
    <row r="3419" spans="3:8" ht="15.75" thickBot="1">
      <c r="C3419" s="536" t="s">
        <v>1933</v>
      </c>
      <c r="D3419" s="537" t="s">
        <v>1934</v>
      </c>
      <c r="E3419" s="778"/>
      <c r="F3419" s="537" t="s">
        <v>1861</v>
      </c>
      <c r="G3419" s="537" t="s">
        <v>1680</v>
      </c>
      <c r="H3419" s="540">
        <v>6015</v>
      </c>
    </row>
    <row r="3420" spans="3:8" ht="15.75" thickBot="1">
      <c r="C3420" s="536" t="s">
        <v>1933</v>
      </c>
      <c r="D3420" s="537" t="s">
        <v>1934</v>
      </c>
      <c r="E3420" s="778"/>
      <c r="F3420" s="537" t="s">
        <v>1861</v>
      </c>
      <c r="G3420" s="537" t="s">
        <v>1680</v>
      </c>
      <c r="H3420" s="540">
        <v>5806</v>
      </c>
    </row>
    <row r="3421" spans="3:8" ht="15.75" thickBot="1">
      <c r="C3421" s="536" t="s">
        <v>1933</v>
      </c>
      <c r="D3421" s="537" t="s">
        <v>1934</v>
      </c>
      <c r="E3421" s="778"/>
      <c r="F3421" s="537" t="s">
        <v>1861</v>
      </c>
      <c r="G3421" s="537" t="s">
        <v>1680</v>
      </c>
      <c r="H3421" s="540">
        <v>5011</v>
      </c>
    </row>
    <row r="3422" spans="3:8" ht="15.75" thickBot="1">
      <c r="C3422" s="536" t="s">
        <v>1933</v>
      </c>
      <c r="D3422" s="537" t="s">
        <v>1934</v>
      </c>
      <c r="E3422" s="778"/>
      <c r="F3422" s="537" t="s">
        <v>1927</v>
      </c>
      <c r="G3422" s="537" t="s">
        <v>1680</v>
      </c>
      <c r="H3422" s="540">
        <v>6360</v>
      </c>
    </row>
    <row r="3423" spans="3:8" ht="15.75" thickBot="1">
      <c r="C3423" s="536" t="s">
        <v>1933</v>
      </c>
      <c r="D3423" s="537" t="s">
        <v>1934</v>
      </c>
      <c r="E3423" s="778"/>
      <c r="F3423" s="537" t="s">
        <v>1862</v>
      </c>
      <c r="G3423" s="537" t="s">
        <v>1680</v>
      </c>
      <c r="H3423" s="540">
        <v>5215</v>
      </c>
    </row>
    <row r="3424" spans="3:8" ht="15.75" thickBot="1">
      <c r="C3424" s="536" t="s">
        <v>1933</v>
      </c>
      <c r="D3424" s="537" t="s">
        <v>1934</v>
      </c>
      <c r="E3424" s="778"/>
      <c r="F3424" s="537" t="s">
        <v>1862</v>
      </c>
      <c r="G3424" s="537" t="s">
        <v>1680</v>
      </c>
      <c r="H3424" s="540">
        <v>4443</v>
      </c>
    </row>
    <row r="3425" spans="3:8" ht="15.75" thickBot="1">
      <c r="C3425" s="536" t="s">
        <v>1933</v>
      </c>
      <c r="D3425" s="537" t="s">
        <v>1934</v>
      </c>
      <c r="E3425" s="778"/>
      <c r="F3425" s="537" t="s">
        <v>1863</v>
      </c>
      <c r="G3425" s="537" t="s">
        <v>1680</v>
      </c>
      <c r="H3425" s="540">
        <v>6215</v>
      </c>
    </row>
    <row r="3426" spans="3:8" ht="15.75" thickBot="1">
      <c r="C3426" s="536" t="s">
        <v>1933</v>
      </c>
      <c r="D3426" s="537" t="s">
        <v>1934</v>
      </c>
      <c r="E3426" s="778"/>
      <c r="F3426" s="537" t="s">
        <v>843</v>
      </c>
      <c r="G3426" s="537" t="s">
        <v>814</v>
      </c>
      <c r="H3426" s="540">
        <v>-385897.18</v>
      </c>
    </row>
    <row r="3427" spans="3:8" ht="15.75" thickBot="1">
      <c r="C3427" s="536" t="s">
        <v>1933</v>
      </c>
      <c r="D3427" s="537" t="s">
        <v>1934</v>
      </c>
      <c r="E3427" s="779"/>
      <c r="F3427" s="537" t="s">
        <v>843</v>
      </c>
      <c r="G3427" s="537" t="s">
        <v>1680</v>
      </c>
      <c r="H3427" s="540">
        <v>6030</v>
      </c>
    </row>
    <row r="3428" spans="3:8" ht="15.75" thickBot="1">
      <c r="C3428" s="775" t="s">
        <v>1935</v>
      </c>
      <c r="D3428" s="776"/>
      <c r="E3428" s="776"/>
      <c r="F3428" s="776"/>
      <c r="G3428" s="776"/>
      <c r="H3428" s="541">
        <v>-8243.1200000000008</v>
      </c>
    </row>
    <row r="3429" spans="3:8" ht="15.75" thickBot="1">
      <c r="C3429" s="532" t="s">
        <v>1936</v>
      </c>
      <c r="D3429" s="533" t="s">
        <v>1678</v>
      </c>
      <c r="E3429" s="777" t="s">
        <v>1937</v>
      </c>
      <c r="F3429" s="534">
        <v>45053</v>
      </c>
      <c r="G3429" s="533" t="s">
        <v>1680</v>
      </c>
      <c r="H3429" s="533">
        <v>2</v>
      </c>
    </row>
    <row r="3430" spans="3:8" ht="15.75" thickBot="1">
      <c r="C3430" s="536" t="s">
        <v>1936</v>
      </c>
      <c r="D3430" s="537" t="s">
        <v>1678</v>
      </c>
      <c r="E3430" s="778"/>
      <c r="F3430" s="538">
        <v>45084</v>
      </c>
      <c r="G3430" s="537" t="s">
        <v>814</v>
      </c>
      <c r="H3430" s="537">
        <v>-1</v>
      </c>
    </row>
    <row r="3431" spans="3:8" ht="15.75" thickBot="1">
      <c r="C3431" s="536" t="s">
        <v>1936</v>
      </c>
      <c r="D3431" s="537" t="s">
        <v>1678</v>
      </c>
      <c r="E3431" s="778"/>
      <c r="F3431" s="538">
        <v>45237</v>
      </c>
      <c r="G3431" s="537" t="s">
        <v>814</v>
      </c>
      <c r="H3431" s="537">
        <v>-1</v>
      </c>
    </row>
    <row r="3432" spans="3:8" ht="15.75" thickBot="1">
      <c r="C3432" s="536" t="s">
        <v>1936</v>
      </c>
      <c r="D3432" s="537" t="s">
        <v>1678</v>
      </c>
      <c r="E3432" s="778"/>
      <c r="F3432" s="537" t="s">
        <v>1724</v>
      </c>
      <c r="G3432" s="537" t="s">
        <v>814</v>
      </c>
      <c r="H3432" s="537">
        <v>-1</v>
      </c>
    </row>
    <row r="3433" spans="3:8" ht="15.75" thickBot="1">
      <c r="C3433" s="536" t="s">
        <v>1936</v>
      </c>
      <c r="D3433" s="537" t="s">
        <v>1678</v>
      </c>
      <c r="E3433" s="778"/>
      <c r="F3433" s="537" t="s">
        <v>1724</v>
      </c>
      <c r="G3433" s="537" t="s">
        <v>1680</v>
      </c>
      <c r="H3433" s="537">
        <v>2</v>
      </c>
    </row>
    <row r="3434" spans="3:8" ht="15.75" thickBot="1">
      <c r="C3434" s="536" t="s">
        <v>1936</v>
      </c>
      <c r="D3434" s="537" t="s">
        <v>1678</v>
      </c>
      <c r="E3434" s="778"/>
      <c r="F3434" s="537" t="s">
        <v>1715</v>
      </c>
      <c r="G3434" s="537" t="s">
        <v>814</v>
      </c>
      <c r="H3434" s="537">
        <v>-1</v>
      </c>
    </row>
    <row r="3435" spans="3:8" ht="15.75" thickBot="1">
      <c r="C3435" s="536" t="s">
        <v>1936</v>
      </c>
      <c r="D3435" s="537" t="s">
        <v>1678</v>
      </c>
      <c r="E3435" s="778"/>
      <c r="F3435" s="537" t="s">
        <v>1732</v>
      </c>
      <c r="G3435" s="537" t="s">
        <v>1680</v>
      </c>
      <c r="H3435" s="537">
        <v>2</v>
      </c>
    </row>
    <row r="3436" spans="3:8" ht="15.75" thickBot="1">
      <c r="C3436" s="536" t="s">
        <v>1936</v>
      </c>
      <c r="D3436" s="537" t="s">
        <v>1678</v>
      </c>
      <c r="E3436" s="778"/>
      <c r="F3436" s="537" t="s">
        <v>1733</v>
      </c>
      <c r="G3436" s="537" t="s">
        <v>814</v>
      </c>
      <c r="H3436" s="537">
        <v>-1</v>
      </c>
    </row>
    <row r="3437" spans="3:8" ht="15.75" thickBot="1">
      <c r="C3437" s="536" t="s">
        <v>1936</v>
      </c>
      <c r="D3437" s="537" t="s">
        <v>1678</v>
      </c>
      <c r="E3437" s="778"/>
      <c r="F3437" s="537" t="s">
        <v>812</v>
      </c>
      <c r="G3437" s="537" t="s">
        <v>814</v>
      </c>
      <c r="H3437" s="537">
        <v>-1</v>
      </c>
    </row>
    <row r="3438" spans="3:8" ht="15.75" thickBot="1">
      <c r="C3438" s="536" t="s">
        <v>1936</v>
      </c>
      <c r="D3438" s="537" t="s">
        <v>1678</v>
      </c>
      <c r="E3438" s="778"/>
      <c r="F3438" s="538">
        <v>44993</v>
      </c>
      <c r="G3438" s="537" t="s">
        <v>1680</v>
      </c>
      <c r="H3438" s="537">
        <v>2</v>
      </c>
    </row>
    <row r="3439" spans="3:8" ht="15.75" thickBot="1">
      <c r="C3439" s="536" t="s">
        <v>1936</v>
      </c>
      <c r="D3439" s="537" t="s">
        <v>1678</v>
      </c>
      <c r="E3439" s="778"/>
      <c r="F3439" s="538">
        <v>45054</v>
      </c>
      <c r="G3439" s="537" t="s">
        <v>814</v>
      </c>
      <c r="H3439" s="537">
        <v>-1</v>
      </c>
    </row>
    <row r="3440" spans="3:8" ht="15.75" thickBot="1">
      <c r="C3440" s="536" t="s">
        <v>1936</v>
      </c>
      <c r="D3440" s="537" t="s">
        <v>1678</v>
      </c>
      <c r="E3440" s="778"/>
      <c r="F3440" s="538">
        <v>45177</v>
      </c>
      <c r="G3440" s="537" t="s">
        <v>1680</v>
      </c>
      <c r="H3440" s="537">
        <v>2</v>
      </c>
    </row>
    <row r="3441" spans="3:8" ht="15.75" thickBot="1">
      <c r="C3441" s="536" t="s">
        <v>1936</v>
      </c>
      <c r="D3441" s="537" t="s">
        <v>1678</v>
      </c>
      <c r="E3441" s="778"/>
      <c r="F3441" s="537" t="s">
        <v>1735</v>
      </c>
      <c r="G3441" s="537" t="s">
        <v>814</v>
      </c>
      <c r="H3441" s="537">
        <v>-2</v>
      </c>
    </row>
    <row r="3442" spans="3:8" ht="15.75" thickBot="1">
      <c r="C3442" s="536" t="s">
        <v>1936</v>
      </c>
      <c r="D3442" s="537" t="s">
        <v>1678</v>
      </c>
      <c r="E3442" s="778"/>
      <c r="F3442" s="537" t="s">
        <v>1898</v>
      </c>
      <c r="G3442" s="537" t="s">
        <v>814</v>
      </c>
      <c r="H3442" s="537">
        <v>-1</v>
      </c>
    </row>
    <row r="3443" spans="3:8" ht="15.75" thickBot="1">
      <c r="C3443" s="536" t="s">
        <v>1936</v>
      </c>
      <c r="D3443" s="537" t="s">
        <v>1678</v>
      </c>
      <c r="E3443" s="778"/>
      <c r="F3443" s="537" t="s">
        <v>1743</v>
      </c>
      <c r="G3443" s="537" t="s">
        <v>1680</v>
      </c>
      <c r="H3443" s="537">
        <v>2</v>
      </c>
    </row>
    <row r="3444" spans="3:8" ht="15.75" thickBot="1">
      <c r="C3444" s="536" t="s">
        <v>1936</v>
      </c>
      <c r="D3444" s="537" t="s">
        <v>1678</v>
      </c>
      <c r="E3444" s="778"/>
      <c r="F3444" s="537" t="s">
        <v>1900</v>
      </c>
      <c r="G3444" s="537" t="s">
        <v>814</v>
      </c>
      <c r="H3444" s="537">
        <v>-1</v>
      </c>
    </row>
    <row r="3445" spans="3:8" ht="15.75" thickBot="1">
      <c r="C3445" s="536" t="s">
        <v>1936</v>
      </c>
      <c r="D3445" s="537" t="s">
        <v>1678</v>
      </c>
      <c r="E3445" s="778"/>
      <c r="F3445" s="537" t="s">
        <v>1900</v>
      </c>
      <c r="G3445" s="537" t="s">
        <v>814</v>
      </c>
      <c r="H3445" s="537">
        <v>-1</v>
      </c>
    </row>
    <row r="3446" spans="3:8" ht="15.75" thickBot="1">
      <c r="C3446" s="536" t="s">
        <v>1936</v>
      </c>
      <c r="D3446" s="537" t="s">
        <v>1678</v>
      </c>
      <c r="E3446" s="778"/>
      <c r="F3446" s="537" t="s">
        <v>819</v>
      </c>
      <c r="G3446" s="537" t="s">
        <v>1680</v>
      </c>
      <c r="H3446" s="537">
        <v>1</v>
      </c>
    </row>
    <row r="3447" spans="3:8" ht="15.75" thickBot="1">
      <c r="C3447" s="536" t="s">
        <v>1936</v>
      </c>
      <c r="D3447" s="537" t="s">
        <v>1678</v>
      </c>
      <c r="E3447" s="778"/>
      <c r="F3447" s="537" t="s">
        <v>819</v>
      </c>
      <c r="G3447" s="537" t="s">
        <v>1680</v>
      </c>
      <c r="H3447" s="537">
        <v>2</v>
      </c>
    </row>
    <row r="3448" spans="3:8" ht="15.75" thickBot="1">
      <c r="C3448" s="536" t="s">
        <v>1936</v>
      </c>
      <c r="D3448" s="537" t="s">
        <v>1678</v>
      </c>
      <c r="E3448" s="778"/>
      <c r="F3448" s="538">
        <v>45025</v>
      </c>
      <c r="G3448" s="537" t="s">
        <v>814</v>
      </c>
      <c r="H3448" s="537">
        <v>-1</v>
      </c>
    </row>
    <row r="3449" spans="3:8" ht="15.75" thickBot="1">
      <c r="C3449" s="536" t="s">
        <v>1936</v>
      </c>
      <c r="D3449" s="537" t="s">
        <v>1678</v>
      </c>
      <c r="E3449" s="778"/>
      <c r="F3449" s="537" t="s">
        <v>1748</v>
      </c>
      <c r="G3449" s="537" t="s">
        <v>814</v>
      </c>
      <c r="H3449" s="537">
        <v>-1</v>
      </c>
    </row>
    <row r="3450" spans="3:8" ht="15.75" thickBot="1">
      <c r="C3450" s="536" t="s">
        <v>1936</v>
      </c>
      <c r="D3450" s="537" t="s">
        <v>1678</v>
      </c>
      <c r="E3450" s="778"/>
      <c r="F3450" s="537" t="s">
        <v>1749</v>
      </c>
      <c r="G3450" s="537" t="s">
        <v>814</v>
      </c>
      <c r="H3450" s="537">
        <v>-1</v>
      </c>
    </row>
    <row r="3451" spans="3:8" ht="15.75" thickBot="1">
      <c r="C3451" s="536" t="s">
        <v>1936</v>
      </c>
      <c r="D3451" s="537" t="s">
        <v>1678</v>
      </c>
      <c r="E3451" s="778"/>
      <c r="F3451" s="537" t="s">
        <v>1749</v>
      </c>
      <c r="G3451" s="537" t="s">
        <v>1680</v>
      </c>
      <c r="H3451" s="537">
        <v>3</v>
      </c>
    </row>
    <row r="3452" spans="3:8" ht="15.75" thickBot="1">
      <c r="C3452" s="536" t="s">
        <v>1936</v>
      </c>
      <c r="D3452" s="537" t="s">
        <v>1678</v>
      </c>
      <c r="E3452" s="778"/>
      <c r="F3452" s="537" t="s">
        <v>1890</v>
      </c>
      <c r="G3452" s="537" t="s">
        <v>814</v>
      </c>
      <c r="H3452" s="537">
        <v>-1</v>
      </c>
    </row>
    <row r="3453" spans="3:8" ht="15.75" thickBot="1">
      <c r="C3453" s="536" t="s">
        <v>1936</v>
      </c>
      <c r="D3453" s="537" t="s">
        <v>1678</v>
      </c>
      <c r="E3453" s="778"/>
      <c r="F3453" s="537" t="s">
        <v>1755</v>
      </c>
      <c r="G3453" s="537" t="s">
        <v>814</v>
      </c>
      <c r="H3453" s="537">
        <v>-1</v>
      </c>
    </row>
    <row r="3454" spans="3:8" ht="15.75" thickBot="1">
      <c r="C3454" s="536" t="s">
        <v>1936</v>
      </c>
      <c r="D3454" s="537" t="s">
        <v>1678</v>
      </c>
      <c r="E3454" s="778"/>
      <c r="F3454" s="538">
        <v>45026</v>
      </c>
      <c r="G3454" s="537" t="s">
        <v>814</v>
      </c>
      <c r="H3454" s="537">
        <v>-1</v>
      </c>
    </row>
    <row r="3455" spans="3:8" ht="15.75" thickBot="1">
      <c r="C3455" s="536" t="s">
        <v>1936</v>
      </c>
      <c r="D3455" s="537" t="s">
        <v>1678</v>
      </c>
      <c r="E3455" s="778"/>
      <c r="F3455" s="538">
        <v>45087</v>
      </c>
      <c r="G3455" s="537" t="s">
        <v>1680</v>
      </c>
      <c r="H3455" s="537">
        <v>2</v>
      </c>
    </row>
    <row r="3456" spans="3:8" ht="15.75" thickBot="1">
      <c r="C3456" s="536" t="s">
        <v>1936</v>
      </c>
      <c r="D3456" s="537" t="s">
        <v>1678</v>
      </c>
      <c r="E3456" s="778"/>
      <c r="F3456" s="538">
        <v>45270</v>
      </c>
      <c r="G3456" s="537" t="s">
        <v>814</v>
      </c>
      <c r="H3456" s="537">
        <v>-1</v>
      </c>
    </row>
    <row r="3457" spans="3:8" ht="15.75" thickBot="1">
      <c r="C3457" s="536" t="s">
        <v>1936</v>
      </c>
      <c r="D3457" s="537" t="s">
        <v>1678</v>
      </c>
      <c r="E3457" s="778"/>
      <c r="F3457" s="538">
        <v>45270</v>
      </c>
      <c r="G3457" s="537" t="s">
        <v>814</v>
      </c>
      <c r="H3457" s="537">
        <v>-1</v>
      </c>
    </row>
    <row r="3458" spans="3:8" ht="15.75" thickBot="1">
      <c r="C3458" s="536" t="s">
        <v>1936</v>
      </c>
      <c r="D3458" s="537" t="s">
        <v>1678</v>
      </c>
      <c r="E3458" s="778"/>
      <c r="F3458" s="538">
        <v>45270</v>
      </c>
      <c r="G3458" s="537" t="s">
        <v>1680</v>
      </c>
      <c r="H3458" s="537">
        <v>2</v>
      </c>
    </row>
    <row r="3459" spans="3:8" ht="15.75" thickBot="1">
      <c r="C3459" s="536" t="s">
        <v>1936</v>
      </c>
      <c r="D3459" s="537" t="s">
        <v>1678</v>
      </c>
      <c r="E3459" s="778"/>
      <c r="F3459" s="537" t="s">
        <v>1759</v>
      </c>
      <c r="G3459" s="537" t="s">
        <v>814</v>
      </c>
      <c r="H3459" s="537">
        <v>-1</v>
      </c>
    </row>
    <row r="3460" spans="3:8" ht="15.75" thickBot="1">
      <c r="C3460" s="536" t="s">
        <v>1936</v>
      </c>
      <c r="D3460" s="537" t="s">
        <v>1678</v>
      </c>
      <c r="E3460" s="778"/>
      <c r="F3460" s="537" t="s">
        <v>1761</v>
      </c>
      <c r="G3460" s="537" t="s">
        <v>814</v>
      </c>
      <c r="H3460" s="537">
        <v>-1</v>
      </c>
    </row>
    <row r="3461" spans="3:8" ht="15.75" thickBot="1">
      <c r="C3461" s="536" t="s">
        <v>1936</v>
      </c>
      <c r="D3461" s="537" t="s">
        <v>1678</v>
      </c>
      <c r="E3461" s="778"/>
      <c r="F3461" s="537" t="s">
        <v>1763</v>
      </c>
      <c r="G3461" s="537" t="s">
        <v>1680</v>
      </c>
      <c r="H3461" s="537">
        <v>1</v>
      </c>
    </row>
    <row r="3462" spans="3:8" ht="15.75" thickBot="1">
      <c r="C3462" s="536" t="s">
        <v>1936</v>
      </c>
      <c r="D3462" s="537" t="s">
        <v>1678</v>
      </c>
      <c r="E3462" s="778"/>
      <c r="F3462" s="537" t="s">
        <v>1765</v>
      </c>
      <c r="G3462" s="537" t="s">
        <v>1680</v>
      </c>
      <c r="H3462" s="537">
        <v>1</v>
      </c>
    </row>
    <row r="3463" spans="3:8" ht="15.75" thickBot="1">
      <c r="C3463" s="536" t="s">
        <v>1936</v>
      </c>
      <c r="D3463" s="537" t="s">
        <v>1678</v>
      </c>
      <c r="E3463" s="778"/>
      <c r="F3463" s="537" t="s">
        <v>825</v>
      </c>
      <c r="G3463" s="537" t="s">
        <v>814</v>
      </c>
      <c r="H3463" s="537">
        <v>-1</v>
      </c>
    </row>
    <row r="3464" spans="3:8" ht="15.75" thickBot="1">
      <c r="C3464" s="536" t="s">
        <v>1936</v>
      </c>
      <c r="D3464" s="537" t="s">
        <v>1678</v>
      </c>
      <c r="E3464" s="778"/>
      <c r="F3464" s="538">
        <v>44968</v>
      </c>
      <c r="G3464" s="537" t="s">
        <v>1680</v>
      </c>
      <c r="H3464" s="537">
        <v>2</v>
      </c>
    </row>
    <row r="3465" spans="3:8" ht="15.75" thickBot="1">
      <c r="C3465" s="536" t="s">
        <v>1936</v>
      </c>
      <c r="D3465" s="537" t="s">
        <v>1678</v>
      </c>
      <c r="E3465" s="778"/>
      <c r="F3465" s="538">
        <v>44996</v>
      </c>
      <c r="G3465" s="537" t="s">
        <v>814</v>
      </c>
      <c r="H3465" s="537">
        <v>-1</v>
      </c>
    </row>
    <row r="3466" spans="3:8" ht="15.75" thickBot="1">
      <c r="C3466" s="536" t="s">
        <v>1936</v>
      </c>
      <c r="D3466" s="537" t="s">
        <v>1678</v>
      </c>
      <c r="E3466" s="778"/>
      <c r="F3466" s="538">
        <v>45180</v>
      </c>
      <c r="G3466" s="537" t="s">
        <v>1680</v>
      </c>
      <c r="H3466" s="537">
        <v>2</v>
      </c>
    </row>
    <row r="3467" spans="3:8" ht="15.75" thickBot="1">
      <c r="C3467" s="536" t="s">
        <v>1936</v>
      </c>
      <c r="D3467" s="537" t="s">
        <v>1678</v>
      </c>
      <c r="E3467" s="778"/>
      <c r="F3467" s="537" t="s">
        <v>1772</v>
      </c>
      <c r="G3467" s="537" t="s">
        <v>814</v>
      </c>
      <c r="H3467" s="537">
        <v>-1</v>
      </c>
    </row>
    <row r="3468" spans="3:8" ht="15.75" thickBot="1">
      <c r="C3468" s="536" t="s">
        <v>1936</v>
      </c>
      <c r="D3468" s="537" t="s">
        <v>1678</v>
      </c>
      <c r="E3468" s="778"/>
      <c r="F3468" s="537" t="s">
        <v>1773</v>
      </c>
      <c r="G3468" s="537" t="s">
        <v>814</v>
      </c>
      <c r="H3468" s="537">
        <v>-1</v>
      </c>
    </row>
    <row r="3469" spans="3:8" ht="15.75" thickBot="1">
      <c r="C3469" s="536" t="s">
        <v>1936</v>
      </c>
      <c r="D3469" s="537" t="s">
        <v>1678</v>
      </c>
      <c r="E3469" s="778"/>
      <c r="F3469" s="537" t="s">
        <v>1774</v>
      </c>
      <c r="G3469" s="537" t="s">
        <v>814</v>
      </c>
      <c r="H3469" s="537">
        <v>-1</v>
      </c>
    </row>
    <row r="3470" spans="3:8" ht="15.75" thickBot="1">
      <c r="C3470" s="536" t="s">
        <v>1936</v>
      </c>
      <c r="D3470" s="537" t="s">
        <v>1678</v>
      </c>
      <c r="E3470" s="778"/>
      <c r="F3470" s="537" t="s">
        <v>1778</v>
      </c>
      <c r="G3470" s="537" t="s">
        <v>814</v>
      </c>
      <c r="H3470" s="537">
        <v>-1</v>
      </c>
    </row>
    <row r="3471" spans="3:8" ht="15.75" thickBot="1">
      <c r="C3471" s="536" t="s">
        <v>1936</v>
      </c>
      <c r="D3471" s="537" t="s">
        <v>1678</v>
      </c>
      <c r="E3471" s="778"/>
      <c r="F3471" s="537" t="s">
        <v>1778</v>
      </c>
      <c r="G3471" s="537" t="s">
        <v>1680</v>
      </c>
      <c r="H3471" s="537">
        <v>2</v>
      </c>
    </row>
    <row r="3472" spans="3:8" ht="15.75" thickBot="1">
      <c r="C3472" s="536" t="s">
        <v>1936</v>
      </c>
      <c r="D3472" s="537" t="s">
        <v>1678</v>
      </c>
      <c r="E3472" s="778"/>
      <c r="F3472" s="537" t="s">
        <v>1785</v>
      </c>
      <c r="G3472" s="537" t="s">
        <v>814</v>
      </c>
      <c r="H3472" s="537">
        <v>-1</v>
      </c>
    </row>
    <row r="3473" spans="3:8" ht="15.75" thickBot="1">
      <c r="C3473" s="536" t="s">
        <v>1936</v>
      </c>
      <c r="D3473" s="537" t="s">
        <v>1678</v>
      </c>
      <c r="E3473" s="778"/>
      <c r="F3473" s="537" t="s">
        <v>1785</v>
      </c>
      <c r="G3473" s="537" t="s">
        <v>814</v>
      </c>
      <c r="H3473" s="537">
        <v>-1</v>
      </c>
    </row>
    <row r="3474" spans="3:8" ht="15.75" thickBot="1">
      <c r="C3474" s="536" t="s">
        <v>1936</v>
      </c>
      <c r="D3474" s="537" t="s">
        <v>1678</v>
      </c>
      <c r="E3474" s="778"/>
      <c r="F3474" s="538">
        <v>45272</v>
      </c>
      <c r="G3474" s="537" t="s">
        <v>814</v>
      </c>
      <c r="H3474" s="537">
        <v>-1</v>
      </c>
    </row>
    <row r="3475" spans="3:8" ht="15.75" thickBot="1">
      <c r="C3475" s="536" t="s">
        <v>1936</v>
      </c>
      <c r="D3475" s="537" t="s">
        <v>1678</v>
      </c>
      <c r="E3475" s="778"/>
      <c r="F3475" s="538">
        <v>45272</v>
      </c>
      <c r="G3475" s="537" t="s">
        <v>814</v>
      </c>
      <c r="H3475" s="537">
        <v>-1</v>
      </c>
    </row>
    <row r="3476" spans="3:8" ht="15.75" thickBot="1">
      <c r="C3476" s="536" t="s">
        <v>1936</v>
      </c>
      <c r="D3476" s="537" t="s">
        <v>1678</v>
      </c>
      <c r="E3476" s="778"/>
      <c r="F3476" s="538">
        <v>45272</v>
      </c>
      <c r="G3476" s="537" t="s">
        <v>1680</v>
      </c>
      <c r="H3476" s="537">
        <v>2</v>
      </c>
    </row>
    <row r="3477" spans="3:8" ht="15.75" thickBot="1">
      <c r="C3477" s="536" t="s">
        <v>1936</v>
      </c>
      <c r="D3477" s="537" t="s">
        <v>1678</v>
      </c>
      <c r="E3477" s="778"/>
      <c r="F3477" s="537" t="s">
        <v>1792</v>
      </c>
      <c r="G3477" s="537" t="s">
        <v>1680</v>
      </c>
      <c r="H3477" s="537">
        <v>2</v>
      </c>
    </row>
    <row r="3478" spans="3:8" ht="15.75" thickBot="1">
      <c r="C3478" s="536" t="s">
        <v>1936</v>
      </c>
      <c r="D3478" s="537" t="s">
        <v>1678</v>
      </c>
      <c r="E3478" s="778"/>
      <c r="F3478" s="537" t="s">
        <v>1698</v>
      </c>
      <c r="G3478" s="537" t="s">
        <v>814</v>
      </c>
      <c r="H3478" s="537">
        <v>-1</v>
      </c>
    </row>
    <row r="3479" spans="3:8" ht="15.75" thickBot="1">
      <c r="C3479" s="536" t="s">
        <v>1936</v>
      </c>
      <c r="D3479" s="537" t="s">
        <v>1678</v>
      </c>
      <c r="E3479" s="778"/>
      <c r="F3479" s="537" t="s">
        <v>829</v>
      </c>
      <c r="G3479" s="537" t="s">
        <v>814</v>
      </c>
      <c r="H3479" s="537">
        <v>-1</v>
      </c>
    </row>
    <row r="3480" spans="3:8" ht="15.75" thickBot="1">
      <c r="C3480" s="536" t="s">
        <v>1936</v>
      </c>
      <c r="D3480" s="537" t="s">
        <v>1678</v>
      </c>
      <c r="E3480" s="778"/>
      <c r="F3480" s="538">
        <v>45323</v>
      </c>
      <c r="G3480" s="537" t="s">
        <v>814</v>
      </c>
      <c r="H3480" s="537">
        <v>-1</v>
      </c>
    </row>
    <row r="3481" spans="3:8" ht="15.75" thickBot="1">
      <c r="C3481" s="536" t="s">
        <v>1936</v>
      </c>
      <c r="D3481" s="537" t="s">
        <v>1678</v>
      </c>
      <c r="E3481" s="778"/>
      <c r="F3481" s="538">
        <v>45323</v>
      </c>
      <c r="G3481" s="537" t="s">
        <v>814</v>
      </c>
      <c r="H3481" s="537">
        <v>-1</v>
      </c>
    </row>
    <row r="3482" spans="3:8" ht="15.75" thickBot="1">
      <c r="C3482" s="536" t="s">
        <v>1936</v>
      </c>
      <c r="D3482" s="537" t="s">
        <v>1678</v>
      </c>
      <c r="E3482" s="778"/>
      <c r="F3482" s="538">
        <v>45323</v>
      </c>
      <c r="G3482" s="537" t="s">
        <v>1680</v>
      </c>
      <c r="H3482" s="537">
        <v>2</v>
      </c>
    </row>
    <row r="3483" spans="3:8" ht="15.75" thickBot="1">
      <c r="C3483" s="536" t="s">
        <v>1936</v>
      </c>
      <c r="D3483" s="537" t="s">
        <v>1678</v>
      </c>
      <c r="E3483" s="778"/>
      <c r="F3483" s="538">
        <v>45627</v>
      </c>
      <c r="G3483" s="537" t="s">
        <v>1680</v>
      </c>
      <c r="H3483" s="537">
        <v>1</v>
      </c>
    </row>
    <row r="3484" spans="3:8" ht="15.75" thickBot="1">
      <c r="C3484" s="536" t="s">
        <v>1936</v>
      </c>
      <c r="D3484" s="537" t="s">
        <v>1678</v>
      </c>
      <c r="E3484" s="778"/>
      <c r="F3484" s="537" t="s">
        <v>1798</v>
      </c>
      <c r="G3484" s="537" t="s">
        <v>814</v>
      </c>
      <c r="H3484" s="537">
        <v>-1</v>
      </c>
    </row>
    <row r="3485" spans="3:8" ht="15.75" thickBot="1">
      <c r="C3485" s="536" t="s">
        <v>1936</v>
      </c>
      <c r="D3485" s="537" t="s">
        <v>1678</v>
      </c>
      <c r="E3485" s="778"/>
      <c r="F3485" s="537" t="s">
        <v>1799</v>
      </c>
      <c r="G3485" s="537" t="s">
        <v>814</v>
      </c>
      <c r="H3485" s="537">
        <v>-2</v>
      </c>
    </row>
    <row r="3486" spans="3:8" ht="15.75" thickBot="1">
      <c r="C3486" s="536" t="s">
        <v>1936</v>
      </c>
      <c r="D3486" s="537" t="s">
        <v>1678</v>
      </c>
      <c r="E3486" s="778"/>
      <c r="F3486" s="537" t="s">
        <v>1799</v>
      </c>
      <c r="G3486" s="537" t="s">
        <v>1680</v>
      </c>
      <c r="H3486" s="537">
        <v>2</v>
      </c>
    </row>
    <row r="3487" spans="3:8" ht="15.75" thickBot="1">
      <c r="C3487" s="536" t="s">
        <v>1936</v>
      </c>
      <c r="D3487" s="537" t="s">
        <v>1678</v>
      </c>
      <c r="E3487" s="778"/>
      <c r="F3487" s="537" t="s">
        <v>1801</v>
      </c>
      <c r="G3487" s="537" t="s">
        <v>1680</v>
      </c>
      <c r="H3487" s="537">
        <v>1</v>
      </c>
    </row>
    <row r="3488" spans="3:8" ht="15.75" thickBot="1">
      <c r="C3488" s="536" t="s">
        <v>1936</v>
      </c>
      <c r="D3488" s="537" t="s">
        <v>1678</v>
      </c>
      <c r="E3488" s="778"/>
      <c r="F3488" s="537" t="s">
        <v>1801</v>
      </c>
      <c r="G3488" s="537" t="s">
        <v>1680</v>
      </c>
      <c r="H3488" s="537">
        <v>2</v>
      </c>
    </row>
    <row r="3489" spans="3:8" ht="15.75" thickBot="1">
      <c r="C3489" s="536" t="s">
        <v>1936</v>
      </c>
      <c r="D3489" s="537" t="s">
        <v>1678</v>
      </c>
      <c r="E3489" s="778"/>
      <c r="F3489" s="537" t="s">
        <v>1802</v>
      </c>
      <c r="G3489" s="537" t="s">
        <v>814</v>
      </c>
      <c r="H3489" s="537">
        <v>-1</v>
      </c>
    </row>
    <row r="3490" spans="3:8" ht="15.75" thickBot="1">
      <c r="C3490" s="536" t="s">
        <v>1936</v>
      </c>
      <c r="D3490" s="537" t="s">
        <v>1678</v>
      </c>
      <c r="E3490" s="778"/>
      <c r="F3490" s="537" t="s">
        <v>1802</v>
      </c>
      <c r="G3490" s="537" t="s">
        <v>814</v>
      </c>
      <c r="H3490" s="537">
        <v>-2</v>
      </c>
    </row>
    <row r="3491" spans="3:8" ht="15.75" thickBot="1">
      <c r="C3491" s="536" t="s">
        <v>1936</v>
      </c>
      <c r="D3491" s="537" t="s">
        <v>1678</v>
      </c>
      <c r="E3491" s="778"/>
      <c r="F3491" s="538">
        <v>45353</v>
      </c>
      <c r="G3491" s="537" t="s">
        <v>814</v>
      </c>
      <c r="H3491" s="537">
        <v>-1</v>
      </c>
    </row>
    <row r="3492" spans="3:8" ht="15.75" thickBot="1">
      <c r="C3492" s="536" t="s">
        <v>1936</v>
      </c>
      <c r="D3492" s="537" t="s">
        <v>1678</v>
      </c>
      <c r="E3492" s="778"/>
      <c r="F3492" s="538">
        <v>45353</v>
      </c>
      <c r="G3492" s="537" t="s">
        <v>1680</v>
      </c>
      <c r="H3492" s="537">
        <v>1</v>
      </c>
    </row>
    <row r="3493" spans="3:8" ht="15.75" thickBot="1">
      <c r="C3493" s="536" t="s">
        <v>1936</v>
      </c>
      <c r="D3493" s="537" t="s">
        <v>1678</v>
      </c>
      <c r="E3493" s="778"/>
      <c r="F3493" s="538">
        <v>45353</v>
      </c>
      <c r="G3493" s="537" t="s">
        <v>1680</v>
      </c>
      <c r="H3493" s="537">
        <v>2</v>
      </c>
    </row>
    <row r="3494" spans="3:8" ht="15.75" thickBot="1">
      <c r="C3494" s="536" t="s">
        <v>1936</v>
      </c>
      <c r="D3494" s="537" t="s">
        <v>1678</v>
      </c>
      <c r="E3494" s="778"/>
      <c r="F3494" s="538">
        <v>45414</v>
      </c>
      <c r="G3494" s="537" t="s">
        <v>814</v>
      </c>
      <c r="H3494" s="537">
        <v>-1</v>
      </c>
    </row>
    <row r="3495" spans="3:8" ht="15.75" thickBot="1">
      <c r="C3495" s="536" t="s">
        <v>1936</v>
      </c>
      <c r="D3495" s="537" t="s">
        <v>1678</v>
      </c>
      <c r="E3495" s="778"/>
      <c r="F3495" s="538">
        <v>45628</v>
      </c>
      <c r="G3495" s="537" t="s">
        <v>814</v>
      </c>
      <c r="H3495" s="537">
        <v>-1</v>
      </c>
    </row>
    <row r="3496" spans="3:8" ht="15.75" thickBot="1">
      <c r="C3496" s="536" t="s">
        <v>1936</v>
      </c>
      <c r="D3496" s="537" t="s">
        <v>1678</v>
      </c>
      <c r="E3496" s="778"/>
      <c r="F3496" s="538">
        <v>45628</v>
      </c>
      <c r="G3496" s="537" t="s">
        <v>814</v>
      </c>
      <c r="H3496" s="537">
        <v>-1</v>
      </c>
    </row>
    <row r="3497" spans="3:8" ht="15.75" thickBot="1">
      <c r="C3497" s="536" t="s">
        <v>1936</v>
      </c>
      <c r="D3497" s="537" t="s">
        <v>1678</v>
      </c>
      <c r="E3497" s="778"/>
      <c r="F3497" s="538">
        <v>45628</v>
      </c>
      <c r="G3497" s="537" t="s">
        <v>1680</v>
      </c>
      <c r="H3497" s="537">
        <v>1</v>
      </c>
    </row>
    <row r="3498" spans="3:8" ht="15.75" thickBot="1">
      <c r="C3498" s="536" t="s">
        <v>1936</v>
      </c>
      <c r="D3498" s="537" t="s">
        <v>1678</v>
      </c>
      <c r="E3498" s="778"/>
      <c r="F3498" s="537" t="s">
        <v>1808</v>
      </c>
      <c r="G3498" s="537" t="s">
        <v>814</v>
      </c>
      <c r="H3498" s="537">
        <v>-1</v>
      </c>
    </row>
    <row r="3499" spans="3:8" ht="15.75" thickBot="1">
      <c r="C3499" s="536" t="s">
        <v>1936</v>
      </c>
      <c r="D3499" s="537" t="s">
        <v>1678</v>
      </c>
      <c r="E3499" s="778"/>
      <c r="F3499" s="537" t="s">
        <v>1808</v>
      </c>
      <c r="G3499" s="537" t="s">
        <v>814</v>
      </c>
      <c r="H3499" s="537">
        <v>-1</v>
      </c>
    </row>
    <row r="3500" spans="3:8" ht="15.75" thickBot="1">
      <c r="C3500" s="536" t="s">
        <v>1936</v>
      </c>
      <c r="D3500" s="537" t="s">
        <v>1678</v>
      </c>
      <c r="E3500" s="778"/>
      <c r="F3500" s="537" t="s">
        <v>1808</v>
      </c>
      <c r="G3500" s="537" t="s">
        <v>1680</v>
      </c>
      <c r="H3500" s="537">
        <v>4</v>
      </c>
    </row>
    <row r="3501" spans="3:8" ht="15.75" thickBot="1">
      <c r="C3501" s="536" t="s">
        <v>1936</v>
      </c>
      <c r="D3501" s="537" t="s">
        <v>1678</v>
      </c>
      <c r="E3501" s="778"/>
      <c r="F3501" s="537" t="s">
        <v>1813</v>
      </c>
      <c r="G3501" s="537" t="s">
        <v>814</v>
      </c>
      <c r="H3501" s="537">
        <v>-1</v>
      </c>
    </row>
    <row r="3502" spans="3:8" ht="15.75" thickBot="1">
      <c r="C3502" s="536" t="s">
        <v>1936</v>
      </c>
      <c r="D3502" s="537" t="s">
        <v>1678</v>
      </c>
      <c r="E3502" s="778"/>
      <c r="F3502" s="537" t="s">
        <v>1817</v>
      </c>
      <c r="G3502" s="537" t="s">
        <v>1680</v>
      </c>
      <c r="H3502" s="537">
        <v>2</v>
      </c>
    </row>
    <row r="3503" spans="3:8" ht="15.75" thickBot="1">
      <c r="C3503" s="536" t="s">
        <v>1936</v>
      </c>
      <c r="D3503" s="537" t="s">
        <v>1678</v>
      </c>
      <c r="E3503" s="778"/>
      <c r="F3503" s="537" t="s">
        <v>1818</v>
      </c>
      <c r="G3503" s="537" t="s">
        <v>814</v>
      </c>
      <c r="H3503" s="537">
        <v>-1</v>
      </c>
    </row>
    <row r="3504" spans="3:8" ht="15.75" thickBot="1">
      <c r="C3504" s="536" t="s">
        <v>1936</v>
      </c>
      <c r="D3504" s="537" t="s">
        <v>1678</v>
      </c>
      <c r="E3504" s="778"/>
      <c r="F3504" s="538">
        <v>45385</v>
      </c>
      <c r="G3504" s="537" t="s">
        <v>814</v>
      </c>
      <c r="H3504" s="537">
        <v>-1</v>
      </c>
    </row>
    <row r="3505" spans="3:8" ht="15.75" thickBot="1">
      <c r="C3505" s="536" t="s">
        <v>1936</v>
      </c>
      <c r="D3505" s="537" t="s">
        <v>1678</v>
      </c>
      <c r="E3505" s="778"/>
      <c r="F3505" s="538">
        <v>45599</v>
      </c>
      <c r="G3505" s="537" t="s">
        <v>814</v>
      </c>
      <c r="H3505" s="537">
        <v>-1</v>
      </c>
    </row>
    <row r="3506" spans="3:8" ht="15.75" thickBot="1">
      <c r="C3506" s="536" t="s">
        <v>1936</v>
      </c>
      <c r="D3506" s="537" t="s">
        <v>1678</v>
      </c>
      <c r="E3506" s="778"/>
      <c r="F3506" s="538">
        <v>45599</v>
      </c>
      <c r="G3506" s="537" t="s">
        <v>1680</v>
      </c>
      <c r="H3506" s="537">
        <v>2</v>
      </c>
    </row>
    <row r="3507" spans="3:8" ht="15.75" thickBot="1">
      <c r="C3507" s="536" t="s">
        <v>1936</v>
      </c>
      <c r="D3507" s="537" t="s">
        <v>1678</v>
      </c>
      <c r="E3507" s="778"/>
      <c r="F3507" s="537" t="s">
        <v>1820</v>
      </c>
      <c r="G3507" s="537" t="s">
        <v>814</v>
      </c>
      <c r="H3507" s="537">
        <v>-1</v>
      </c>
    </row>
    <row r="3508" spans="3:8" ht="15.75" thickBot="1">
      <c r="C3508" s="536" t="s">
        <v>1936</v>
      </c>
      <c r="D3508" s="537" t="s">
        <v>1678</v>
      </c>
      <c r="E3508" s="778"/>
      <c r="F3508" s="537" t="s">
        <v>1822</v>
      </c>
      <c r="G3508" s="537" t="s">
        <v>814</v>
      </c>
      <c r="H3508" s="537">
        <v>-1</v>
      </c>
    </row>
    <row r="3509" spans="3:8" ht="15.75" thickBot="1">
      <c r="C3509" s="536" t="s">
        <v>1936</v>
      </c>
      <c r="D3509" s="537" t="s">
        <v>1678</v>
      </c>
      <c r="E3509" s="778"/>
      <c r="F3509" s="537" t="s">
        <v>1917</v>
      </c>
      <c r="G3509" s="537" t="s">
        <v>1680</v>
      </c>
      <c r="H3509" s="537">
        <v>2</v>
      </c>
    </row>
    <row r="3510" spans="3:8" ht="15.75" thickBot="1">
      <c r="C3510" s="536" t="s">
        <v>1936</v>
      </c>
      <c r="D3510" s="537" t="s">
        <v>1678</v>
      </c>
      <c r="E3510" s="778"/>
      <c r="F3510" s="537" t="s">
        <v>1829</v>
      </c>
      <c r="G3510" s="537" t="s">
        <v>814</v>
      </c>
      <c r="H3510" s="537">
        <v>-2</v>
      </c>
    </row>
    <row r="3511" spans="3:8" ht="15.75" thickBot="1">
      <c r="C3511" s="536" t="s">
        <v>1936</v>
      </c>
      <c r="D3511" s="537" t="s">
        <v>1678</v>
      </c>
      <c r="E3511" s="778"/>
      <c r="F3511" s="537" t="s">
        <v>1703</v>
      </c>
      <c r="G3511" s="537" t="s">
        <v>1680</v>
      </c>
      <c r="H3511" s="537">
        <v>2</v>
      </c>
    </row>
    <row r="3512" spans="3:8" ht="15.75" thickBot="1">
      <c r="C3512" s="536" t="s">
        <v>1936</v>
      </c>
      <c r="D3512" s="537" t="s">
        <v>1678</v>
      </c>
      <c r="E3512" s="778"/>
      <c r="F3512" s="538">
        <v>45326</v>
      </c>
      <c r="G3512" s="537" t="s">
        <v>1680</v>
      </c>
      <c r="H3512" s="537">
        <v>2</v>
      </c>
    </row>
    <row r="3513" spans="3:8" ht="15.75" thickBot="1">
      <c r="C3513" s="536" t="s">
        <v>1936</v>
      </c>
      <c r="D3513" s="537" t="s">
        <v>1678</v>
      </c>
      <c r="E3513" s="778"/>
      <c r="F3513" s="538">
        <v>45569</v>
      </c>
      <c r="G3513" s="537" t="s">
        <v>814</v>
      </c>
      <c r="H3513" s="537">
        <v>-1</v>
      </c>
    </row>
    <row r="3514" spans="3:8" ht="15.75" thickBot="1">
      <c r="C3514" s="536" t="s">
        <v>1936</v>
      </c>
      <c r="D3514" s="537" t="s">
        <v>1678</v>
      </c>
      <c r="E3514" s="778"/>
      <c r="F3514" s="538">
        <v>45630</v>
      </c>
      <c r="G3514" s="537" t="s">
        <v>814</v>
      </c>
      <c r="H3514" s="537">
        <v>-2</v>
      </c>
    </row>
    <row r="3515" spans="3:8" ht="15.75" thickBot="1">
      <c r="C3515" s="536" t="s">
        <v>1936</v>
      </c>
      <c r="D3515" s="537" t="s">
        <v>1678</v>
      </c>
      <c r="E3515" s="778"/>
      <c r="F3515" s="537" t="s">
        <v>1831</v>
      </c>
      <c r="G3515" s="537" t="s">
        <v>814</v>
      </c>
      <c r="H3515" s="537">
        <v>-1</v>
      </c>
    </row>
    <row r="3516" spans="3:8" ht="15.75" thickBot="1">
      <c r="C3516" s="536" t="s">
        <v>1936</v>
      </c>
      <c r="D3516" s="537" t="s">
        <v>1678</v>
      </c>
      <c r="E3516" s="778"/>
      <c r="F3516" s="537" t="s">
        <v>1831</v>
      </c>
      <c r="G3516" s="537" t="s">
        <v>1680</v>
      </c>
      <c r="H3516" s="537">
        <v>3</v>
      </c>
    </row>
    <row r="3517" spans="3:8" ht="15.75" thickBot="1">
      <c r="C3517" s="536" t="s">
        <v>1936</v>
      </c>
      <c r="D3517" s="537" t="s">
        <v>1678</v>
      </c>
      <c r="E3517" s="778"/>
      <c r="F3517" s="537" t="s">
        <v>1835</v>
      </c>
      <c r="G3517" s="537" t="s">
        <v>814</v>
      </c>
      <c r="H3517" s="537">
        <v>-1</v>
      </c>
    </row>
    <row r="3518" spans="3:8" ht="15.75" thickBot="1">
      <c r="C3518" s="536" t="s">
        <v>1936</v>
      </c>
      <c r="D3518" s="537" t="s">
        <v>1678</v>
      </c>
      <c r="E3518" s="778"/>
      <c r="F3518" s="537" t="s">
        <v>1835</v>
      </c>
      <c r="G3518" s="537" t="s">
        <v>814</v>
      </c>
      <c r="H3518" s="537">
        <v>-1</v>
      </c>
    </row>
    <row r="3519" spans="3:8" ht="15.75" thickBot="1">
      <c r="C3519" s="536" t="s">
        <v>1936</v>
      </c>
      <c r="D3519" s="537" t="s">
        <v>1678</v>
      </c>
      <c r="E3519" s="778"/>
      <c r="F3519" s="538">
        <v>45356</v>
      </c>
      <c r="G3519" s="537" t="s">
        <v>814</v>
      </c>
      <c r="H3519" s="537">
        <v>-1</v>
      </c>
    </row>
    <row r="3520" spans="3:8" ht="15.75" thickBot="1">
      <c r="C3520" s="536" t="s">
        <v>1936</v>
      </c>
      <c r="D3520" s="537" t="s">
        <v>1678</v>
      </c>
      <c r="E3520" s="778"/>
      <c r="F3520" s="537" t="s">
        <v>1920</v>
      </c>
      <c r="G3520" s="537" t="s">
        <v>814</v>
      </c>
      <c r="H3520" s="537">
        <v>-2</v>
      </c>
    </row>
    <row r="3521" spans="3:8" ht="15.75" thickBot="1">
      <c r="C3521" s="536" t="s">
        <v>1936</v>
      </c>
      <c r="D3521" s="537" t="s">
        <v>1678</v>
      </c>
      <c r="E3521" s="778"/>
      <c r="F3521" s="537" t="s">
        <v>1920</v>
      </c>
      <c r="G3521" s="537" t="s">
        <v>814</v>
      </c>
      <c r="H3521" s="537">
        <v>-1</v>
      </c>
    </row>
    <row r="3522" spans="3:8" ht="15.75" thickBot="1">
      <c r="C3522" s="536" t="s">
        <v>1936</v>
      </c>
      <c r="D3522" s="537" t="s">
        <v>1678</v>
      </c>
      <c r="E3522" s="778"/>
      <c r="F3522" s="537" t="s">
        <v>1920</v>
      </c>
      <c r="G3522" s="537" t="s">
        <v>1680</v>
      </c>
      <c r="H3522" s="537">
        <v>4</v>
      </c>
    </row>
    <row r="3523" spans="3:8" ht="15.75" thickBot="1">
      <c r="C3523" s="536" t="s">
        <v>1936</v>
      </c>
      <c r="D3523" s="537" t="s">
        <v>1678</v>
      </c>
      <c r="E3523" s="778"/>
      <c r="F3523" s="537" t="s">
        <v>1847</v>
      </c>
      <c r="G3523" s="537" t="s">
        <v>1680</v>
      </c>
      <c r="H3523" s="537">
        <v>3</v>
      </c>
    </row>
    <row r="3524" spans="3:8" ht="15.75" thickBot="1">
      <c r="C3524" s="536" t="s">
        <v>1936</v>
      </c>
      <c r="D3524" s="537" t="s">
        <v>1678</v>
      </c>
      <c r="E3524" s="778"/>
      <c r="F3524" s="537" t="s">
        <v>1851</v>
      </c>
      <c r="G3524" s="537" t="s">
        <v>814</v>
      </c>
      <c r="H3524" s="537">
        <v>-1</v>
      </c>
    </row>
    <row r="3525" spans="3:8" ht="15.75" thickBot="1">
      <c r="C3525" s="536" t="s">
        <v>1936</v>
      </c>
      <c r="D3525" s="537" t="s">
        <v>1678</v>
      </c>
      <c r="E3525" s="778"/>
      <c r="F3525" s="538">
        <v>45357</v>
      </c>
      <c r="G3525" s="537" t="s">
        <v>814</v>
      </c>
      <c r="H3525" s="537">
        <v>-1</v>
      </c>
    </row>
    <row r="3526" spans="3:8" ht="15.75" thickBot="1">
      <c r="C3526" s="536" t="s">
        <v>1936</v>
      </c>
      <c r="D3526" s="537" t="s">
        <v>1678</v>
      </c>
      <c r="E3526" s="778"/>
      <c r="F3526" s="538">
        <v>45449</v>
      </c>
      <c r="G3526" s="537" t="s">
        <v>814</v>
      </c>
      <c r="H3526" s="537">
        <v>-1</v>
      </c>
    </row>
    <row r="3527" spans="3:8" ht="15.75" thickBot="1">
      <c r="C3527" s="536" t="s">
        <v>1936</v>
      </c>
      <c r="D3527" s="537" t="s">
        <v>1678</v>
      </c>
      <c r="E3527" s="778"/>
      <c r="F3527" s="538">
        <v>45602</v>
      </c>
      <c r="G3527" s="537" t="s">
        <v>1680</v>
      </c>
      <c r="H3527" s="537">
        <v>2</v>
      </c>
    </row>
    <row r="3528" spans="3:8" ht="15.75" thickBot="1">
      <c r="C3528" s="536" t="s">
        <v>1936</v>
      </c>
      <c r="D3528" s="537" t="s">
        <v>1678</v>
      </c>
      <c r="E3528" s="778"/>
      <c r="F3528" s="537" t="s">
        <v>1923</v>
      </c>
      <c r="G3528" s="537" t="s">
        <v>814</v>
      </c>
      <c r="H3528" s="537">
        <v>-1</v>
      </c>
    </row>
    <row r="3529" spans="3:8" ht="15.75" thickBot="1">
      <c r="C3529" s="536" t="s">
        <v>1936</v>
      </c>
      <c r="D3529" s="537" t="s">
        <v>1678</v>
      </c>
      <c r="E3529" s="778"/>
      <c r="F3529" s="537" t="s">
        <v>1925</v>
      </c>
      <c r="G3529" s="537" t="s">
        <v>814</v>
      </c>
      <c r="H3529" s="537">
        <v>-1</v>
      </c>
    </row>
    <row r="3530" spans="3:8" ht="15.75" thickBot="1">
      <c r="C3530" s="536" t="s">
        <v>1936</v>
      </c>
      <c r="D3530" s="537" t="s">
        <v>1678</v>
      </c>
      <c r="E3530" s="778"/>
      <c r="F3530" s="537" t="s">
        <v>1927</v>
      </c>
      <c r="G3530" s="537" t="s">
        <v>814</v>
      </c>
      <c r="H3530" s="537">
        <v>-1</v>
      </c>
    </row>
    <row r="3531" spans="3:8" ht="15.75" thickBot="1">
      <c r="C3531" s="536" t="s">
        <v>1936</v>
      </c>
      <c r="D3531" s="537" t="s">
        <v>1678</v>
      </c>
      <c r="E3531" s="779"/>
      <c r="F3531" s="537" t="s">
        <v>1862</v>
      </c>
      <c r="G3531" s="537" t="s">
        <v>1680</v>
      </c>
      <c r="H3531" s="537">
        <v>2</v>
      </c>
    </row>
    <row r="3532" spans="3:8" ht="15.75" thickBot="1">
      <c r="C3532" s="775" t="s">
        <v>1938</v>
      </c>
      <c r="D3532" s="776"/>
      <c r="E3532" s="776"/>
      <c r="F3532" s="776"/>
      <c r="G3532" s="776"/>
      <c r="H3532" s="535">
        <v>2</v>
      </c>
    </row>
    <row r="3533" spans="3:8" ht="15.75" thickBot="1">
      <c r="C3533" s="532" t="s">
        <v>809</v>
      </c>
      <c r="D3533" s="533" t="s">
        <v>810</v>
      </c>
      <c r="E3533" s="777" t="s">
        <v>811</v>
      </c>
      <c r="F3533" s="534">
        <v>45084</v>
      </c>
      <c r="G3533" s="533" t="s">
        <v>1680</v>
      </c>
      <c r="H3533" s="539">
        <v>19278</v>
      </c>
    </row>
    <row r="3534" spans="3:8" ht="15.75" thickBot="1">
      <c r="C3534" s="536" t="s">
        <v>809</v>
      </c>
      <c r="D3534" s="537" t="s">
        <v>810</v>
      </c>
      <c r="E3534" s="778"/>
      <c r="F3534" s="537" t="s">
        <v>1895</v>
      </c>
      <c r="G3534" s="537" t="s">
        <v>1680</v>
      </c>
      <c r="H3534" s="540">
        <v>22750.9</v>
      </c>
    </row>
    <row r="3535" spans="3:8" ht="15.75" thickBot="1">
      <c r="C3535" s="536" t="s">
        <v>809</v>
      </c>
      <c r="D3535" s="537" t="s">
        <v>810</v>
      </c>
      <c r="E3535" s="778"/>
      <c r="F3535" s="537" t="s">
        <v>1895</v>
      </c>
      <c r="G3535" s="537" t="s">
        <v>1769</v>
      </c>
      <c r="H3535" s="537">
        <v>0</v>
      </c>
    </row>
    <row r="3536" spans="3:8" ht="15.75" thickBot="1">
      <c r="C3536" s="536" t="s">
        <v>809</v>
      </c>
      <c r="D3536" s="537" t="s">
        <v>810</v>
      </c>
      <c r="E3536" s="778"/>
      <c r="F3536" s="537" t="s">
        <v>1895</v>
      </c>
      <c r="G3536" s="537" t="s">
        <v>1769</v>
      </c>
      <c r="H3536" s="537">
        <v>0</v>
      </c>
    </row>
    <row r="3537" spans="3:8" ht="15.75" thickBot="1">
      <c r="C3537" s="536" t="s">
        <v>809</v>
      </c>
      <c r="D3537" s="537" t="s">
        <v>810</v>
      </c>
      <c r="E3537" s="778"/>
      <c r="F3537" s="537" t="s">
        <v>812</v>
      </c>
      <c r="G3537" s="537" t="s">
        <v>814</v>
      </c>
      <c r="H3537" s="540">
        <v>-42028.9</v>
      </c>
    </row>
    <row r="3538" spans="3:8" ht="15.75" thickBot="1">
      <c r="C3538" s="536" t="s">
        <v>809</v>
      </c>
      <c r="D3538" s="537" t="s">
        <v>810</v>
      </c>
      <c r="E3538" s="778"/>
      <c r="F3538" s="538">
        <v>44993</v>
      </c>
      <c r="G3538" s="537" t="s">
        <v>1680</v>
      </c>
      <c r="H3538" s="537">
        <v>482.9</v>
      </c>
    </row>
    <row r="3539" spans="3:8" ht="15.75" thickBot="1">
      <c r="C3539" s="536" t="s">
        <v>809</v>
      </c>
      <c r="D3539" s="537" t="s">
        <v>810</v>
      </c>
      <c r="E3539" s="778"/>
      <c r="F3539" s="538">
        <v>44993</v>
      </c>
      <c r="G3539" s="537" t="s">
        <v>1680</v>
      </c>
      <c r="H3539" s="540">
        <v>22599.1</v>
      </c>
    </row>
    <row r="3540" spans="3:8" ht="15.75" thickBot="1">
      <c r="C3540" s="536" t="s">
        <v>809</v>
      </c>
      <c r="D3540" s="537" t="s">
        <v>810</v>
      </c>
      <c r="E3540" s="778"/>
      <c r="F3540" s="537" t="s">
        <v>1736</v>
      </c>
      <c r="G3540" s="537" t="s">
        <v>1680</v>
      </c>
      <c r="H3540" s="540">
        <v>18081.400000000001</v>
      </c>
    </row>
    <row r="3541" spans="3:8" ht="15.75" thickBot="1">
      <c r="C3541" s="536" t="s">
        <v>809</v>
      </c>
      <c r="D3541" s="537" t="s">
        <v>810</v>
      </c>
      <c r="E3541" s="778"/>
      <c r="F3541" s="537" t="s">
        <v>819</v>
      </c>
      <c r="G3541" s="537" t="s">
        <v>814</v>
      </c>
      <c r="H3541" s="537">
        <v>-483</v>
      </c>
    </row>
    <row r="3542" spans="3:8" ht="15.75" thickBot="1">
      <c r="C3542" s="536" t="s">
        <v>809</v>
      </c>
      <c r="D3542" s="537" t="s">
        <v>810</v>
      </c>
      <c r="E3542" s="778"/>
      <c r="F3542" s="537" t="s">
        <v>819</v>
      </c>
      <c r="G3542" s="537" t="s">
        <v>814</v>
      </c>
      <c r="H3542" s="540">
        <v>-62239.7</v>
      </c>
    </row>
    <row r="3543" spans="3:8" ht="15.75" thickBot="1">
      <c r="C3543" s="536" t="s">
        <v>809</v>
      </c>
      <c r="D3543" s="537" t="s">
        <v>810</v>
      </c>
      <c r="E3543" s="778"/>
      <c r="F3543" s="537" t="s">
        <v>819</v>
      </c>
      <c r="G3543" s="537" t="s">
        <v>1680</v>
      </c>
      <c r="H3543" s="540">
        <v>21559.3</v>
      </c>
    </row>
    <row r="3544" spans="3:8" ht="15.75" thickBot="1">
      <c r="C3544" s="536" t="s">
        <v>809</v>
      </c>
      <c r="D3544" s="537" t="s">
        <v>810</v>
      </c>
      <c r="E3544" s="778"/>
      <c r="F3544" s="537" t="s">
        <v>1691</v>
      </c>
      <c r="G3544" s="537" t="s">
        <v>1680</v>
      </c>
      <c r="H3544" s="540">
        <v>23882.5</v>
      </c>
    </row>
    <row r="3545" spans="3:8" ht="15.75" thickBot="1">
      <c r="C3545" s="536" t="s">
        <v>809</v>
      </c>
      <c r="D3545" s="537" t="s">
        <v>810</v>
      </c>
      <c r="E3545" s="778"/>
      <c r="F3545" s="537" t="s">
        <v>1691</v>
      </c>
      <c r="G3545" s="537" t="s">
        <v>1680</v>
      </c>
      <c r="H3545" s="540">
        <v>23882.5</v>
      </c>
    </row>
    <row r="3546" spans="3:8" ht="15.75" thickBot="1">
      <c r="C3546" s="536" t="s">
        <v>809</v>
      </c>
      <c r="D3546" s="537" t="s">
        <v>810</v>
      </c>
      <c r="E3546" s="778"/>
      <c r="F3546" s="537" t="s">
        <v>1756</v>
      </c>
      <c r="G3546" s="537" t="s">
        <v>1680</v>
      </c>
      <c r="H3546" s="540">
        <v>21671.4</v>
      </c>
    </row>
    <row r="3547" spans="3:8" ht="15.75" thickBot="1">
      <c r="C3547" s="536" t="s">
        <v>809</v>
      </c>
      <c r="D3547" s="537" t="s">
        <v>810</v>
      </c>
      <c r="E3547" s="778"/>
      <c r="F3547" s="537" t="s">
        <v>1756</v>
      </c>
      <c r="G3547" s="537" t="s">
        <v>1680</v>
      </c>
      <c r="H3547" s="540">
        <v>21671.4</v>
      </c>
    </row>
    <row r="3548" spans="3:8" ht="15.75" thickBot="1">
      <c r="C3548" s="536" t="s">
        <v>809</v>
      </c>
      <c r="D3548" s="537" t="s">
        <v>810</v>
      </c>
      <c r="E3548" s="778"/>
      <c r="F3548" s="537" t="s">
        <v>822</v>
      </c>
      <c r="G3548" s="537" t="s">
        <v>814</v>
      </c>
      <c r="H3548" s="540">
        <v>-45553.9</v>
      </c>
    </row>
    <row r="3549" spans="3:8" ht="15.75" thickBot="1">
      <c r="C3549" s="536" t="s">
        <v>809</v>
      </c>
      <c r="D3549" s="537" t="s">
        <v>810</v>
      </c>
      <c r="E3549" s="778"/>
      <c r="F3549" s="537" t="s">
        <v>822</v>
      </c>
      <c r="G3549" s="537" t="s">
        <v>1680</v>
      </c>
      <c r="H3549" s="540">
        <v>-23882.5</v>
      </c>
    </row>
    <row r="3550" spans="3:8" ht="15.75" thickBot="1">
      <c r="C3550" s="536" t="s">
        <v>809</v>
      </c>
      <c r="D3550" s="537" t="s">
        <v>810</v>
      </c>
      <c r="E3550" s="778"/>
      <c r="F3550" s="537" t="s">
        <v>822</v>
      </c>
      <c r="G3550" s="537" t="s">
        <v>1680</v>
      </c>
      <c r="H3550" s="540">
        <v>-21671.4</v>
      </c>
    </row>
    <row r="3551" spans="3:8" ht="15.75" thickBot="1">
      <c r="C3551" s="536" t="s">
        <v>809</v>
      </c>
      <c r="D3551" s="537" t="s">
        <v>810</v>
      </c>
      <c r="E3551" s="778"/>
      <c r="F3551" s="538">
        <v>45270</v>
      </c>
      <c r="G3551" s="537" t="s">
        <v>1680</v>
      </c>
      <c r="H3551" s="540">
        <v>19590.2</v>
      </c>
    </row>
    <row r="3552" spans="3:8" ht="15.75" thickBot="1">
      <c r="C3552" s="536" t="s">
        <v>809</v>
      </c>
      <c r="D3552" s="537" t="s">
        <v>810</v>
      </c>
      <c r="E3552" s="778"/>
      <c r="F3552" s="537" t="s">
        <v>1767</v>
      </c>
      <c r="G3552" s="537" t="s">
        <v>1680</v>
      </c>
      <c r="H3552" s="540">
        <v>13345</v>
      </c>
    </row>
    <row r="3553" spans="3:8" ht="15.75" thickBot="1">
      <c r="C3553" s="536" t="s">
        <v>809</v>
      </c>
      <c r="D3553" s="537" t="s">
        <v>810</v>
      </c>
      <c r="E3553" s="778"/>
      <c r="F3553" s="537" t="s">
        <v>825</v>
      </c>
      <c r="G3553" s="537" t="s">
        <v>814</v>
      </c>
      <c r="H3553" s="540">
        <v>-32935.199999999997</v>
      </c>
    </row>
    <row r="3554" spans="3:8" ht="15.75" thickBot="1">
      <c r="C3554" s="536" t="s">
        <v>809</v>
      </c>
      <c r="D3554" s="537" t="s">
        <v>810</v>
      </c>
      <c r="E3554" s="778"/>
      <c r="F3554" s="538">
        <v>44968</v>
      </c>
      <c r="G3554" s="537" t="s">
        <v>1680</v>
      </c>
      <c r="H3554" s="540">
        <v>14503.3</v>
      </c>
    </row>
    <row r="3555" spans="3:8" ht="15.75" thickBot="1">
      <c r="C3555" s="536" t="s">
        <v>809</v>
      </c>
      <c r="D3555" s="537" t="s">
        <v>810</v>
      </c>
      <c r="E3555" s="778"/>
      <c r="F3555" s="538">
        <v>45210</v>
      </c>
      <c r="G3555" s="537" t="s">
        <v>1680</v>
      </c>
      <c r="H3555" s="540">
        <v>21755.7</v>
      </c>
    </row>
    <row r="3556" spans="3:8" ht="15.75" thickBot="1">
      <c r="C3556" s="536" t="s">
        <v>809</v>
      </c>
      <c r="D3556" s="537" t="s">
        <v>810</v>
      </c>
      <c r="E3556" s="778"/>
      <c r="F3556" s="537" t="s">
        <v>1781</v>
      </c>
      <c r="G3556" s="537" t="s">
        <v>1680</v>
      </c>
      <c r="H3556" s="537">
        <v>926.9</v>
      </c>
    </row>
    <row r="3557" spans="3:8" ht="15.75" thickBot="1">
      <c r="C3557" s="536" t="s">
        <v>809</v>
      </c>
      <c r="D3557" s="537" t="s">
        <v>810</v>
      </c>
      <c r="E3557" s="778"/>
      <c r="F3557" s="537" t="s">
        <v>1781</v>
      </c>
      <c r="G3557" s="537" t="s">
        <v>1680</v>
      </c>
      <c r="H3557" s="540">
        <v>20903.8</v>
      </c>
    </row>
    <row r="3558" spans="3:8" ht="15.75" thickBot="1">
      <c r="C3558" s="536" t="s">
        <v>809</v>
      </c>
      <c r="D3558" s="537" t="s">
        <v>810</v>
      </c>
      <c r="E3558" s="778"/>
      <c r="F3558" s="537" t="s">
        <v>827</v>
      </c>
      <c r="G3558" s="537" t="s">
        <v>814</v>
      </c>
      <c r="H3558" s="540">
        <v>-78270.2</v>
      </c>
    </row>
    <row r="3559" spans="3:8" ht="15.75" thickBot="1">
      <c r="C3559" s="536" t="s">
        <v>809</v>
      </c>
      <c r="D3559" s="537" t="s">
        <v>810</v>
      </c>
      <c r="E3559" s="778"/>
      <c r="F3559" s="537" t="s">
        <v>827</v>
      </c>
      <c r="G3559" s="537" t="s">
        <v>1680</v>
      </c>
      <c r="H3559" s="540">
        <v>20180.5</v>
      </c>
    </row>
    <row r="3560" spans="3:8" ht="15.75" thickBot="1">
      <c r="C3560" s="536" t="s">
        <v>809</v>
      </c>
      <c r="D3560" s="537" t="s">
        <v>810</v>
      </c>
      <c r="E3560" s="778"/>
      <c r="F3560" s="538">
        <v>45119</v>
      </c>
      <c r="G3560" s="537" t="s">
        <v>1680</v>
      </c>
      <c r="H3560" s="540">
        <v>10810.9</v>
      </c>
    </row>
    <row r="3561" spans="3:8" ht="15.75" thickBot="1">
      <c r="C3561" s="536" t="s">
        <v>809</v>
      </c>
      <c r="D3561" s="537" t="s">
        <v>810</v>
      </c>
      <c r="E3561" s="778"/>
      <c r="F3561" s="537" t="s">
        <v>1793</v>
      </c>
      <c r="G3561" s="537" t="s">
        <v>1680</v>
      </c>
      <c r="H3561" s="540">
        <v>22001.3</v>
      </c>
    </row>
    <row r="3562" spans="3:8" ht="15.75" thickBot="1">
      <c r="C3562" s="536" t="s">
        <v>809</v>
      </c>
      <c r="D3562" s="537" t="s">
        <v>810</v>
      </c>
      <c r="E3562" s="778"/>
      <c r="F3562" s="537" t="s">
        <v>829</v>
      </c>
      <c r="G3562" s="537" t="s">
        <v>814</v>
      </c>
      <c r="H3562" s="540">
        <v>-32812.199999999997</v>
      </c>
    </row>
    <row r="3563" spans="3:8" ht="15.75" thickBot="1">
      <c r="C3563" s="536" t="s">
        <v>809</v>
      </c>
      <c r="D3563" s="537" t="s">
        <v>810</v>
      </c>
      <c r="E3563" s="778"/>
      <c r="F3563" s="538">
        <v>45383</v>
      </c>
      <c r="G3563" s="537" t="s">
        <v>1680</v>
      </c>
      <c r="H3563" s="540">
        <v>31133.5</v>
      </c>
    </row>
    <row r="3564" spans="3:8" ht="15.75" thickBot="1">
      <c r="C3564" s="536" t="s">
        <v>809</v>
      </c>
      <c r="D3564" s="537" t="s">
        <v>810</v>
      </c>
      <c r="E3564" s="778"/>
      <c r="F3564" s="537" t="s">
        <v>1800</v>
      </c>
      <c r="G3564" s="537" t="s">
        <v>1680</v>
      </c>
      <c r="H3564" s="540">
        <v>28001.599999999999</v>
      </c>
    </row>
    <row r="3565" spans="3:8" ht="15.75" thickBot="1">
      <c r="C3565" s="536" t="s">
        <v>809</v>
      </c>
      <c r="D3565" s="537" t="s">
        <v>810</v>
      </c>
      <c r="E3565" s="778"/>
      <c r="F3565" s="537" t="s">
        <v>831</v>
      </c>
      <c r="G3565" s="537" t="s">
        <v>814</v>
      </c>
      <c r="H3565" s="540">
        <v>-59135.1</v>
      </c>
    </row>
    <row r="3566" spans="3:8" ht="15.75" thickBot="1">
      <c r="C3566" s="536" t="s">
        <v>809</v>
      </c>
      <c r="D3566" s="537" t="s">
        <v>810</v>
      </c>
      <c r="E3566" s="778"/>
      <c r="F3566" s="538">
        <v>45293</v>
      </c>
      <c r="G3566" s="537" t="s">
        <v>1680</v>
      </c>
      <c r="H3566" s="540">
        <v>20200.099999999999</v>
      </c>
    </row>
    <row r="3567" spans="3:8" ht="15.75" thickBot="1">
      <c r="C3567" s="536" t="s">
        <v>809</v>
      </c>
      <c r="D3567" s="537" t="s">
        <v>810</v>
      </c>
      <c r="E3567" s="778"/>
      <c r="F3567" s="538">
        <v>45414</v>
      </c>
      <c r="G3567" s="537" t="s">
        <v>814</v>
      </c>
      <c r="H3567" s="540">
        <v>-59135.1</v>
      </c>
    </row>
    <row r="3568" spans="3:8" ht="15.75" thickBot="1">
      <c r="C3568" s="536" t="s">
        <v>809</v>
      </c>
      <c r="D3568" s="537" t="s">
        <v>810</v>
      </c>
      <c r="E3568" s="778"/>
      <c r="F3568" s="538">
        <v>45414</v>
      </c>
      <c r="G3568" s="537" t="s">
        <v>814</v>
      </c>
      <c r="H3568" s="540">
        <v>59135.1</v>
      </c>
    </row>
    <row r="3569" spans="3:8" ht="15.75" thickBot="1">
      <c r="C3569" s="536" t="s">
        <v>809</v>
      </c>
      <c r="D3569" s="537" t="s">
        <v>810</v>
      </c>
      <c r="E3569" s="778"/>
      <c r="F3569" s="537" t="s">
        <v>1808</v>
      </c>
      <c r="G3569" s="537" t="s">
        <v>1680</v>
      </c>
      <c r="H3569" s="540">
        <v>22220.5</v>
      </c>
    </row>
    <row r="3570" spans="3:8" ht="15.75" thickBot="1">
      <c r="C3570" s="536" t="s">
        <v>809</v>
      </c>
      <c r="D3570" s="537" t="s">
        <v>810</v>
      </c>
      <c r="E3570" s="778"/>
      <c r="F3570" s="537" t="s">
        <v>835</v>
      </c>
      <c r="G3570" s="537" t="s">
        <v>814</v>
      </c>
      <c r="H3570" s="540">
        <v>-42420.6</v>
      </c>
    </row>
    <row r="3571" spans="3:8" ht="15.75" thickBot="1">
      <c r="C3571" s="536" t="s">
        <v>809</v>
      </c>
      <c r="D3571" s="537" t="s">
        <v>810</v>
      </c>
      <c r="E3571" s="778"/>
      <c r="F3571" s="538">
        <v>45294</v>
      </c>
      <c r="G3571" s="537" t="s">
        <v>1680</v>
      </c>
      <c r="H3571" s="540">
        <v>28541</v>
      </c>
    </row>
    <row r="3572" spans="3:8" ht="15.75" thickBot="1">
      <c r="C3572" s="536" t="s">
        <v>809</v>
      </c>
      <c r="D3572" s="537" t="s">
        <v>810</v>
      </c>
      <c r="E3572" s="778"/>
      <c r="F3572" s="537" t="s">
        <v>1820</v>
      </c>
      <c r="G3572" s="537" t="s">
        <v>1680</v>
      </c>
      <c r="H3572" s="540">
        <v>28009.1</v>
      </c>
    </row>
    <row r="3573" spans="3:8" ht="15.75" thickBot="1">
      <c r="C3573" s="536" t="s">
        <v>809</v>
      </c>
      <c r="D3573" s="537" t="s">
        <v>810</v>
      </c>
      <c r="E3573" s="778"/>
      <c r="F3573" s="537" t="s">
        <v>1820</v>
      </c>
      <c r="G3573" s="537" t="s">
        <v>1680</v>
      </c>
      <c r="H3573" s="537">
        <v>807.7</v>
      </c>
    </row>
    <row r="3574" spans="3:8" ht="15.75" thickBot="1">
      <c r="C3574" s="536" t="s">
        <v>809</v>
      </c>
      <c r="D3574" s="537" t="s">
        <v>810</v>
      </c>
      <c r="E3574" s="778"/>
      <c r="F3574" s="537" t="s">
        <v>1829</v>
      </c>
      <c r="G3574" s="537" t="s">
        <v>1680</v>
      </c>
      <c r="H3574" s="540">
        <v>27924.799999999999</v>
      </c>
    </row>
    <row r="3575" spans="3:8" ht="15.75" thickBot="1">
      <c r="C3575" s="536" t="s">
        <v>809</v>
      </c>
      <c r="D3575" s="537" t="s">
        <v>810</v>
      </c>
      <c r="E3575" s="778"/>
      <c r="F3575" s="537" t="s">
        <v>837</v>
      </c>
      <c r="G3575" s="537" t="s">
        <v>814</v>
      </c>
      <c r="H3575" s="540">
        <v>-85282.6</v>
      </c>
    </row>
    <row r="3576" spans="3:8" ht="15.75" thickBot="1">
      <c r="C3576" s="536" t="s">
        <v>809</v>
      </c>
      <c r="D3576" s="537" t="s">
        <v>810</v>
      </c>
      <c r="E3576" s="778"/>
      <c r="F3576" s="538">
        <v>45600</v>
      </c>
      <c r="G3576" s="537" t="s">
        <v>1680</v>
      </c>
      <c r="H3576" s="540">
        <v>28737.599999999999</v>
      </c>
    </row>
    <row r="3577" spans="3:8" ht="15.75" thickBot="1">
      <c r="C3577" s="536" t="s">
        <v>809</v>
      </c>
      <c r="D3577" s="537" t="s">
        <v>810</v>
      </c>
      <c r="E3577" s="778"/>
      <c r="F3577" s="537" t="s">
        <v>1837</v>
      </c>
      <c r="G3577" s="537" t="s">
        <v>1680</v>
      </c>
      <c r="H3577" s="540">
        <v>30152.2</v>
      </c>
    </row>
    <row r="3578" spans="3:8" ht="15.75" thickBot="1">
      <c r="C3578" s="536" t="s">
        <v>809</v>
      </c>
      <c r="D3578" s="537" t="s">
        <v>810</v>
      </c>
      <c r="E3578" s="778"/>
      <c r="F3578" s="537" t="s">
        <v>839</v>
      </c>
      <c r="G3578" s="537" t="s">
        <v>814</v>
      </c>
      <c r="H3578" s="540">
        <v>-58889.8</v>
      </c>
    </row>
    <row r="3579" spans="3:8" ht="15.75" thickBot="1">
      <c r="C3579" s="536" t="s">
        <v>809</v>
      </c>
      <c r="D3579" s="537" t="s">
        <v>810</v>
      </c>
      <c r="E3579" s="778"/>
      <c r="F3579" s="538">
        <v>45570</v>
      </c>
      <c r="G3579" s="537" t="s">
        <v>1680</v>
      </c>
      <c r="H3579" s="537">
        <v>706.7</v>
      </c>
    </row>
    <row r="3580" spans="3:8" ht="15.75" thickBot="1">
      <c r="C3580" s="536" t="s">
        <v>809</v>
      </c>
      <c r="D3580" s="537" t="s">
        <v>810</v>
      </c>
      <c r="E3580" s="778"/>
      <c r="F3580" s="538">
        <v>45570</v>
      </c>
      <c r="G3580" s="537" t="s">
        <v>1680</v>
      </c>
      <c r="H3580" s="540">
        <v>23346.1</v>
      </c>
    </row>
    <row r="3581" spans="3:8" ht="15.75" thickBot="1">
      <c r="C3581" s="536" t="s">
        <v>809</v>
      </c>
      <c r="D3581" s="537" t="s">
        <v>810</v>
      </c>
      <c r="E3581" s="778"/>
      <c r="F3581" s="537" t="s">
        <v>1848</v>
      </c>
      <c r="G3581" s="537" t="s">
        <v>1680</v>
      </c>
      <c r="H3581" s="540">
        <v>29003.7</v>
      </c>
    </row>
    <row r="3582" spans="3:8" ht="15.75" thickBot="1">
      <c r="C3582" s="536" t="s">
        <v>809</v>
      </c>
      <c r="D3582" s="537" t="s">
        <v>810</v>
      </c>
      <c r="E3582" s="778"/>
      <c r="F3582" s="537" t="s">
        <v>841</v>
      </c>
      <c r="G3582" s="537" t="s">
        <v>814</v>
      </c>
      <c r="H3582" s="540">
        <v>-53056.5</v>
      </c>
    </row>
    <row r="3583" spans="3:8" ht="15.75" thickBot="1">
      <c r="C3583" s="536" t="s">
        <v>809</v>
      </c>
      <c r="D3583" s="537" t="s">
        <v>810</v>
      </c>
      <c r="E3583" s="778"/>
      <c r="F3583" s="538">
        <v>45449</v>
      </c>
      <c r="G3583" s="537" t="s">
        <v>1680</v>
      </c>
      <c r="H3583" s="540">
        <v>28805.9</v>
      </c>
    </row>
    <row r="3584" spans="3:8" ht="15.75" thickBot="1">
      <c r="C3584" s="536" t="s">
        <v>809</v>
      </c>
      <c r="D3584" s="537" t="s">
        <v>810</v>
      </c>
      <c r="E3584" s="778"/>
      <c r="F3584" s="537" t="s">
        <v>1857</v>
      </c>
      <c r="G3584" s="537" t="s">
        <v>1680</v>
      </c>
      <c r="H3584" s="540">
        <v>25071.3</v>
      </c>
    </row>
    <row r="3585" spans="3:8" ht="15.75" thickBot="1">
      <c r="C3585" s="536" t="s">
        <v>809</v>
      </c>
      <c r="D3585" s="537" t="s">
        <v>810</v>
      </c>
      <c r="E3585" s="778"/>
      <c r="F3585" s="537" t="s">
        <v>1862</v>
      </c>
      <c r="G3585" s="537" t="s">
        <v>1680</v>
      </c>
      <c r="H3585" s="540">
        <v>28002</v>
      </c>
    </row>
    <row r="3586" spans="3:8" ht="15.75" thickBot="1">
      <c r="C3586" s="536" t="s">
        <v>809</v>
      </c>
      <c r="D3586" s="537" t="s">
        <v>810</v>
      </c>
      <c r="E3586" s="779"/>
      <c r="F3586" s="537" t="s">
        <v>843</v>
      </c>
      <c r="G3586" s="537" t="s">
        <v>814</v>
      </c>
      <c r="H3586" s="540">
        <v>-81879.199999999997</v>
      </c>
    </row>
    <row r="3587" spans="3:8" ht="15.75" thickBot="1">
      <c r="C3587" s="775" t="s">
        <v>845</v>
      </c>
      <c r="D3587" s="776"/>
      <c r="E3587" s="776"/>
      <c r="F3587" s="776"/>
      <c r="G3587" s="776"/>
      <c r="H3587" s="535">
        <v>0</v>
      </c>
    </row>
    <row r="3588" spans="3:8" ht="15.75" thickBot="1">
      <c r="C3588" s="532" t="s">
        <v>1939</v>
      </c>
      <c r="D3588" s="533" t="s">
        <v>1671</v>
      </c>
      <c r="E3588" s="777" t="s">
        <v>1940</v>
      </c>
      <c r="F3588" s="534">
        <v>44964</v>
      </c>
      <c r="G3588" s="533" t="s">
        <v>814</v>
      </c>
      <c r="H3588" s="533">
        <v>-1</v>
      </c>
    </row>
    <row r="3589" spans="3:8" ht="15.75" thickBot="1">
      <c r="C3589" s="536" t="s">
        <v>1939</v>
      </c>
      <c r="D3589" s="537" t="s">
        <v>1671</v>
      </c>
      <c r="E3589" s="778"/>
      <c r="F3589" s="538">
        <v>45084</v>
      </c>
      <c r="G3589" s="537" t="s">
        <v>1680</v>
      </c>
      <c r="H3589" s="537">
        <v>1</v>
      </c>
    </row>
    <row r="3590" spans="3:8" ht="15.75" thickBot="1">
      <c r="C3590" s="536" t="s">
        <v>1939</v>
      </c>
      <c r="D3590" s="537" t="s">
        <v>1671</v>
      </c>
      <c r="E3590" s="778"/>
      <c r="F3590" s="537" t="s">
        <v>1724</v>
      </c>
      <c r="G3590" s="537" t="s">
        <v>1680</v>
      </c>
      <c r="H3590" s="537">
        <v>1</v>
      </c>
    </row>
    <row r="3591" spans="3:8" ht="15.75" thickBot="1">
      <c r="C3591" s="536" t="s">
        <v>1939</v>
      </c>
      <c r="D3591" s="537" t="s">
        <v>1671</v>
      </c>
      <c r="E3591" s="778"/>
      <c r="F3591" s="537" t="s">
        <v>1715</v>
      </c>
      <c r="G3591" s="537" t="s">
        <v>814</v>
      </c>
      <c r="H3591" s="537">
        <v>-1</v>
      </c>
    </row>
    <row r="3592" spans="3:8" ht="15.75" thickBot="1">
      <c r="C3592" s="536" t="s">
        <v>1939</v>
      </c>
      <c r="D3592" s="537" t="s">
        <v>1671</v>
      </c>
      <c r="E3592" s="778"/>
      <c r="F3592" s="537" t="s">
        <v>1687</v>
      </c>
      <c r="G3592" s="537" t="s">
        <v>814</v>
      </c>
      <c r="H3592" s="537">
        <v>-1</v>
      </c>
    </row>
    <row r="3593" spans="3:8" ht="15.75" thickBot="1">
      <c r="C3593" s="536" t="s">
        <v>1939</v>
      </c>
      <c r="D3593" s="537" t="s">
        <v>1671</v>
      </c>
      <c r="E3593" s="778"/>
      <c r="F3593" s="537" t="s">
        <v>1687</v>
      </c>
      <c r="G3593" s="537" t="s">
        <v>1680</v>
      </c>
      <c r="H3593" s="537">
        <v>1</v>
      </c>
    </row>
    <row r="3594" spans="3:8" ht="15.75" thickBot="1">
      <c r="C3594" s="536" t="s">
        <v>1939</v>
      </c>
      <c r="D3594" s="537" t="s">
        <v>1671</v>
      </c>
      <c r="E3594" s="778"/>
      <c r="F3594" s="537" t="s">
        <v>1739</v>
      </c>
      <c r="G3594" s="537" t="s">
        <v>1680</v>
      </c>
      <c r="H3594" s="537">
        <v>1</v>
      </c>
    </row>
    <row r="3595" spans="3:8" ht="15.75" thickBot="1">
      <c r="C3595" s="536" t="s">
        <v>1939</v>
      </c>
      <c r="D3595" s="537" t="s">
        <v>1671</v>
      </c>
      <c r="E3595" s="778"/>
      <c r="F3595" s="537" t="s">
        <v>1899</v>
      </c>
      <c r="G3595" s="537" t="s">
        <v>1680</v>
      </c>
      <c r="H3595" s="537">
        <v>1</v>
      </c>
    </row>
    <row r="3596" spans="3:8" ht="15.75" thickBot="1">
      <c r="C3596" s="536" t="s">
        <v>1939</v>
      </c>
      <c r="D3596" s="537" t="s">
        <v>1671</v>
      </c>
      <c r="E3596" s="778"/>
      <c r="F3596" s="538">
        <v>45147</v>
      </c>
      <c r="G3596" s="537" t="s">
        <v>814</v>
      </c>
      <c r="H3596" s="537">
        <v>-1</v>
      </c>
    </row>
    <row r="3597" spans="3:8" ht="15.75" thickBot="1">
      <c r="C3597" s="536" t="s">
        <v>1939</v>
      </c>
      <c r="D3597" s="537" t="s">
        <v>1671</v>
      </c>
      <c r="E3597" s="778"/>
      <c r="F3597" s="538">
        <v>45147</v>
      </c>
      <c r="G3597" s="537" t="s">
        <v>1680</v>
      </c>
      <c r="H3597" s="537">
        <v>1</v>
      </c>
    </row>
    <row r="3598" spans="3:8" ht="15.75" thickBot="1">
      <c r="C3598" s="536" t="s">
        <v>1939</v>
      </c>
      <c r="D3598" s="537" t="s">
        <v>1671</v>
      </c>
      <c r="E3598" s="778"/>
      <c r="F3598" s="538">
        <v>45056</v>
      </c>
      <c r="G3598" s="537" t="s">
        <v>814</v>
      </c>
      <c r="H3598" s="537">
        <v>-2</v>
      </c>
    </row>
    <row r="3599" spans="3:8" ht="15.75" thickBot="1">
      <c r="C3599" s="536" t="s">
        <v>1939</v>
      </c>
      <c r="D3599" s="537" t="s">
        <v>1671</v>
      </c>
      <c r="E3599" s="778"/>
      <c r="F3599" s="538">
        <v>45270</v>
      </c>
      <c r="G3599" s="537" t="s">
        <v>1680</v>
      </c>
      <c r="H3599" s="537">
        <v>2</v>
      </c>
    </row>
    <row r="3600" spans="3:8" ht="15.75" thickBot="1">
      <c r="C3600" s="536" t="s">
        <v>1939</v>
      </c>
      <c r="D3600" s="537" t="s">
        <v>1671</v>
      </c>
      <c r="E3600" s="778"/>
      <c r="F3600" s="537" t="s">
        <v>1759</v>
      </c>
      <c r="G3600" s="537" t="s">
        <v>814</v>
      </c>
      <c r="H3600" s="537">
        <v>-1</v>
      </c>
    </row>
    <row r="3601" spans="3:8" ht="15.75" thickBot="1">
      <c r="C3601" s="536" t="s">
        <v>1939</v>
      </c>
      <c r="D3601" s="537" t="s">
        <v>1671</v>
      </c>
      <c r="E3601" s="778"/>
      <c r="F3601" s="537" t="s">
        <v>1694</v>
      </c>
      <c r="G3601" s="537" t="s">
        <v>814</v>
      </c>
      <c r="H3601" s="537">
        <v>-1</v>
      </c>
    </row>
    <row r="3602" spans="3:8" ht="15.75" thickBot="1">
      <c r="C3602" s="536" t="s">
        <v>1939</v>
      </c>
      <c r="D3602" s="537" t="s">
        <v>1671</v>
      </c>
      <c r="E3602" s="778"/>
      <c r="F3602" s="537" t="s">
        <v>1770</v>
      </c>
      <c r="G3602" s="537" t="s">
        <v>1680</v>
      </c>
      <c r="H3602" s="537">
        <v>1</v>
      </c>
    </row>
    <row r="3603" spans="3:8" ht="15.75" thickBot="1">
      <c r="C3603" s="536" t="s">
        <v>1939</v>
      </c>
      <c r="D3603" s="537" t="s">
        <v>1671</v>
      </c>
      <c r="E3603" s="778"/>
      <c r="F3603" s="538">
        <v>44996</v>
      </c>
      <c r="G3603" s="537" t="s">
        <v>814</v>
      </c>
      <c r="H3603" s="537">
        <v>-1</v>
      </c>
    </row>
    <row r="3604" spans="3:8" ht="15.75" thickBot="1">
      <c r="C3604" s="536" t="s">
        <v>1939</v>
      </c>
      <c r="D3604" s="537" t="s">
        <v>1671</v>
      </c>
      <c r="E3604" s="778"/>
      <c r="F3604" s="537" t="s">
        <v>1772</v>
      </c>
      <c r="G3604" s="537" t="s">
        <v>814</v>
      </c>
      <c r="H3604" s="537">
        <v>-1</v>
      </c>
    </row>
    <row r="3605" spans="3:8" ht="15.75" thickBot="1">
      <c r="C3605" s="536" t="s">
        <v>1939</v>
      </c>
      <c r="D3605" s="537" t="s">
        <v>1671</v>
      </c>
      <c r="E3605" s="778"/>
      <c r="F3605" s="537" t="s">
        <v>1779</v>
      </c>
      <c r="G3605" s="537" t="s">
        <v>1680</v>
      </c>
      <c r="H3605" s="537">
        <v>1</v>
      </c>
    </row>
    <row r="3606" spans="3:8" ht="15.75" thickBot="1">
      <c r="C3606" s="536" t="s">
        <v>1939</v>
      </c>
      <c r="D3606" s="537" t="s">
        <v>1671</v>
      </c>
      <c r="E3606" s="778"/>
      <c r="F3606" s="538">
        <v>45058</v>
      </c>
      <c r="G3606" s="537" t="s">
        <v>814</v>
      </c>
      <c r="H3606" s="537">
        <v>-1</v>
      </c>
    </row>
    <row r="3607" spans="3:8" ht="15.75" thickBot="1">
      <c r="C3607" s="536" t="s">
        <v>1939</v>
      </c>
      <c r="D3607" s="537" t="s">
        <v>1671</v>
      </c>
      <c r="E3607" s="778"/>
      <c r="F3607" s="537" t="s">
        <v>1787</v>
      </c>
      <c r="G3607" s="537" t="s">
        <v>1680</v>
      </c>
      <c r="H3607" s="537">
        <v>1</v>
      </c>
    </row>
    <row r="3608" spans="3:8" ht="15.75" thickBot="1">
      <c r="C3608" s="536" t="s">
        <v>1939</v>
      </c>
      <c r="D3608" s="537" t="s">
        <v>1671</v>
      </c>
      <c r="E3608" s="778"/>
      <c r="F3608" s="537" t="s">
        <v>1789</v>
      </c>
      <c r="G3608" s="537" t="s">
        <v>814</v>
      </c>
      <c r="H3608" s="537">
        <v>-1</v>
      </c>
    </row>
    <row r="3609" spans="3:8" ht="15.75" thickBot="1">
      <c r="C3609" s="536" t="s">
        <v>1939</v>
      </c>
      <c r="D3609" s="537" t="s">
        <v>1671</v>
      </c>
      <c r="E3609" s="778"/>
      <c r="F3609" s="537" t="s">
        <v>1792</v>
      </c>
      <c r="G3609" s="537" t="s">
        <v>1680</v>
      </c>
      <c r="H3609" s="537">
        <v>1</v>
      </c>
    </row>
    <row r="3610" spans="3:8" ht="15.75" thickBot="1">
      <c r="C3610" s="536" t="s">
        <v>1939</v>
      </c>
      <c r="D3610" s="537" t="s">
        <v>1671</v>
      </c>
      <c r="E3610" s="778"/>
      <c r="F3610" s="537" t="s">
        <v>829</v>
      </c>
      <c r="G3610" s="537" t="s">
        <v>814</v>
      </c>
      <c r="H3610" s="537">
        <v>-1</v>
      </c>
    </row>
    <row r="3611" spans="3:8" ht="15.75" thickBot="1">
      <c r="C3611" s="536" t="s">
        <v>1939</v>
      </c>
      <c r="D3611" s="537" t="s">
        <v>1671</v>
      </c>
      <c r="E3611" s="778"/>
      <c r="F3611" s="538">
        <v>45597</v>
      </c>
      <c r="G3611" s="537" t="s">
        <v>814</v>
      </c>
      <c r="H3611" s="537">
        <v>-1</v>
      </c>
    </row>
    <row r="3612" spans="3:8" ht="15.75" thickBot="1">
      <c r="C3612" s="536" t="s">
        <v>1939</v>
      </c>
      <c r="D3612" s="537" t="s">
        <v>1671</v>
      </c>
      <c r="E3612" s="778"/>
      <c r="F3612" s="538">
        <v>45597</v>
      </c>
      <c r="G3612" s="537" t="s">
        <v>1680</v>
      </c>
      <c r="H3612" s="537">
        <v>2</v>
      </c>
    </row>
    <row r="3613" spans="3:8" ht="15.75" thickBot="1">
      <c r="C3613" s="536" t="s">
        <v>1939</v>
      </c>
      <c r="D3613" s="537" t="s">
        <v>1671</v>
      </c>
      <c r="E3613" s="778"/>
      <c r="F3613" s="538">
        <v>45475</v>
      </c>
      <c r="G3613" s="537" t="s">
        <v>814</v>
      </c>
      <c r="H3613" s="537">
        <v>-1</v>
      </c>
    </row>
    <row r="3614" spans="3:8" ht="15.75" thickBot="1">
      <c r="C3614" s="536" t="s">
        <v>1939</v>
      </c>
      <c r="D3614" s="537" t="s">
        <v>1671</v>
      </c>
      <c r="E3614" s="778"/>
      <c r="F3614" s="537" t="s">
        <v>1808</v>
      </c>
      <c r="G3614" s="537" t="s">
        <v>1680</v>
      </c>
      <c r="H3614" s="537">
        <v>1</v>
      </c>
    </row>
    <row r="3615" spans="3:8" ht="15.75" thickBot="1">
      <c r="C3615" s="536" t="s">
        <v>1939</v>
      </c>
      <c r="D3615" s="537" t="s">
        <v>1671</v>
      </c>
      <c r="E3615" s="778"/>
      <c r="F3615" s="537" t="s">
        <v>1818</v>
      </c>
      <c r="G3615" s="537" t="s">
        <v>814</v>
      </c>
      <c r="H3615" s="537">
        <v>-1</v>
      </c>
    </row>
    <row r="3616" spans="3:8" ht="15.75" thickBot="1">
      <c r="C3616" s="536" t="s">
        <v>1939</v>
      </c>
      <c r="D3616" s="537" t="s">
        <v>1671</v>
      </c>
      <c r="E3616" s="778"/>
      <c r="F3616" s="538">
        <v>45415</v>
      </c>
      <c r="G3616" s="537" t="s">
        <v>1680</v>
      </c>
      <c r="H3616" s="537">
        <v>1</v>
      </c>
    </row>
    <row r="3617" spans="3:8" ht="15.75" thickBot="1">
      <c r="C3617" s="536" t="s">
        <v>1939</v>
      </c>
      <c r="D3617" s="537" t="s">
        <v>1671</v>
      </c>
      <c r="E3617" s="778"/>
      <c r="F3617" s="538">
        <v>45629</v>
      </c>
      <c r="G3617" s="537" t="s">
        <v>1680</v>
      </c>
      <c r="H3617" s="537">
        <v>1</v>
      </c>
    </row>
    <row r="3618" spans="3:8" ht="15.75" thickBot="1">
      <c r="C3618" s="536" t="s">
        <v>1939</v>
      </c>
      <c r="D3618" s="537" t="s">
        <v>1671</v>
      </c>
      <c r="E3618" s="778"/>
      <c r="F3618" s="537" t="s">
        <v>1824</v>
      </c>
      <c r="G3618" s="537" t="s">
        <v>814</v>
      </c>
      <c r="H3618" s="537">
        <v>-1</v>
      </c>
    </row>
    <row r="3619" spans="3:8" ht="15.75" thickBot="1">
      <c r="C3619" s="536" t="s">
        <v>1939</v>
      </c>
      <c r="D3619" s="537" t="s">
        <v>1671</v>
      </c>
      <c r="E3619" s="778"/>
      <c r="F3619" s="537" t="s">
        <v>1825</v>
      </c>
      <c r="G3619" s="537" t="s">
        <v>814</v>
      </c>
      <c r="H3619" s="537">
        <v>-1</v>
      </c>
    </row>
    <row r="3620" spans="3:8" ht="15.75" thickBot="1">
      <c r="C3620" s="536" t="s">
        <v>1939</v>
      </c>
      <c r="D3620" s="537" t="s">
        <v>1671</v>
      </c>
      <c r="E3620" s="778"/>
      <c r="F3620" s="538">
        <v>45326</v>
      </c>
      <c r="G3620" s="537" t="s">
        <v>1680</v>
      </c>
      <c r="H3620" s="537">
        <v>1</v>
      </c>
    </row>
    <row r="3621" spans="3:8" ht="15.75" thickBot="1">
      <c r="C3621" s="536" t="s">
        <v>1939</v>
      </c>
      <c r="D3621" s="537" t="s">
        <v>1671</v>
      </c>
      <c r="E3621" s="778"/>
      <c r="F3621" s="538">
        <v>45386</v>
      </c>
      <c r="G3621" s="537" t="s">
        <v>1680</v>
      </c>
      <c r="H3621" s="537">
        <v>1</v>
      </c>
    </row>
    <row r="3622" spans="3:8" ht="15.75" thickBot="1">
      <c r="C3622" s="536" t="s">
        <v>1939</v>
      </c>
      <c r="D3622" s="537" t="s">
        <v>1671</v>
      </c>
      <c r="E3622" s="778"/>
      <c r="F3622" s="538">
        <v>45569</v>
      </c>
      <c r="G3622" s="537" t="s">
        <v>814</v>
      </c>
      <c r="H3622" s="537">
        <v>-2</v>
      </c>
    </row>
    <row r="3623" spans="3:8" ht="15.75" thickBot="1">
      <c r="C3623" s="536" t="s">
        <v>1939</v>
      </c>
      <c r="D3623" s="537" t="s">
        <v>1671</v>
      </c>
      <c r="E3623" s="778"/>
      <c r="F3623" s="537" t="s">
        <v>1831</v>
      </c>
      <c r="G3623" s="537" t="s">
        <v>1680</v>
      </c>
      <c r="H3623" s="537">
        <v>2</v>
      </c>
    </row>
    <row r="3624" spans="3:8" ht="15.75" thickBot="1">
      <c r="C3624" s="536" t="s">
        <v>1939</v>
      </c>
      <c r="D3624" s="537" t="s">
        <v>1671</v>
      </c>
      <c r="E3624" s="778"/>
      <c r="F3624" s="537" t="s">
        <v>1851</v>
      </c>
      <c r="G3624" s="537" t="s">
        <v>814</v>
      </c>
      <c r="H3624" s="537">
        <v>-1</v>
      </c>
    </row>
    <row r="3625" spans="3:8" ht="15.75" thickBot="1">
      <c r="C3625" s="536" t="s">
        <v>1939</v>
      </c>
      <c r="D3625" s="537" t="s">
        <v>1671</v>
      </c>
      <c r="E3625" s="779"/>
      <c r="F3625" s="538">
        <v>45602</v>
      </c>
      <c r="G3625" s="537" t="s">
        <v>1680</v>
      </c>
      <c r="H3625" s="537">
        <v>1</v>
      </c>
    </row>
    <row r="3626" spans="3:8" ht="15.75" thickBot="1">
      <c r="C3626" s="775" t="s">
        <v>1941</v>
      </c>
      <c r="D3626" s="776"/>
      <c r="E3626" s="776"/>
      <c r="F3626" s="776"/>
      <c r="G3626" s="776"/>
      <c r="H3626" s="535">
        <v>1</v>
      </c>
    </row>
    <row r="3627" spans="3:8" ht="15.75" thickBot="1">
      <c r="C3627" s="532" t="s">
        <v>1942</v>
      </c>
      <c r="D3627" s="533" t="s">
        <v>1943</v>
      </c>
      <c r="E3627" s="777" t="s">
        <v>1931</v>
      </c>
      <c r="F3627" s="533" t="s">
        <v>1739</v>
      </c>
      <c r="G3627" s="533" t="s">
        <v>814</v>
      </c>
      <c r="H3627" s="533">
        <v>-1</v>
      </c>
    </row>
    <row r="3628" spans="3:8" ht="15.75" thickBot="1">
      <c r="C3628" s="536" t="s">
        <v>1942</v>
      </c>
      <c r="D3628" s="537" t="s">
        <v>1943</v>
      </c>
      <c r="E3628" s="778"/>
      <c r="F3628" s="537" t="s">
        <v>1754</v>
      </c>
      <c r="G3628" s="537" t="s">
        <v>1680</v>
      </c>
      <c r="H3628" s="537">
        <v>1</v>
      </c>
    </row>
    <row r="3629" spans="3:8" ht="15.75" thickBot="1">
      <c r="C3629" s="536" t="s">
        <v>1942</v>
      </c>
      <c r="D3629" s="537" t="s">
        <v>1943</v>
      </c>
      <c r="E3629" s="778"/>
      <c r="F3629" s="537" t="s">
        <v>1890</v>
      </c>
      <c r="G3629" s="537" t="s">
        <v>1680</v>
      </c>
      <c r="H3629" s="537">
        <v>-1</v>
      </c>
    </row>
    <row r="3630" spans="3:8" ht="15.75" thickBot="1">
      <c r="C3630" s="536" t="s">
        <v>1942</v>
      </c>
      <c r="D3630" s="537" t="s">
        <v>1943</v>
      </c>
      <c r="E3630" s="778"/>
      <c r="F3630" s="537" t="s">
        <v>1890</v>
      </c>
      <c r="G3630" s="537" t="s">
        <v>1680</v>
      </c>
      <c r="H3630" s="537">
        <v>1</v>
      </c>
    </row>
    <row r="3631" spans="3:8" ht="15.75" thickBot="1">
      <c r="C3631" s="536" t="s">
        <v>1942</v>
      </c>
      <c r="D3631" s="537" t="s">
        <v>1943</v>
      </c>
      <c r="E3631" s="778"/>
      <c r="F3631" s="538">
        <v>44936</v>
      </c>
      <c r="G3631" s="537" t="s">
        <v>814</v>
      </c>
      <c r="H3631" s="537">
        <v>-1</v>
      </c>
    </row>
    <row r="3632" spans="3:8" ht="15.75" thickBot="1">
      <c r="C3632" s="536" t="s">
        <v>1942</v>
      </c>
      <c r="D3632" s="537" t="s">
        <v>1943</v>
      </c>
      <c r="E3632" s="778"/>
      <c r="F3632" s="538">
        <v>45026</v>
      </c>
      <c r="G3632" s="537" t="s">
        <v>814</v>
      </c>
      <c r="H3632" s="537">
        <v>-1</v>
      </c>
    </row>
    <row r="3633" spans="3:8" ht="15.75" thickBot="1">
      <c r="C3633" s="536" t="s">
        <v>1942</v>
      </c>
      <c r="D3633" s="537" t="s">
        <v>1943</v>
      </c>
      <c r="E3633" s="778"/>
      <c r="F3633" s="537" t="s">
        <v>1770</v>
      </c>
      <c r="G3633" s="537" t="s">
        <v>1680</v>
      </c>
      <c r="H3633" s="537">
        <v>1</v>
      </c>
    </row>
    <row r="3634" spans="3:8" ht="15.75" thickBot="1">
      <c r="C3634" s="536" t="s">
        <v>1942</v>
      </c>
      <c r="D3634" s="537" t="s">
        <v>1943</v>
      </c>
      <c r="E3634" s="778"/>
      <c r="F3634" s="538">
        <v>45272</v>
      </c>
      <c r="G3634" s="537" t="s">
        <v>1673</v>
      </c>
      <c r="H3634" s="537">
        <v>-1</v>
      </c>
    </row>
    <row r="3635" spans="3:8" ht="15.75" thickBot="1">
      <c r="C3635" s="536" t="s">
        <v>1942</v>
      </c>
      <c r="D3635" s="537" t="s">
        <v>1943</v>
      </c>
      <c r="E3635" s="778"/>
      <c r="F3635" s="537" t="s">
        <v>1944</v>
      </c>
      <c r="G3635" s="537" t="s">
        <v>814</v>
      </c>
      <c r="H3635" s="537">
        <v>-1</v>
      </c>
    </row>
    <row r="3636" spans="3:8" ht="15.75" thickBot="1">
      <c r="C3636" s="536" t="s">
        <v>1942</v>
      </c>
      <c r="D3636" s="537" t="s">
        <v>1943</v>
      </c>
      <c r="E3636" s="778"/>
      <c r="F3636" s="538">
        <v>45536</v>
      </c>
      <c r="G3636" s="537" t="s">
        <v>814</v>
      </c>
      <c r="H3636" s="537">
        <v>-1</v>
      </c>
    </row>
    <row r="3637" spans="3:8" ht="15.75" thickBot="1">
      <c r="C3637" s="536" t="s">
        <v>1942</v>
      </c>
      <c r="D3637" s="537" t="s">
        <v>1943</v>
      </c>
      <c r="E3637" s="778"/>
      <c r="F3637" s="538">
        <v>45536</v>
      </c>
      <c r="G3637" s="537" t="s">
        <v>1680</v>
      </c>
      <c r="H3637" s="537">
        <v>2</v>
      </c>
    </row>
    <row r="3638" spans="3:8" ht="15.75" thickBot="1">
      <c r="C3638" s="536" t="s">
        <v>1942</v>
      </c>
      <c r="D3638" s="537" t="s">
        <v>1943</v>
      </c>
      <c r="E3638" s="778"/>
      <c r="F3638" s="538">
        <v>45566</v>
      </c>
      <c r="G3638" s="537" t="s">
        <v>1680</v>
      </c>
      <c r="H3638" s="537">
        <v>2</v>
      </c>
    </row>
    <row r="3639" spans="3:8" ht="15.75" thickBot="1">
      <c r="C3639" s="536" t="s">
        <v>1942</v>
      </c>
      <c r="D3639" s="537" t="s">
        <v>1943</v>
      </c>
      <c r="E3639" s="778"/>
      <c r="F3639" s="537" t="s">
        <v>1869</v>
      </c>
      <c r="G3639" s="537" t="s">
        <v>814</v>
      </c>
      <c r="H3639" s="537">
        <v>-1</v>
      </c>
    </row>
    <row r="3640" spans="3:8" ht="15.75" thickBot="1">
      <c r="C3640" s="536" t="s">
        <v>1942</v>
      </c>
      <c r="D3640" s="537" t="s">
        <v>1943</v>
      </c>
      <c r="E3640" s="778"/>
      <c r="F3640" s="537" t="s">
        <v>1803</v>
      </c>
      <c r="G3640" s="537" t="s">
        <v>1680</v>
      </c>
      <c r="H3640" s="537">
        <v>-2</v>
      </c>
    </row>
    <row r="3641" spans="3:8" ht="15.75" thickBot="1">
      <c r="C3641" s="536" t="s">
        <v>1942</v>
      </c>
      <c r="D3641" s="537" t="s">
        <v>1943</v>
      </c>
      <c r="E3641" s="778"/>
      <c r="F3641" s="537" t="s">
        <v>1803</v>
      </c>
      <c r="G3641" s="537" t="s">
        <v>1680</v>
      </c>
      <c r="H3641" s="537">
        <v>-2</v>
      </c>
    </row>
    <row r="3642" spans="3:8" ht="15.75" thickBot="1">
      <c r="C3642" s="536" t="s">
        <v>1942</v>
      </c>
      <c r="D3642" s="537" t="s">
        <v>1943</v>
      </c>
      <c r="E3642" s="778"/>
      <c r="F3642" s="537" t="s">
        <v>1803</v>
      </c>
      <c r="G3642" s="537" t="s">
        <v>1680</v>
      </c>
      <c r="H3642" s="537">
        <v>4</v>
      </c>
    </row>
    <row r="3643" spans="3:8" ht="15.75" thickBot="1">
      <c r="C3643" s="536" t="s">
        <v>1942</v>
      </c>
      <c r="D3643" s="537" t="s">
        <v>1943</v>
      </c>
      <c r="E3643" s="778"/>
      <c r="F3643" s="537" t="s">
        <v>1806</v>
      </c>
      <c r="G3643" s="537" t="s">
        <v>814</v>
      </c>
      <c r="H3643" s="537">
        <v>-1</v>
      </c>
    </row>
    <row r="3644" spans="3:8" ht="15.75" thickBot="1">
      <c r="C3644" s="536" t="s">
        <v>1942</v>
      </c>
      <c r="D3644" s="537" t="s">
        <v>1943</v>
      </c>
      <c r="E3644" s="778"/>
      <c r="F3644" s="537" t="s">
        <v>1813</v>
      </c>
      <c r="G3644" s="537" t="s">
        <v>814</v>
      </c>
      <c r="H3644" s="537">
        <v>-1</v>
      </c>
    </row>
    <row r="3645" spans="3:8" ht="15.75" thickBot="1">
      <c r="C3645" s="536" t="s">
        <v>1942</v>
      </c>
      <c r="D3645" s="537" t="s">
        <v>1943</v>
      </c>
      <c r="E3645" s="778"/>
      <c r="F3645" s="537" t="s">
        <v>1817</v>
      </c>
      <c r="G3645" s="537" t="s">
        <v>1680</v>
      </c>
      <c r="H3645" s="537">
        <v>2</v>
      </c>
    </row>
    <row r="3646" spans="3:8" ht="15.75" thickBot="1">
      <c r="C3646" s="536" t="s">
        <v>1942</v>
      </c>
      <c r="D3646" s="537" t="s">
        <v>1943</v>
      </c>
      <c r="E3646" s="778"/>
      <c r="F3646" s="537" t="s">
        <v>1819</v>
      </c>
      <c r="G3646" s="537" t="s">
        <v>814</v>
      </c>
      <c r="H3646" s="537">
        <v>-2</v>
      </c>
    </row>
    <row r="3647" spans="3:8" ht="15.75" thickBot="1">
      <c r="C3647" s="536" t="s">
        <v>1942</v>
      </c>
      <c r="D3647" s="537" t="s">
        <v>1943</v>
      </c>
      <c r="E3647" s="778"/>
      <c r="F3647" s="537" t="s">
        <v>1823</v>
      </c>
      <c r="G3647" s="537" t="s">
        <v>1680</v>
      </c>
      <c r="H3647" s="537">
        <v>3</v>
      </c>
    </row>
    <row r="3648" spans="3:8" ht="15.75" thickBot="1">
      <c r="C3648" s="536" t="s">
        <v>1942</v>
      </c>
      <c r="D3648" s="537" t="s">
        <v>1943</v>
      </c>
      <c r="E3648" s="778"/>
      <c r="F3648" s="538">
        <v>45355</v>
      </c>
      <c r="G3648" s="537" t="s">
        <v>814</v>
      </c>
      <c r="H3648" s="537">
        <v>-1</v>
      </c>
    </row>
    <row r="3649" spans="3:8" ht="15.75" thickBot="1">
      <c r="C3649" s="536" t="s">
        <v>1942</v>
      </c>
      <c r="D3649" s="537" t="s">
        <v>1943</v>
      </c>
      <c r="E3649" s="778"/>
      <c r="F3649" s="538">
        <v>45387</v>
      </c>
      <c r="G3649" s="537" t="s">
        <v>814</v>
      </c>
      <c r="H3649" s="537">
        <v>-1</v>
      </c>
    </row>
    <row r="3650" spans="3:8" ht="15.75" thickBot="1">
      <c r="C3650" s="536" t="s">
        <v>1942</v>
      </c>
      <c r="D3650" s="537" t="s">
        <v>1943</v>
      </c>
      <c r="E3650" s="778"/>
      <c r="F3650" s="537" t="s">
        <v>1920</v>
      </c>
      <c r="G3650" s="537" t="s">
        <v>1680</v>
      </c>
      <c r="H3650" s="537">
        <v>2</v>
      </c>
    </row>
    <row r="3651" spans="3:8" ht="15.75" thickBot="1">
      <c r="C3651" s="536" t="s">
        <v>1942</v>
      </c>
      <c r="D3651" s="537" t="s">
        <v>1943</v>
      </c>
      <c r="E3651" s="779"/>
      <c r="F3651" s="537" t="s">
        <v>1925</v>
      </c>
      <c r="G3651" s="537" t="s">
        <v>814</v>
      </c>
      <c r="H3651" s="537">
        <v>-1</v>
      </c>
    </row>
    <row r="3652" spans="3:8" ht="15.75" thickBot="1">
      <c r="C3652" s="775" t="s">
        <v>1945</v>
      </c>
      <c r="D3652" s="776"/>
      <c r="E3652" s="776"/>
      <c r="F3652" s="776"/>
      <c r="G3652" s="776"/>
      <c r="H3652" s="535">
        <v>-1</v>
      </c>
    </row>
    <row r="3653" spans="3:8" ht="15.75" thickBot="1">
      <c r="C3653" s="532" t="s">
        <v>1946</v>
      </c>
      <c r="D3653" s="533" t="s">
        <v>1671</v>
      </c>
      <c r="E3653" s="777" t="s">
        <v>1931</v>
      </c>
      <c r="F3653" s="533" t="s">
        <v>1741</v>
      </c>
      <c r="G3653" s="533" t="s">
        <v>814</v>
      </c>
      <c r="H3653" s="533">
        <v>-1</v>
      </c>
    </row>
    <row r="3654" spans="3:8" ht="15.75" thickBot="1">
      <c r="C3654" s="536" t="s">
        <v>1946</v>
      </c>
      <c r="D3654" s="537" t="s">
        <v>1671</v>
      </c>
      <c r="E3654" s="778"/>
      <c r="F3654" s="537" t="s">
        <v>1745</v>
      </c>
      <c r="G3654" s="537" t="s">
        <v>1680</v>
      </c>
      <c r="H3654" s="537">
        <v>1</v>
      </c>
    </row>
    <row r="3655" spans="3:8" ht="15.75" thickBot="1">
      <c r="C3655" s="536" t="s">
        <v>1946</v>
      </c>
      <c r="D3655" s="537" t="s">
        <v>1671</v>
      </c>
      <c r="E3655" s="778"/>
      <c r="F3655" s="537" t="s">
        <v>1890</v>
      </c>
      <c r="G3655" s="537" t="s">
        <v>814</v>
      </c>
      <c r="H3655" s="537">
        <v>-1</v>
      </c>
    </row>
    <row r="3656" spans="3:8" ht="15.75" thickBot="1">
      <c r="C3656" s="536" t="s">
        <v>1946</v>
      </c>
      <c r="D3656" s="537" t="s">
        <v>1671</v>
      </c>
      <c r="E3656" s="778"/>
      <c r="F3656" s="538">
        <v>45270</v>
      </c>
      <c r="G3656" s="537" t="s">
        <v>1680</v>
      </c>
      <c r="H3656" s="537">
        <v>1</v>
      </c>
    </row>
    <row r="3657" spans="3:8" ht="15.75" thickBot="1">
      <c r="C3657" s="536" t="s">
        <v>1946</v>
      </c>
      <c r="D3657" s="537" t="s">
        <v>1671</v>
      </c>
      <c r="E3657" s="778"/>
      <c r="F3657" s="537" t="s">
        <v>1760</v>
      </c>
      <c r="G3657" s="537" t="s">
        <v>814</v>
      </c>
      <c r="H3657" s="537">
        <v>-1</v>
      </c>
    </row>
    <row r="3658" spans="3:8" ht="15.75" thickBot="1">
      <c r="C3658" s="536" t="s">
        <v>1946</v>
      </c>
      <c r="D3658" s="537" t="s">
        <v>1671</v>
      </c>
      <c r="E3658" s="778"/>
      <c r="F3658" s="537" t="s">
        <v>1766</v>
      </c>
      <c r="G3658" s="537" t="s">
        <v>1680</v>
      </c>
      <c r="H3658" s="537">
        <v>1</v>
      </c>
    </row>
    <row r="3659" spans="3:8" ht="15.75" thickBot="1">
      <c r="C3659" s="536" t="s">
        <v>1946</v>
      </c>
      <c r="D3659" s="537" t="s">
        <v>1671</v>
      </c>
      <c r="E3659" s="778"/>
      <c r="F3659" s="537" t="s">
        <v>1778</v>
      </c>
      <c r="G3659" s="537" t="s">
        <v>814</v>
      </c>
      <c r="H3659" s="537">
        <v>-1</v>
      </c>
    </row>
    <row r="3660" spans="3:8" ht="15.75" thickBot="1">
      <c r="C3660" s="536" t="s">
        <v>1946</v>
      </c>
      <c r="D3660" s="537" t="s">
        <v>1671</v>
      </c>
      <c r="E3660" s="778"/>
      <c r="F3660" s="538">
        <v>45272</v>
      </c>
      <c r="G3660" s="537" t="s">
        <v>1673</v>
      </c>
      <c r="H3660" s="537">
        <v>-1</v>
      </c>
    </row>
    <row r="3661" spans="3:8" ht="15.75" thickBot="1">
      <c r="C3661" s="536" t="s">
        <v>1946</v>
      </c>
      <c r="D3661" s="537" t="s">
        <v>1671</v>
      </c>
      <c r="E3661" s="778"/>
      <c r="F3661" s="537" t="s">
        <v>1792</v>
      </c>
      <c r="G3661" s="537" t="s">
        <v>1680</v>
      </c>
      <c r="H3661" s="537">
        <v>1</v>
      </c>
    </row>
    <row r="3662" spans="3:8" ht="15.75" thickBot="1">
      <c r="C3662" s="536" t="s">
        <v>1946</v>
      </c>
      <c r="D3662" s="537" t="s">
        <v>1671</v>
      </c>
      <c r="E3662" s="778"/>
      <c r="F3662" s="537" t="s">
        <v>1792</v>
      </c>
      <c r="G3662" s="537" t="s">
        <v>1680</v>
      </c>
      <c r="H3662" s="537">
        <v>1</v>
      </c>
    </row>
    <row r="3663" spans="3:8" ht="15.75" thickBot="1">
      <c r="C3663" s="536" t="s">
        <v>1946</v>
      </c>
      <c r="D3663" s="537" t="s">
        <v>1671</v>
      </c>
      <c r="E3663" s="778"/>
      <c r="F3663" s="537" t="s">
        <v>1706</v>
      </c>
      <c r="G3663" s="537" t="s">
        <v>814</v>
      </c>
      <c r="H3663" s="537">
        <v>-1</v>
      </c>
    </row>
    <row r="3664" spans="3:8" ht="15.75" thickBot="1">
      <c r="C3664" s="536" t="s">
        <v>1946</v>
      </c>
      <c r="D3664" s="537" t="s">
        <v>1671</v>
      </c>
      <c r="E3664" s="778"/>
      <c r="F3664" s="537" t="s">
        <v>1837</v>
      </c>
      <c r="G3664" s="537" t="s">
        <v>1680</v>
      </c>
      <c r="H3664" s="537">
        <v>1</v>
      </c>
    </row>
    <row r="3665" spans="3:8" ht="15.75" thickBot="1">
      <c r="C3665" s="536" t="s">
        <v>1946</v>
      </c>
      <c r="D3665" s="537" t="s">
        <v>1671</v>
      </c>
      <c r="E3665" s="778"/>
      <c r="F3665" s="538">
        <v>45327</v>
      </c>
      <c r="G3665" s="537" t="s">
        <v>814</v>
      </c>
      <c r="H3665" s="537">
        <v>-2</v>
      </c>
    </row>
    <row r="3666" spans="3:8" ht="15.75" thickBot="1">
      <c r="C3666" s="536" t="s">
        <v>1946</v>
      </c>
      <c r="D3666" s="537" t="s">
        <v>1671</v>
      </c>
      <c r="E3666" s="778"/>
      <c r="F3666" s="538">
        <v>45540</v>
      </c>
      <c r="G3666" s="537" t="s">
        <v>1680</v>
      </c>
      <c r="H3666" s="537">
        <v>2</v>
      </c>
    </row>
    <row r="3667" spans="3:8" ht="15.75" thickBot="1">
      <c r="C3667" s="536" t="s">
        <v>1946</v>
      </c>
      <c r="D3667" s="537" t="s">
        <v>1671</v>
      </c>
      <c r="E3667" s="778"/>
      <c r="F3667" s="537" t="s">
        <v>1851</v>
      </c>
      <c r="G3667" s="537" t="s">
        <v>814</v>
      </c>
      <c r="H3667" s="537">
        <v>-1</v>
      </c>
    </row>
    <row r="3668" spans="3:8" ht="15.75" thickBot="1">
      <c r="C3668" s="536" t="s">
        <v>1946</v>
      </c>
      <c r="D3668" s="537" t="s">
        <v>1671</v>
      </c>
      <c r="E3668" s="779"/>
      <c r="F3668" s="538">
        <v>45449</v>
      </c>
      <c r="G3668" s="537" t="s">
        <v>1680</v>
      </c>
      <c r="H3668" s="537">
        <v>1</v>
      </c>
    </row>
    <row r="3669" spans="3:8">
      <c r="C3669" s="775" t="s">
        <v>1947</v>
      </c>
      <c r="D3669" s="776"/>
      <c r="E3669" s="776"/>
      <c r="F3669" s="776"/>
      <c r="G3669" s="776"/>
      <c r="H3669" s="535">
        <v>0</v>
      </c>
    </row>
    <row r="3670" spans="3:8" ht="15.75" thickBot="1">
      <c r="C3670" s="780" t="s">
        <v>846</v>
      </c>
      <c r="D3670" s="781"/>
      <c r="E3670" s="781"/>
      <c r="F3670" s="781"/>
      <c r="G3670" s="781"/>
      <c r="H3670" s="542">
        <v>-272697.96000000002</v>
      </c>
    </row>
  </sheetData>
  <mergeCells count="48">
    <mergeCell ref="C3652:G3652"/>
    <mergeCell ref="E3653:E3668"/>
    <mergeCell ref="C3669:G3669"/>
    <mergeCell ref="C3670:G3670"/>
    <mergeCell ref="E3533:E3586"/>
    <mergeCell ref="C3587:G3587"/>
    <mergeCell ref="E3588:E3625"/>
    <mergeCell ref="C3626:G3626"/>
    <mergeCell ref="E3627:E3651"/>
    <mergeCell ref="C2683:G2683"/>
    <mergeCell ref="E2684:E3427"/>
    <mergeCell ref="C3428:G3428"/>
    <mergeCell ref="E3429:E3531"/>
    <mergeCell ref="C3532:G3532"/>
    <mergeCell ref="E784:E821"/>
    <mergeCell ref="C822:G822"/>
    <mergeCell ref="E823:E2667"/>
    <mergeCell ref="C2668:G2668"/>
    <mergeCell ref="E2669:E2682"/>
    <mergeCell ref="C729:G729"/>
    <mergeCell ref="E730:E744"/>
    <mergeCell ref="C745:G745"/>
    <mergeCell ref="E746:E782"/>
    <mergeCell ref="C783:G783"/>
    <mergeCell ref="E675:E676"/>
    <mergeCell ref="C677:G677"/>
    <mergeCell ref="E678:E696"/>
    <mergeCell ref="C697:G697"/>
    <mergeCell ref="E698:E728"/>
    <mergeCell ref="C103:G103"/>
    <mergeCell ref="E104:E120"/>
    <mergeCell ref="C121:G121"/>
    <mergeCell ref="E122:E673"/>
    <mergeCell ref="C674:G674"/>
    <mergeCell ref="C56:G56"/>
    <mergeCell ref="E57:E59"/>
    <mergeCell ref="C60:G60"/>
    <mergeCell ref="E61:E100"/>
    <mergeCell ref="C101:G101"/>
    <mergeCell ref="J7:V7"/>
    <mergeCell ref="V14:V15"/>
    <mergeCell ref="I14:T14"/>
    <mergeCell ref="C14:C15"/>
    <mergeCell ref="D14:D15"/>
    <mergeCell ref="G14:G15"/>
    <mergeCell ref="H14:H15"/>
    <mergeCell ref="F14:F15"/>
    <mergeCell ref="E14:E15"/>
  </mergeCells>
  <conditionalFormatting sqref="H10:H11 H16:H39">
    <cfRule type="cellIs" dxfId="53" priority="7" operator="equal">
      <formula>"[select]"</formula>
    </cfRule>
    <cfRule type="cellIs" dxfId="52" priority="8" operator="equal">
      <formula>""</formula>
    </cfRule>
  </conditionalFormatting>
  <conditionalFormatting sqref="H42:H49">
    <cfRule type="cellIs" dxfId="51" priority="1" operator="equal">
      <formula>"[select]"</formula>
    </cfRule>
    <cfRule type="cellIs" dxfId="50" priority="2" operator="equal">
      <formula>""</formula>
    </cfRule>
  </conditionalFormatting>
  <dataValidations disablePrompts="1" count="2">
    <dataValidation type="list" allowBlank="1" showInputMessage="1" sqref="H10:H11 H18:H20 H22 H42:H49" xr:uid="{136AC439-5ED0-43DC-A7D1-E7867D85E285}">
      <formula1>"[select],Tonne,kg,kL,L,m3"</formula1>
    </dataValidation>
    <dataValidation type="list" allowBlank="1" showInputMessage="1" sqref="H16:H17 H21 H23:H39" xr:uid="{07A861F3-DDF1-40E2-91BB-37B008A53650}">
      <formula1>"[select],Tonne,kg,kL,L,m³"</formula1>
    </dataValidation>
  </dataValidations>
  <hyperlinks>
    <hyperlink ref="C55" location="RANGE!pronto___22_u_pronto_data_L01_22_20_22drilldown_22_20_22stock_code_20_22_20_22100761_________________________22" display="100761 - POTASSIUM NITRATE HAIFA 25KG BAG " xr:uid="{5F3C97F7-435E-47F4-AFE8-BF113523CDB5}"/>
    <hyperlink ref="C57" location="RANGE!pronto___22_u_pronto_data_L01_22_20_22drilldown_22_20_22stock_code_20_22_20_22100798_________________________22" display="100798 - ACETONE SOLVENT 20L  " xr:uid="{BB8B4C93-AACE-4D68-A430-24B2C36A5E27}"/>
    <hyperlink ref="C58" location="RANGE!pronto___22_u_pronto_data_L01_22_20_22drilldown_22_20_22stock_code_20_22_20_22100798_________________________22" display="100798 - ACETONE SOLVENT 20L  " xr:uid="{278AC62E-6213-4F02-A4C5-68CECED6EFBF}"/>
    <hyperlink ref="C59" location="RANGE!pronto___22_u_pronto_data_L01_22_20_22drilldown_22_20_22stock_code_20_22_20_22100798_________________________22" display="100798 - ACETONE SOLVENT 20L  " xr:uid="{C3981B45-3882-4814-B30F-CA59E717F2E1}"/>
    <hyperlink ref="C61" location="RANGE!pronto___22_u_pronto_data_L01_22_20_22drilldown_22_20_22stock_code_20_22_20_22100991_________________________22" display="100991 - HYDROCHLORIC ACID REAGENT 32% TECHNICAL GRADE 20L DRUM " xr:uid="{8843898A-7AC1-4853-A9E4-B467622D9A0E}"/>
    <hyperlink ref="C62" location="RANGE!pronto___22_u_pronto_data_L01_22_20_22drilldown_22_20_22stock_code_20_22_20_22100991_________________________22" display="100991 - HYDROCHLORIC ACID REAGENT 32% TECHNICAL GRADE 20L DRUM " xr:uid="{66CCDD7B-DD9D-4BF0-BB63-8CC65279AA5A}"/>
    <hyperlink ref="C63" location="RANGE!pronto___22_u_pronto_data_L01_22_20_22drilldown_22_20_22stock_code_20_22_20_22100991_________________________22" display="100991 - HYDROCHLORIC ACID REAGENT 32% TECHNICAL GRADE 20L DRUM " xr:uid="{CC982E74-ACD8-4B57-B781-9D0391D52D04}"/>
    <hyperlink ref="C64" location="RANGE!pronto___22_u_pronto_data_L01_22_20_22drilldown_22_20_22stock_code_20_22_20_22100991_________________________22" display="100991 - HYDROCHLORIC ACID REAGENT 32% TECHNICAL GRADE 20L DRUM " xr:uid="{2C77E30B-6E53-4CBB-8940-3AFE2A1E00FD}"/>
    <hyperlink ref="C65" location="RANGE!pronto___22_u_pronto_data_L01_22_20_22drilldown_22_20_22stock_code_20_22_20_22100991_________________________22" display="100991 - HYDROCHLORIC ACID REAGENT 32% TECHNICAL GRADE 20L DRUM " xr:uid="{986C736F-7E98-47BC-9EF4-D4844712F81B}"/>
    <hyperlink ref="C66" location="RANGE!pronto___22_u_pronto_data_L01_22_20_22drilldown_22_20_22stock_code_20_22_20_22100991_________________________22" display="100991 - HYDROCHLORIC ACID REAGENT 32% TECHNICAL GRADE 20L DRUM " xr:uid="{99BBC7CB-2DF6-4019-B5BB-A0AC09686CEB}"/>
    <hyperlink ref="C67" location="RANGE!pronto___22_u_pronto_data_L01_22_20_22drilldown_22_20_22stock_code_20_22_20_22100991_________________________22" display="100991 - HYDROCHLORIC ACID REAGENT 32% TECHNICAL GRADE 20L DRUM " xr:uid="{080FC4FE-9560-4CDE-BA48-D41FCB7829C6}"/>
    <hyperlink ref="C68" location="RANGE!pronto___22_u_pronto_data_L01_22_20_22drilldown_22_20_22stock_code_20_22_20_22100991_________________________22" display="100991 - HYDROCHLORIC ACID REAGENT 32% TECHNICAL GRADE 20L DRUM " xr:uid="{06F3161D-1983-43FE-90DE-D435C6421F40}"/>
    <hyperlink ref="C69" location="RANGE!pronto___22_u_pronto_data_L01_22_20_22drilldown_22_20_22stock_code_20_22_20_22100991_________________________22" display="100991 - HYDROCHLORIC ACID REAGENT 32% TECHNICAL GRADE 20L DRUM " xr:uid="{89A091C7-299F-46D7-8A00-D4847102F596}"/>
    <hyperlink ref="C70" location="RANGE!pronto___22_u_pronto_data_L01_22_20_22drilldown_22_20_22stock_code_20_22_20_22100991_________________________22" display="100991 - HYDROCHLORIC ACID REAGENT 32% TECHNICAL GRADE 20L DRUM " xr:uid="{0B384278-F7C9-4B2D-9395-DADE0ACB0FD7}"/>
    <hyperlink ref="C71" location="RANGE!pronto___22_u_pronto_data_L01_22_20_22drilldown_22_20_22stock_code_20_22_20_22100991_________________________22" display="100991 - HYDROCHLORIC ACID REAGENT 32% TECHNICAL GRADE 20L DRUM " xr:uid="{FA05D465-014A-4B18-8497-5B7F0A4E29F2}"/>
    <hyperlink ref="C72" location="RANGE!pronto___22_u_pronto_data_L01_22_20_22drilldown_22_20_22stock_code_20_22_20_22100991_________________________22" display="100991 - HYDROCHLORIC ACID REAGENT 32% TECHNICAL GRADE 20L DRUM " xr:uid="{9D508451-B74E-4B35-9A84-52FB1A523940}"/>
    <hyperlink ref="C73" location="RANGE!pronto___22_u_pronto_data_L01_22_20_22drilldown_22_20_22stock_code_20_22_20_22100991_________________________22" display="100991 - HYDROCHLORIC ACID REAGENT 32% TECHNICAL GRADE 20L DRUM " xr:uid="{362C3618-5DC6-4327-B50D-1895DF130DEE}"/>
    <hyperlink ref="C74" location="RANGE!pronto___22_u_pronto_data_L01_22_20_22drilldown_22_20_22stock_code_20_22_20_22100991_________________________22" display="100991 - HYDROCHLORIC ACID REAGENT 32% TECHNICAL GRADE 20L DRUM " xr:uid="{CEA5CA15-4349-43DD-9D84-218BFFE3C4D3}"/>
    <hyperlink ref="C75" location="RANGE!pronto___22_u_pronto_data_L01_22_20_22drilldown_22_20_22stock_code_20_22_20_22100991_________________________22" display="100991 - HYDROCHLORIC ACID REAGENT 32% TECHNICAL GRADE 20L DRUM " xr:uid="{05EF48BB-39BE-4FE8-AB5E-F320B2D5924E}"/>
    <hyperlink ref="C76" location="RANGE!pronto___22_u_pronto_data_L01_22_20_22drilldown_22_20_22stock_code_20_22_20_22100991_________________________22" display="100991 - HYDROCHLORIC ACID REAGENT 32% TECHNICAL GRADE 20L DRUM " xr:uid="{44352486-10EE-42B5-A375-53774579B4EB}"/>
    <hyperlink ref="C77" location="RANGE!pronto___22_u_pronto_data_L01_22_20_22drilldown_22_20_22stock_code_20_22_20_22100991_________________________22" display="100991 - HYDROCHLORIC ACID REAGENT 32% TECHNICAL GRADE 20L DRUM " xr:uid="{B69C142E-4381-4F2C-9521-E6DA1ABC3DDA}"/>
    <hyperlink ref="C78" location="RANGE!pronto___22_u_pronto_data_L01_22_20_22drilldown_22_20_22stock_code_20_22_20_22100991_________________________22" display="100991 - HYDROCHLORIC ACID REAGENT 32% TECHNICAL GRADE 20L DRUM " xr:uid="{75EDC2B6-6BA7-4DB2-9195-73E0039652A0}"/>
    <hyperlink ref="C79" location="RANGE!pronto___22_u_pronto_data_L01_22_20_22drilldown_22_20_22stock_code_20_22_20_22100991_________________________22" display="100991 - HYDROCHLORIC ACID REAGENT 32% TECHNICAL GRADE 20L DRUM " xr:uid="{27DDC92A-7463-4F68-AD2D-CDB063BB4CF0}"/>
    <hyperlink ref="C80" location="RANGE!pronto___22_u_pronto_data_L01_22_20_22drilldown_22_20_22stock_code_20_22_20_22100991_________________________22" display="100991 - HYDROCHLORIC ACID REAGENT 32% TECHNICAL GRADE 20L DRUM " xr:uid="{D9598151-F57E-4B52-8AC5-68B46127615D}"/>
    <hyperlink ref="C81" location="RANGE!pronto___22_u_pronto_data_L01_22_20_22drilldown_22_20_22stock_code_20_22_20_22100991_________________________22" display="100991 - HYDROCHLORIC ACID REAGENT 32% TECHNICAL GRADE 20L DRUM " xr:uid="{C0588E46-4F95-4E26-8752-868AD43721BD}"/>
    <hyperlink ref="C82" location="RANGE!pronto___22_u_pronto_data_L01_22_20_22drilldown_22_20_22stock_code_20_22_20_22100991_________________________22" display="100991 - HYDROCHLORIC ACID REAGENT 32% TECHNICAL GRADE 20L DRUM " xr:uid="{D650CC6D-700C-45A9-AC9C-620912E40EE4}"/>
    <hyperlink ref="C83" location="RANGE!pronto___22_u_pronto_data_L01_22_20_22drilldown_22_20_22stock_code_20_22_20_22100991_________________________22" display="100991 - HYDROCHLORIC ACID REAGENT 32% TECHNICAL GRADE 20L DRUM " xr:uid="{5B2A6887-5E38-4046-8F58-C66300F0F6DC}"/>
    <hyperlink ref="C84" location="RANGE!pronto___22_u_pronto_data_L01_22_20_22drilldown_22_20_22stock_code_20_22_20_22100991_________________________22" display="100991 - HYDROCHLORIC ACID REAGENT 32% TECHNICAL GRADE 20L DRUM " xr:uid="{7237F5BB-F690-4093-BDB0-0658A7CAD39A}"/>
    <hyperlink ref="C85" location="RANGE!pronto___22_u_pronto_data_L01_22_20_22drilldown_22_20_22stock_code_20_22_20_22100991_________________________22" display="100991 - HYDROCHLORIC ACID REAGENT 32% TECHNICAL GRADE 20L DRUM " xr:uid="{C253BB66-3321-45B0-A407-9AE16F33B09B}"/>
    <hyperlink ref="C86" location="RANGE!pronto___22_u_pronto_data_L01_22_20_22drilldown_22_20_22stock_code_20_22_20_22100991_________________________22" display="100991 - HYDROCHLORIC ACID REAGENT 32% TECHNICAL GRADE 20L DRUM " xr:uid="{871BBAF1-5F51-41DE-A21F-CE65EE460C93}"/>
    <hyperlink ref="C87" location="RANGE!pronto___22_u_pronto_data_L01_22_20_22drilldown_22_20_22stock_code_20_22_20_22100991_________________________22" display="100991 - HYDROCHLORIC ACID REAGENT 32% TECHNICAL GRADE 20L DRUM " xr:uid="{F3074B88-0608-4D43-90F9-68AB3EC9FAA7}"/>
    <hyperlink ref="C88" location="RANGE!pronto___22_u_pronto_data_L01_22_20_22drilldown_22_20_22stock_code_20_22_20_22100991_________________________22" display="100991 - HYDROCHLORIC ACID REAGENT 32% TECHNICAL GRADE 20L DRUM " xr:uid="{867C746A-64DA-497F-9DBF-D282947C8B3D}"/>
    <hyperlink ref="C89" location="RANGE!pronto___22_u_pronto_data_L01_22_20_22drilldown_22_20_22stock_code_20_22_20_22100991_________________________22" display="100991 - HYDROCHLORIC ACID REAGENT 32% TECHNICAL GRADE 20L DRUM " xr:uid="{FA6A2406-5CD9-444C-93B7-9CCD8AC40F93}"/>
    <hyperlink ref="C90" location="RANGE!pronto___22_u_pronto_data_L01_22_20_22drilldown_22_20_22stock_code_20_22_20_22100991_________________________22" display="100991 - HYDROCHLORIC ACID REAGENT 32% TECHNICAL GRADE 20L DRUM " xr:uid="{8C77D92F-6309-4E4F-9736-CE4D6F3819FE}"/>
    <hyperlink ref="C91" location="RANGE!pronto___22_u_pronto_data_L01_22_20_22drilldown_22_20_22stock_code_20_22_20_22100991_________________________22" display="100991 - HYDROCHLORIC ACID REAGENT 32% TECHNICAL GRADE 20L DRUM " xr:uid="{9903E753-7660-4E4C-8B67-363C808D2279}"/>
    <hyperlink ref="C92" location="RANGE!pronto___22_u_pronto_data_L01_22_20_22drilldown_22_20_22stock_code_20_22_20_22100991_________________________22" display="100991 - HYDROCHLORIC ACID REAGENT 32% TECHNICAL GRADE 20L DRUM " xr:uid="{AF05ACC3-A1A5-43B4-B4F3-6223BEB06F6B}"/>
    <hyperlink ref="C93" location="RANGE!pronto___22_u_pronto_data_L01_22_20_22drilldown_22_20_22stock_code_20_22_20_22100991_________________________22" display="100991 - HYDROCHLORIC ACID REAGENT 32% TECHNICAL GRADE 20L DRUM " xr:uid="{44E8D03A-1B62-45E8-9A0B-AC76B6AD5F61}"/>
    <hyperlink ref="C94" location="RANGE!pronto___22_u_pronto_data_L01_22_20_22drilldown_22_20_22stock_code_20_22_20_22100991_________________________22" display="100991 - HYDROCHLORIC ACID REAGENT 32% TECHNICAL GRADE 20L DRUM " xr:uid="{A39DE1E1-2146-4601-876B-058986EEAF81}"/>
    <hyperlink ref="C95" location="RANGE!pronto___22_u_pronto_data_L01_22_20_22drilldown_22_20_22stock_code_20_22_20_22100991_________________________22" display="100991 - HYDROCHLORIC ACID REAGENT 32% TECHNICAL GRADE 20L DRUM " xr:uid="{80E76707-C773-4636-800F-A78BF28E9EEF}"/>
    <hyperlink ref="C96" location="RANGE!pronto___22_u_pronto_data_L01_22_20_22drilldown_22_20_22stock_code_20_22_20_22100991_________________________22" display="100991 - HYDROCHLORIC ACID REAGENT 32% TECHNICAL GRADE 20L DRUM " xr:uid="{F237770B-B55D-4AF3-80FF-678F03668932}"/>
    <hyperlink ref="C97" location="RANGE!pronto___22_u_pronto_data_L01_22_20_22drilldown_22_20_22stock_code_20_22_20_22100991_________________________22" display="100991 - HYDROCHLORIC ACID REAGENT 32% TECHNICAL GRADE 20L DRUM " xr:uid="{F40D16D2-4674-423D-9F82-9E590EE5C759}"/>
    <hyperlink ref="C98" location="RANGE!pronto___22_u_pronto_data_L01_22_20_22drilldown_22_20_22stock_code_20_22_20_22100991_________________________22" display="100991 - HYDROCHLORIC ACID REAGENT 32% TECHNICAL GRADE 20L DRUM " xr:uid="{7612D23C-A333-4632-9DAF-93E8098C8952}"/>
    <hyperlink ref="C99" location="RANGE!pronto___22_u_pronto_data_L01_22_20_22drilldown_22_20_22stock_code_20_22_20_22100991_________________________22" display="100991 - HYDROCHLORIC ACID REAGENT 32% TECHNICAL GRADE 20L DRUM " xr:uid="{A46BA2B6-CE15-4532-8BEF-38CA9C3C687A}"/>
    <hyperlink ref="C100" location="RANGE!pronto___22_u_pronto_data_L01_22_20_22drilldown_22_20_22stock_code_20_22_20_22100991_________________________22" display="100991 - HYDROCHLORIC ACID REAGENT 32% TECHNICAL GRADE 20L DRUM " xr:uid="{6EC66919-2C7B-41CE-AA78-11EC11E1076D}"/>
    <hyperlink ref="C102" location="RANGE!pronto___22_u_pronto_data_L01_22_20_22drilldown_22_20_22stock_code_20_22_20_22100992_________________________22" display="100992 - NITRIC ACID 70% TECHNICAL GRA DE 15L DRUM " xr:uid="{9B333027-31AF-4FCF-9BB1-ABA3DCBD8773}"/>
    <hyperlink ref="C104" location="RANGE!pronto___22_u_pronto_data_L01_22_20_22drilldown_22_20_22stock_code_20_22_20_22101241_________________________22" display="101241 - METHYLATED SPIRIT 4 LTR BOTTL E " xr:uid="{CB165D63-BFF0-4E67-A1A5-13D1B36A64FA}"/>
    <hyperlink ref="C105" location="RANGE!pronto___22_u_pronto_data_L01_22_20_22drilldown_22_20_22stock_code_20_22_20_22101241_________________________22" display="101241 - METHYLATED SPIRIT 4 LTR BOTTL E " xr:uid="{EF84E65E-C6A7-4D40-B7A6-FF3134ACE888}"/>
    <hyperlink ref="C106" location="RANGE!pronto___22_u_pronto_data_L01_22_20_22drilldown_22_20_22stock_code_20_22_20_22101241_________________________22" display="101241 - METHYLATED SPIRIT 4 LTR BOTTL E " xr:uid="{2807F392-741B-43A2-BC70-169EAEF5E189}"/>
    <hyperlink ref="C107" location="RANGE!pronto___22_u_pronto_data_L01_22_20_22drilldown_22_20_22stock_code_20_22_20_22101241_________________________22" display="101241 - METHYLATED SPIRIT 4 LTR BOTTL E " xr:uid="{2E6FDAA1-4BD4-48C4-A675-6614AC506980}"/>
    <hyperlink ref="C108" location="RANGE!pronto___22_u_pronto_data_L01_22_20_22drilldown_22_20_22stock_code_20_22_20_22101241_________________________22" display="101241 - METHYLATED SPIRIT 4 LTR BOTTL E " xr:uid="{9567E8A1-3214-48E8-AF88-CBD7AD4D73E0}"/>
    <hyperlink ref="C109" location="RANGE!pronto___22_u_pronto_data_L01_22_20_22drilldown_22_20_22stock_code_20_22_20_22101241_________________________22" display="101241 - METHYLATED SPIRIT 4 LTR BOTTL E " xr:uid="{02391D39-BCA1-4334-A1D1-CD66B3B7063F}"/>
    <hyperlink ref="C110" location="RANGE!pronto___22_u_pronto_data_L01_22_20_22drilldown_22_20_22stock_code_20_22_20_22101241_________________________22" display="101241 - METHYLATED SPIRIT 4 LTR BOTTL E " xr:uid="{F84DA667-6EAF-4A42-9D72-3CD86900E600}"/>
    <hyperlink ref="C111" location="RANGE!pronto___22_u_pronto_data_L01_22_20_22drilldown_22_20_22stock_code_20_22_20_22101241_________________________22" display="101241 - METHYLATED SPIRIT 4 LTR BOTTL E " xr:uid="{AC45DC92-6E11-4F3E-A979-52A88A363075}"/>
    <hyperlink ref="C112" location="RANGE!pronto___22_u_pronto_data_L01_22_20_22drilldown_22_20_22stock_code_20_22_20_22101241_________________________22" display="101241 - METHYLATED SPIRIT 4 LTR BOTTL E " xr:uid="{EBE20316-BB25-478B-A39B-F89A5CCCA091}"/>
    <hyperlink ref="C113" location="RANGE!pronto___22_u_pronto_data_L01_22_20_22drilldown_22_20_22stock_code_20_22_20_22101241_________________________22" display="101241 - METHYLATED SPIRIT 4 LTR BOTTL E " xr:uid="{4F159C2B-1103-461A-8BA2-7B3F166D976B}"/>
    <hyperlink ref="C114" location="RANGE!pronto___22_u_pronto_data_L01_22_20_22drilldown_22_20_22stock_code_20_22_20_22101241_________________________22" display="101241 - METHYLATED SPIRIT 4 LTR BOTTL E " xr:uid="{ECB66D1C-AB46-4AB7-8FAC-6CEAA1F0B412}"/>
    <hyperlink ref="C115" location="RANGE!pronto___22_u_pronto_data_L01_22_20_22drilldown_22_20_22stock_code_20_22_20_22101241_________________________22" display="101241 - METHYLATED SPIRIT 4 LTR BOTTL E " xr:uid="{5E65950A-A224-49B6-BD8B-33B35F91CC52}"/>
    <hyperlink ref="C116" location="RANGE!pronto___22_u_pronto_data_L01_22_20_22drilldown_22_20_22stock_code_20_22_20_22101241_________________________22" display="101241 - METHYLATED SPIRIT 4 LTR BOTTL E " xr:uid="{C8C70C26-6E75-4057-AEC6-B0ABAD68A905}"/>
    <hyperlink ref="C117" location="RANGE!pronto___22_u_pronto_data_L01_22_20_22drilldown_22_20_22stock_code_20_22_20_22101241_________________________22" display="101241 - METHYLATED SPIRIT 4 LTR BOTTL E " xr:uid="{A5EBD503-0EB0-42C4-848F-EEB5B4CEB5C2}"/>
    <hyperlink ref="C118" location="RANGE!pronto___22_u_pronto_data_L01_22_20_22drilldown_22_20_22stock_code_20_22_20_22101241_________________________22" display="101241 - METHYLATED SPIRIT 4 LTR BOTTL E " xr:uid="{C4A0A41F-B775-47A9-89F1-AA973EDCDFC7}"/>
    <hyperlink ref="C119" location="RANGE!pronto___22_u_pronto_data_L01_22_20_22drilldown_22_20_22stock_code_20_22_20_22101241_________________________22" display="101241 - METHYLATED SPIRIT 4 LTR BOTTL E " xr:uid="{A6BAD14B-427F-4549-B002-0B8D0CEE44CB}"/>
    <hyperlink ref="C120" location="RANGE!pronto___22_u_pronto_data_L01_22_20_22drilldown_22_20_22stock_code_20_22_20_22101241_________________________22" display="101241 - METHYLATED SPIRIT 4 LTR BOTTL E " xr:uid="{E285A6BB-41C6-404F-A13B-C0B442C0941F}"/>
    <hyperlink ref="C122" location="RANGE!pronto___22_u_pronto_data_L01_22_20_22drilldown_22_20_22stock_code_20_22_20_22101673_________________________22" display="101673 - LIME UNSLAKED QUICKLIME BULK DELIVERY " xr:uid="{5A204643-5F11-4F39-B9C6-24FFF5CFA2BE}"/>
    <hyperlink ref="C123" location="RANGE!pronto___22_u_pronto_data_L01_22_20_22drilldown_22_20_22stock_code_20_22_20_22101673_________________________22" display="101673 - LIME UNSLAKED QUICKLIME BULK DELIVERY " xr:uid="{61958074-F87B-4D99-B998-893F1E412FF3}"/>
    <hyperlink ref="C124" location="RANGE!pronto___22_u_pronto_data_L01_22_20_22drilldown_22_20_22stock_code_20_22_20_22101673_________________________22" display="101673 - LIME UNSLAKED QUICKLIME BULK DELIVERY " xr:uid="{3F2B2D3F-CF4D-42BB-9782-8C50796DAE46}"/>
    <hyperlink ref="C125" location="RANGE!pronto___22_u_pronto_data_L01_22_20_22drilldown_22_20_22stock_code_20_22_20_22101673_________________________22" display="101673 - LIME UNSLAKED QUICKLIME BULK DELIVERY " xr:uid="{03778441-3CAD-4916-A93B-53B9861CC891}"/>
    <hyperlink ref="C126" location="RANGE!pronto___22_u_pronto_data_L01_22_20_22drilldown_22_20_22stock_code_20_22_20_22101673_________________________22" display="101673 - LIME UNSLAKED QUICKLIME BULK DELIVERY " xr:uid="{2C9C740B-8E3D-4963-9025-27928E9DD7DE}"/>
    <hyperlink ref="C127" location="RANGE!pronto___22_u_pronto_data_L01_22_20_22drilldown_22_20_22stock_code_20_22_20_22101673_________________________22" display="101673 - LIME UNSLAKED QUICKLIME BULK DELIVERY " xr:uid="{24761F28-0585-4263-87DE-367A97BA8592}"/>
    <hyperlink ref="C128" location="RANGE!pronto___22_u_pronto_data_L01_22_20_22drilldown_22_20_22stock_code_20_22_20_22101673_________________________22" display="101673 - LIME UNSLAKED QUICKLIME BULK DELIVERY " xr:uid="{D20510E4-D376-465D-A3B6-4E80D0744ED5}"/>
    <hyperlink ref="C129" location="RANGE!pronto___22_u_pronto_data_L01_22_20_22drilldown_22_20_22stock_code_20_22_20_22101673_________________________22" display="101673 - LIME UNSLAKED QUICKLIME BULK DELIVERY " xr:uid="{53BA345B-E6C8-473C-A917-3EEB00B98938}"/>
    <hyperlink ref="C130" location="RANGE!pronto___22_u_pronto_data_L01_22_20_22drilldown_22_20_22stock_code_20_22_20_22101673_________________________22" display="101673 - LIME UNSLAKED QUICKLIME BULK DELIVERY " xr:uid="{1C3CD177-121C-4A1C-A4CD-9E0E388DE1A2}"/>
    <hyperlink ref="C131" location="RANGE!pronto___22_u_pronto_data_L01_22_20_22drilldown_22_20_22stock_code_20_22_20_22101673_________________________22" display="101673 - LIME UNSLAKED QUICKLIME BULK DELIVERY " xr:uid="{FD164B7B-9A2D-400C-915C-CF153F02AD58}"/>
    <hyperlink ref="C132" location="RANGE!pronto___22_u_pronto_data_L01_22_20_22drilldown_22_20_22stock_code_20_22_20_22101673_________________________22" display="101673 - LIME UNSLAKED QUICKLIME BULK DELIVERY " xr:uid="{787DB88A-17AE-4AB0-8A5C-60759CFE170E}"/>
    <hyperlink ref="C133" location="RANGE!pronto___22_u_pronto_data_L01_22_20_22drilldown_22_20_22stock_code_20_22_20_22101673_________________________22" display="101673 - LIME UNSLAKED QUICKLIME BULK DELIVERY " xr:uid="{687B7C35-A23B-4248-B7C0-CBDD3A0E2B3C}"/>
    <hyperlink ref="C134" location="RANGE!pronto___22_u_pronto_data_L01_22_20_22drilldown_22_20_22stock_code_20_22_20_22101673_________________________22" display="101673 - LIME UNSLAKED QUICKLIME BULK DELIVERY " xr:uid="{76400EF2-E562-4400-B0AA-B3711253DB97}"/>
    <hyperlink ref="C135" location="RANGE!pronto___22_u_pronto_data_L01_22_20_22drilldown_22_20_22stock_code_20_22_20_22101673_________________________22" display="101673 - LIME UNSLAKED QUICKLIME BULK DELIVERY " xr:uid="{31EA48DA-70E5-4212-8C2D-D2008EC6372E}"/>
    <hyperlink ref="C136" location="RANGE!pronto___22_u_pronto_data_L01_22_20_22drilldown_22_20_22stock_code_20_22_20_22101673_________________________22" display="101673 - LIME UNSLAKED QUICKLIME BULK DELIVERY " xr:uid="{C637138C-04CC-484B-A17D-B270CB80BB42}"/>
    <hyperlink ref="C137" location="RANGE!pronto___22_u_pronto_data_L01_22_20_22drilldown_22_20_22stock_code_20_22_20_22101673_________________________22" display="101673 - LIME UNSLAKED QUICKLIME BULK DELIVERY " xr:uid="{F92D10A4-BB50-4269-9C6A-C927053D4CA5}"/>
    <hyperlink ref="C138" location="RANGE!pronto___22_u_pronto_data_L01_22_20_22drilldown_22_20_22stock_code_20_22_20_22101673_________________________22" display="101673 - LIME UNSLAKED QUICKLIME BULK DELIVERY " xr:uid="{50BF3BCA-4C26-449C-92B2-4E69379D9A46}"/>
    <hyperlink ref="C139" location="RANGE!pronto___22_u_pronto_data_L01_22_20_22drilldown_22_20_22stock_code_20_22_20_22101673_________________________22" display="101673 - LIME UNSLAKED QUICKLIME BULK DELIVERY " xr:uid="{F315B66E-10ED-4F2B-991C-5E878F6A96D0}"/>
    <hyperlink ref="C140" location="RANGE!pronto___22_u_pronto_data_L01_22_20_22drilldown_22_20_22stock_code_20_22_20_22101673_________________________22" display="101673 - LIME UNSLAKED QUICKLIME BULK DELIVERY " xr:uid="{322D2B74-3EF0-426B-93EC-87127FBEF158}"/>
    <hyperlink ref="C141" location="RANGE!pronto___22_u_pronto_data_L01_22_20_22drilldown_22_20_22stock_code_20_22_20_22101673_________________________22" display="101673 - LIME UNSLAKED QUICKLIME BULK DELIVERY " xr:uid="{1709EAE6-9DCE-41A8-8AC3-9D6185B028CA}"/>
    <hyperlink ref="C142" location="RANGE!pronto___22_u_pronto_data_L01_22_20_22drilldown_22_20_22stock_code_20_22_20_22101673_________________________22" display="101673 - LIME UNSLAKED QUICKLIME BULK DELIVERY " xr:uid="{FE226F55-4833-459B-BE3B-F643729D6F18}"/>
    <hyperlink ref="C143" location="RANGE!pronto___22_u_pronto_data_L01_22_20_22drilldown_22_20_22stock_code_20_22_20_22101673_________________________22" display="101673 - LIME UNSLAKED QUICKLIME BULK DELIVERY " xr:uid="{3EE12D41-8824-4644-8F51-5A376ADABC57}"/>
    <hyperlink ref="C144" location="RANGE!pronto___22_u_pronto_data_L01_22_20_22drilldown_22_20_22stock_code_20_22_20_22101673_________________________22" display="101673 - LIME UNSLAKED QUICKLIME BULK DELIVERY " xr:uid="{39437DDF-0C03-4D4B-8957-55D767C7E0D3}"/>
    <hyperlink ref="C145" location="RANGE!pronto___22_u_pronto_data_L01_22_20_22drilldown_22_20_22stock_code_20_22_20_22101673_________________________22" display="101673 - LIME UNSLAKED QUICKLIME BULK DELIVERY " xr:uid="{E69455F3-2BFD-4066-8F83-E579DBCA6CDE}"/>
    <hyperlink ref="C146" location="RANGE!pronto___22_u_pronto_data_L01_22_20_22drilldown_22_20_22stock_code_20_22_20_22101673_________________________22" display="101673 - LIME UNSLAKED QUICKLIME BULK DELIVERY " xr:uid="{71369ADD-091B-4B93-AC4A-232FEC586DA6}"/>
    <hyperlink ref="C147" location="RANGE!pronto___22_u_pronto_data_L01_22_20_22drilldown_22_20_22stock_code_20_22_20_22101673_________________________22" display="101673 - LIME UNSLAKED QUICKLIME BULK DELIVERY " xr:uid="{863C8364-4376-4D98-AE76-3672C390C9F1}"/>
    <hyperlink ref="C148" location="RANGE!pronto___22_u_pronto_data_L01_22_20_22drilldown_22_20_22stock_code_20_22_20_22101673_________________________22" display="101673 - LIME UNSLAKED QUICKLIME BULK DELIVERY " xr:uid="{33FABFD6-62E8-4B69-8B6D-1B542A2CD612}"/>
    <hyperlink ref="C149" location="RANGE!pronto___22_u_pronto_data_L01_22_20_22drilldown_22_20_22stock_code_20_22_20_22101673_________________________22" display="101673 - LIME UNSLAKED QUICKLIME BULK DELIVERY " xr:uid="{996B93D6-7184-4A59-A046-3589F7D0B99E}"/>
    <hyperlink ref="C150" location="RANGE!pronto___22_u_pronto_data_L01_22_20_22drilldown_22_20_22stock_code_20_22_20_22101673_________________________22" display="101673 - LIME UNSLAKED QUICKLIME BULK DELIVERY " xr:uid="{48B88A48-F676-4859-B580-9BF32908E6A9}"/>
    <hyperlink ref="C151" location="RANGE!pronto___22_u_pronto_data_L01_22_20_22drilldown_22_20_22stock_code_20_22_20_22101673_________________________22" display="101673 - LIME UNSLAKED QUICKLIME BULK DELIVERY " xr:uid="{F32EDBA2-FD0F-4049-9684-3897BDCE10A0}"/>
    <hyperlink ref="C152" location="RANGE!pronto___22_u_pronto_data_L01_22_20_22drilldown_22_20_22stock_code_20_22_20_22101673_________________________22" display="101673 - LIME UNSLAKED QUICKLIME BULK DELIVERY " xr:uid="{E2561255-8BC6-4989-AD3F-1819E7259285}"/>
    <hyperlink ref="C153" location="RANGE!pronto___22_u_pronto_data_L01_22_20_22drilldown_22_20_22stock_code_20_22_20_22101673_________________________22" display="101673 - LIME UNSLAKED QUICKLIME BULK DELIVERY " xr:uid="{38824EAF-2787-4FB6-9F16-9484F9AF758B}"/>
    <hyperlink ref="C154" location="RANGE!pronto___22_u_pronto_data_L01_22_20_22drilldown_22_20_22stock_code_20_22_20_22101673_________________________22" display="101673 - LIME UNSLAKED QUICKLIME BULK DELIVERY " xr:uid="{8D1AD883-737A-4FD9-8E6C-5EBC7A0AB1B9}"/>
    <hyperlink ref="C155" location="RANGE!pronto___22_u_pronto_data_L01_22_20_22drilldown_22_20_22stock_code_20_22_20_22101673_________________________22" display="101673 - LIME UNSLAKED QUICKLIME BULK DELIVERY " xr:uid="{4B0FEF20-7223-4CF4-9FEE-8567C6D523B1}"/>
    <hyperlink ref="C156" location="RANGE!pronto___22_u_pronto_data_L01_22_20_22drilldown_22_20_22stock_code_20_22_20_22101673_________________________22" display="101673 - LIME UNSLAKED QUICKLIME BULK DELIVERY " xr:uid="{5F1C2479-6470-45FA-A0A4-4633FA66ECD9}"/>
    <hyperlink ref="C157" location="RANGE!pronto___22_u_pronto_data_L01_22_20_22drilldown_22_20_22stock_code_20_22_20_22101673_________________________22" display="101673 - LIME UNSLAKED QUICKLIME BULK DELIVERY " xr:uid="{5C5CAA68-B67A-4229-946C-61B489F3A21C}"/>
    <hyperlink ref="C158" location="RANGE!pronto___22_u_pronto_data_L01_22_20_22drilldown_22_20_22stock_code_20_22_20_22101673_________________________22" display="101673 - LIME UNSLAKED QUICKLIME BULK DELIVERY " xr:uid="{660486C6-7FED-4193-B5E9-A4E4D2DEA3CC}"/>
    <hyperlink ref="C159" location="RANGE!pronto___22_u_pronto_data_L01_22_20_22drilldown_22_20_22stock_code_20_22_20_22101673_________________________22" display="101673 - LIME UNSLAKED QUICKLIME BULK DELIVERY " xr:uid="{BE7A6978-2869-4D41-8EB8-9505530D2588}"/>
    <hyperlink ref="C160" location="RANGE!pronto___22_u_pronto_data_L01_22_20_22drilldown_22_20_22stock_code_20_22_20_22101673_________________________22" display="101673 - LIME UNSLAKED QUICKLIME BULK DELIVERY " xr:uid="{01B34B5B-889F-4E4F-B6D6-1E83285E72BC}"/>
    <hyperlink ref="C161" location="RANGE!pronto___22_u_pronto_data_L01_22_20_22drilldown_22_20_22stock_code_20_22_20_22101673_________________________22" display="101673 - LIME UNSLAKED QUICKLIME BULK DELIVERY " xr:uid="{68A6E498-F25A-4F67-A169-83345109BE3F}"/>
    <hyperlink ref="C162" location="RANGE!pronto___22_u_pronto_data_L01_22_20_22drilldown_22_20_22stock_code_20_22_20_22101673_________________________22" display="101673 - LIME UNSLAKED QUICKLIME BULK DELIVERY " xr:uid="{76F3334B-CA2B-423D-8698-16762F0A4EEB}"/>
    <hyperlink ref="C163" location="RANGE!pronto___22_u_pronto_data_L01_22_20_22drilldown_22_20_22stock_code_20_22_20_22101673_________________________22" display="101673 - LIME UNSLAKED QUICKLIME BULK DELIVERY " xr:uid="{7398CD86-C885-4A42-9024-94622788733A}"/>
    <hyperlink ref="C164" location="RANGE!pronto___22_u_pronto_data_L01_22_20_22drilldown_22_20_22stock_code_20_22_20_22101673_________________________22" display="101673 - LIME UNSLAKED QUICKLIME BULK DELIVERY " xr:uid="{26E08917-3BEB-444F-9286-54E9D8B7CBE6}"/>
    <hyperlink ref="C165" location="RANGE!pronto___22_u_pronto_data_L01_22_20_22drilldown_22_20_22stock_code_20_22_20_22101673_________________________22" display="101673 - LIME UNSLAKED QUICKLIME BULK DELIVERY " xr:uid="{8D2CA334-CC36-4DBD-B4EE-147E0F63DE13}"/>
    <hyperlink ref="C166" location="RANGE!pronto___22_u_pronto_data_L01_22_20_22drilldown_22_20_22stock_code_20_22_20_22101673_________________________22" display="101673 - LIME UNSLAKED QUICKLIME BULK DELIVERY " xr:uid="{AC218809-0401-4AD2-B7FD-94A6C4A8D3CA}"/>
    <hyperlink ref="C167" location="RANGE!pronto___22_u_pronto_data_L01_22_20_22drilldown_22_20_22stock_code_20_22_20_22101673_________________________22" display="101673 - LIME UNSLAKED QUICKLIME BULK DELIVERY " xr:uid="{E488CA9C-52EE-40E3-B257-31721EDA9B37}"/>
    <hyperlink ref="C168" location="RANGE!pronto___22_u_pronto_data_L01_22_20_22drilldown_22_20_22stock_code_20_22_20_22101673_________________________22" display="101673 - LIME UNSLAKED QUICKLIME BULK DELIVERY " xr:uid="{7F628208-54B8-4185-99BA-12F96A1F5106}"/>
    <hyperlink ref="C169" location="RANGE!pronto___22_u_pronto_data_L01_22_20_22drilldown_22_20_22stock_code_20_22_20_22101673_________________________22" display="101673 - LIME UNSLAKED QUICKLIME BULK DELIVERY " xr:uid="{DA12273C-E0B4-458C-91B4-F3A8EF0BE511}"/>
    <hyperlink ref="C170" location="RANGE!pronto___22_u_pronto_data_L01_22_20_22drilldown_22_20_22stock_code_20_22_20_22101673_________________________22" display="101673 - LIME UNSLAKED QUICKLIME BULK DELIVERY " xr:uid="{454E3A57-647E-4168-BBBF-91C98AAC9E8B}"/>
    <hyperlink ref="C171" location="RANGE!pronto___22_u_pronto_data_L01_22_20_22drilldown_22_20_22stock_code_20_22_20_22101673_________________________22" display="101673 - LIME UNSLAKED QUICKLIME BULK DELIVERY " xr:uid="{539F280A-B4FC-4AFB-93D9-D541DF4ECC69}"/>
    <hyperlink ref="C172" location="RANGE!pronto___22_u_pronto_data_L01_22_20_22drilldown_22_20_22stock_code_20_22_20_22101673_________________________22" display="101673 - LIME UNSLAKED QUICKLIME BULK DELIVERY " xr:uid="{C06B95FD-BF6C-4312-B5EA-797764B1F1CF}"/>
    <hyperlink ref="C173" location="RANGE!pronto___22_u_pronto_data_L01_22_20_22drilldown_22_20_22stock_code_20_22_20_22101673_________________________22" display="101673 - LIME UNSLAKED QUICKLIME BULK DELIVERY " xr:uid="{50EA565E-FBD2-40DF-A902-4CA812E542AE}"/>
    <hyperlink ref="C174" location="RANGE!pronto___22_u_pronto_data_L01_22_20_22drilldown_22_20_22stock_code_20_22_20_22101673_________________________22" display="101673 - LIME UNSLAKED QUICKLIME BULK DELIVERY " xr:uid="{F3960D05-2302-4ECB-9422-1F588D8D890E}"/>
    <hyperlink ref="C175" location="RANGE!pronto___22_u_pronto_data_L01_22_20_22drilldown_22_20_22stock_code_20_22_20_22101673_________________________22" display="101673 - LIME UNSLAKED QUICKLIME BULK DELIVERY " xr:uid="{8988E267-DC9F-4F43-859C-6A77270B6A13}"/>
    <hyperlink ref="C176" location="RANGE!pronto___22_u_pronto_data_L01_22_20_22drilldown_22_20_22stock_code_20_22_20_22101673_________________________22" display="101673 - LIME UNSLAKED QUICKLIME BULK DELIVERY " xr:uid="{0A2DA3F7-CD26-4930-811C-FA5FB8B20026}"/>
    <hyperlink ref="C177" location="RANGE!pronto___22_u_pronto_data_L01_22_20_22drilldown_22_20_22stock_code_20_22_20_22101673_________________________22" display="101673 - LIME UNSLAKED QUICKLIME BULK DELIVERY " xr:uid="{1F78D382-0DE9-4FD4-B674-31772F6A53A6}"/>
    <hyperlink ref="C178" location="RANGE!pronto___22_u_pronto_data_L01_22_20_22drilldown_22_20_22stock_code_20_22_20_22101673_________________________22" display="101673 - LIME UNSLAKED QUICKLIME BULK DELIVERY " xr:uid="{A32E95FE-C860-4A0D-AB2B-7E894D3F9BBE}"/>
    <hyperlink ref="C179" location="RANGE!pronto___22_u_pronto_data_L01_22_20_22drilldown_22_20_22stock_code_20_22_20_22101673_________________________22" display="101673 - LIME UNSLAKED QUICKLIME BULK DELIVERY " xr:uid="{4C0780B1-2AB7-4A28-B84D-C90DD5FF0C62}"/>
    <hyperlink ref="C180" location="RANGE!pronto___22_u_pronto_data_L01_22_20_22drilldown_22_20_22stock_code_20_22_20_22101673_________________________22" display="101673 - LIME UNSLAKED QUICKLIME BULK DELIVERY " xr:uid="{73F99017-6D2A-4873-B618-77F0A4B82C15}"/>
    <hyperlink ref="C181" location="RANGE!pronto___22_u_pronto_data_L01_22_20_22drilldown_22_20_22stock_code_20_22_20_22101673_________________________22" display="101673 - LIME UNSLAKED QUICKLIME BULK DELIVERY " xr:uid="{3421D052-A39C-4998-849E-0AA46A62E86D}"/>
    <hyperlink ref="C182" location="RANGE!pronto___22_u_pronto_data_L01_22_20_22drilldown_22_20_22stock_code_20_22_20_22101673_________________________22" display="101673 - LIME UNSLAKED QUICKLIME BULK DELIVERY " xr:uid="{BAF07EF0-59B8-4C1A-9484-B7EECB1E31FC}"/>
    <hyperlink ref="C183" location="RANGE!pronto___22_u_pronto_data_L01_22_20_22drilldown_22_20_22stock_code_20_22_20_22101673_________________________22" display="101673 - LIME UNSLAKED QUICKLIME BULK DELIVERY " xr:uid="{AD610B1F-9307-4781-AD1A-A155DE3C6A98}"/>
    <hyperlink ref="C184" location="RANGE!pronto___22_u_pronto_data_L01_22_20_22drilldown_22_20_22stock_code_20_22_20_22101673_________________________22" display="101673 - LIME UNSLAKED QUICKLIME BULK DELIVERY " xr:uid="{57ACAE6D-0588-4331-A23A-80C538DFE27F}"/>
    <hyperlink ref="C185" location="RANGE!pronto___22_u_pronto_data_L01_22_20_22drilldown_22_20_22stock_code_20_22_20_22101673_________________________22" display="101673 - LIME UNSLAKED QUICKLIME BULK DELIVERY " xr:uid="{6FADD28B-F7D6-46EB-8512-720BC331925F}"/>
    <hyperlink ref="C186" location="RANGE!pronto___22_u_pronto_data_L01_22_20_22drilldown_22_20_22stock_code_20_22_20_22101673_________________________22" display="101673 - LIME UNSLAKED QUICKLIME BULK DELIVERY " xr:uid="{721CA863-ACBE-4520-AB94-CD2C76F02B8C}"/>
    <hyperlink ref="C187" location="RANGE!pronto___22_u_pronto_data_L01_22_20_22drilldown_22_20_22stock_code_20_22_20_22101673_________________________22" display="101673 - LIME UNSLAKED QUICKLIME BULK DELIVERY " xr:uid="{0C3FDA65-468A-4509-A875-7A091D314970}"/>
    <hyperlink ref="C188" location="RANGE!pronto___22_u_pronto_data_L01_22_20_22drilldown_22_20_22stock_code_20_22_20_22101673_________________________22" display="101673 - LIME UNSLAKED QUICKLIME BULK DELIVERY " xr:uid="{FAFDD6A9-1982-4025-9B64-9DD9A34454FC}"/>
    <hyperlink ref="C189" location="RANGE!pronto___22_u_pronto_data_L01_22_20_22drilldown_22_20_22stock_code_20_22_20_22101673_________________________22" display="101673 - LIME UNSLAKED QUICKLIME BULK DELIVERY " xr:uid="{8386A0B0-B07F-40A5-B95E-89B94807F859}"/>
    <hyperlink ref="C190" location="RANGE!pronto___22_u_pronto_data_L01_22_20_22drilldown_22_20_22stock_code_20_22_20_22101673_________________________22" display="101673 - LIME UNSLAKED QUICKLIME BULK DELIVERY " xr:uid="{6C284608-6BF3-49E3-844B-CCA7C484B8AF}"/>
    <hyperlink ref="C191" location="RANGE!pronto___22_u_pronto_data_L01_22_20_22drilldown_22_20_22stock_code_20_22_20_22101673_________________________22" display="101673 - LIME UNSLAKED QUICKLIME BULK DELIVERY " xr:uid="{579F0285-8EF1-4A48-BC9C-4194B4D59576}"/>
    <hyperlink ref="C192" location="RANGE!pronto___22_u_pronto_data_L01_22_20_22drilldown_22_20_22stock_code_20_22_20_22101673_________________________22" display="101673 - LIME UNSLAKED QUICKLIME BULK DELIVERY " xr:uid="{D25C2505-AA3B-4178-866A-EB1708C1BBEC}"/>
    <hyperlink ref="C193" location="RANGE!pronto___22_u_pronto_data_L01_22_20_22drilldown_22_20_22stock_code_20_22_20_22101673_________________________22" display="101673 - LIME UNSLAKED QUICKLIME BULK DELIVERY " xr:uid="{FD6019AE-6A4F-4DD7-9462-0F3FA0278E37}"/>
    <hyperlink ref="C194" location="RANGE!pronto___22_u_pronto_data_L01_22_20_22drilldown_22_20_22stock_code_20_22_20_22101673_________________________22" display="101673 - LIME UNSLAKED QUICKLIME BULK DELIVERY " xr:uid="{308D14E8-951B-4D8A-B734-EA2B3267B764}"/>
    <hyperlink ref="C195" location="RANGE!pronto___22_u_pronto_data_L01_22_20_22drilldown_22_20_22stock_code_20_22_20_22101673_________________________22" display="101673 - LIME UNSLAKED QUICKLIME BULK DELIVERY " xr:uid="{B84BD79E-2144-42EB-80FD-E573AFE3D30D}"/>
    <hyperlink ref="C196" location="RANGE!pronto___22_u_pronto_data_L01_22_20_22drilldown_22_20_22stock_code_20_22_20_22101673_________________________22" display="101673 - LIME UNSLAKED QUICKLIME BULK DELIVERY " xr:uid="{2E37B921-1EBD-4F74-A2AE-733FDB54A78B}"/>
    <hyperlink ref="C197" location="RANGE!pronto___22_u_pronto_data_L01_22_20_22drilldown_22_20_22stock_code_20_22_20_22101673_________________________22" display="101673 - LIME UNSLAKED QUICKLIME BULK DELIVERY " xr:uid="{C5E7EA91-223F-480C-90DA-1C3C5C476D96}"/>
    <hyperlink ref="C198" location="RANGE!pronto___22_u_pronto_data_L01_22_20_22drilldown_22_20_22stock_code_20_22_20_22101673_________________________22" display="101673 - LIME UNSLAKED QUICKLIME BULK DELIVERY " xr:uid="{84686704-B6AE-44FC-A887-5A3C3F80D0BB}"/>
    <hyperlink ref="C199" location="RANGE!pronto___22_u_pronto_data_L01_22_20_22drilldown_22_20_22stock_code_20_22_20_22101673_________________________22" display="101673 - LIME UNSLAKED QUICKLIME BULK DELIVERY " xr:uid="{4B32B6A2-03D4-4C62-9169-890596D5AEA8}"/>
    <hyperlink ref="C200" location="RANGE!pronto___22_u_pronto_data_L01_22_20_22drilldown_22_20_22stock_code_20_22_20_22101673_________________________22" display="101673 - LIME UNSLAKED QUICKLIME BULK DELIVERY " xr:uid="{E6E612FE-E558-4B25-AE1C-18498EE8ACF6}"/>
    <hyperlink ref="C201" location="RANGE!pronto___22_u_pronto_data_L01_22_20_22drilldown_22_20_22stock_code_20_22_20_22101673_________________________22" display="101673 - LIME UNSLAKED QUICKLIME BULK DELIVERY " xr:uid="{5201E06D-36AE-41FF-84AB-B22618106802}"/>
    <hyperlink ref="C202" location="RANGE!pronto___22_u_pronto_data_L01_22_20_22drilldown_22_20_22stock_code_20_22_20_22101673_________________________22" display="101673 - LIME UNSLAKED QUICKLIME BULK DELIVERY " xr:uid="{30901313-DF3C-44AC-99AC-0B1978B0B548}"/>
    <hyperlink ref="C203" location="RANGE!pronto___22_u_pronto_data_L01_22_20_22drilldown_22_20_22stock_code_20_22_20_22101673_________________________22" display="101673 - LIME UNSLAKED QUICKLIME BULK DELIVERY " xr:uid="{ED5DDCF6-AC1B-4C45-871D-0C4032609D14}"/>
    <hyperlink ref="C204" location="RANGE!pronto___22_u_pronto_data_L01_22_20_22drilldown_22_20_22stock_code_20_22_20_22101673_________________________22" display="101673 - LIME UNSLAKED QUICKLIME BULK DELIVERY " xr:uid="{C5F70CCA-1E39-4A29-96BA-9081499C16CD}"/>
    <hyperlink ref="C205" location="RANGE!pronto___22_u_pronto_data_L01_22_20_22drilldown_22_20_22stock_code_20_22_20_22101673_________________________22" display="101673 - LIME UNSLAKED QUICKLIME BULK DELIVERY " xr:uid="{9729FFD1-7154-461A-B4B4-FF88DED94E58}"/>
    <hyperlink ref="C206" location="RANGE!pronto___22_u_pronto_data_L01_22_20_22drilldown_22_20_22stock_code_20_22_20_22101673_________________________22" display="101673 - LIME UNSLAKED QUICKLIME BULK DELIVERY " xr:uid="{FB2B1B39-92B3-4661-9FF8-67E847C67AA8}"/>
    <hyperlink ref="C207" location="RANGE!pronto___22_u_pronto_data_L01_22_20_22drilldown_22_20_22stock_code_20_22_20_22101673_________________________22" display="101673 - LIME UNSLAKED QUICKLIME BULK DELIVERY " xr:uid="{F10759A0-8EDB-4278-B169-DDFFF8DDB2C7}"/>
    <hyperlink ref="C208" location="RANGE!pronto___22_u_pronto_data_L01_22_20_22drilldown_22_20_22stock_code_20_22_20_22101673_________________________22" display="101673 - LIME UNSLAKED QUICKLIME BULK DELIVERY " xr:uid="{26CA4C35-1509-4BF8-8FB0-DDCE9AE69F04}"/>
    <hyperlink ref="C209" location="RANGE!pronto___22_u_pronto_data_L01_22_20_22drilldown_22_20_22stock_code_20_22_20_22101673_________________________22" display="101673 - LIME UNSLAKED QUICKLIME BULK DELIVERY " xr:uid="{924662F9-82E1-471C-AADE-4260E1CC0C1F}"/>
    <hyperlink ref="C210" location="RANGE!pronto___22_u_pronto_data_L01_22_20_22drilldown_22_20_22stock_code_20_22_20_22101673_________________________22" display="101673 - LIME UNSLAKED QUICKLIME BULK DELIVERY " xr:uid="{B5B3249B-0E1D-4908-9024-82FEF3E11068}"/>
    <hyperlink ref="C211" location="RANGE!pronto___22_u_pronto_data_L01_22_20_22drilldown_22_20_22stock_code_20_22_20_22101673_________________________22" display="101673 - LIME UNSLAKED QUICKLIME BULK DELIVERY " xr:uid="{B49213DF-71E8-441D-BB64-574D183222EB}"/>
    <hyperlink ref="C212" location="RANGE!pronto___22_u_pronto_data_L01_22_20_22drilldown_22_20_22stock_code_20_22_20_22101673_________________________22" display="101673 - LIME UNSLAKED QUICKLIME BULK DELIVERY " xr:uid="{166ACEA5-D631-47D2-8D6D-D8A275E58F52}"/>
    <hyperlink ref="C213" location="RANGE!pronto___22_u_pronto_data_L01_22_20_22drilldown_22_20_22stock_code_20_22_20_22101673_________________________22" display="101673 - LIME UNSLAKED QUICKLIME BULK DELIVERY " xr:uid="{FB397EE3-673B-4BF2-9237-9E50109255E5}"/>
    <hyperlink ref="C214" location="RANGE!pronto___22_u_pronto_data_L01_22_20_22drilldown_22_20_22stock_code_20_22_20_22101673_________________________22" display="101673 - LIME UNSLAKED QUICKLIME BULK DELIVERY " xr:uid="{0DF97B57-EEDF-43E1-AD7C-0654181F1505}"/>
    <hyperlink ref="C215" location="RANGE!pronto___22_u_pronto_data_L01_22_20_22drilldown_22_20_22stock_code_20_22_20_22101673_________________________22" display="101673 - LIME UNSLAKED QUICKLIME BULK DELIVERY " xr:uid="{0C60CDC7-5C1C-4DB5-B815-00765184246B}"/>
    <hyperlink ref="C216" location="RANGE!pronto___22_u_pronto_data_L01_22_20_22drilldown_22_20_22stock_code_20_22_20_22101673_________________________22" display="101673 - LIME UNSLAKED QUICKLIME BULK DELIVERY " xr:uid="{D4DB1AFA-613C-43D3-B405-1E40CEAC4ACA}"/>
    <hyperlink ref="C217" location="RANGE!pronto___22_u_pronto_data_L01_22_20_22drilldown_22_20_22stock_code_20_22_20_22101673_________________________22" display="101673 - LIME UNSLAKED QUICKLIME BULK DELIVERY " xr:uid="{7AB01867-1549-4BAF-A244-09EDE6EF276E}"/>
    <hyperlink ref="C218" location="RANGE!pronto___22_u_pronto_data_L01_22_20_22drilldown_22_20_22stock_code_20_22_20_22101673_________________________22" display="101673 - LIME UNSLAKED QUICKLIME BULK DELIVERY " xr:uid="{6BEEB181-809E-42E7-B3FA-7986B5203236}"/>
    <hyperlink ref="C219" location="RANGE!pronto___22_u_pronto_data_L01_22_20_22drilldown_22_20_22stock_code_20_22_20_22101673_________________________22" display="101673 - LIME UNSLAKED QUICKLIME BULK DELIVERY " xr:uid="{C095E9F9-71EB-4A82-8C7C-334B66F52DC1}"/>
    <hyperlink ref="C220" location="RANGE!pronto___22_u_pronto_data_L01_22_20_22drilldown_22_20_22stock_code_20_22_20_22101673_________________________22" display="101673 - LIME UNSLAKED QUICKLIME BULK DELIVERY " xr:uid="{4769F018-E5BD-4C87-B4C3-BA6F895B59B5}"/>
    <hyperlink ref="C221" location="RANGE!pronto___22_u_pronto_data_L01_22_20_22drilldown_22_20_22stock_code_20_22_20_22101673_________________________22" display="101673 - LIME UNSLAKED QUICKLIME BULK DELIVERY " xr:uid="{DE73004C-031A-4063-8DBE-986EB1DE90EA}"/>
    <hyperlink ref="C222" location="RANGE!pronto___22_u_pronto_data_L01_22_20_22drilldown_22_20_22stock_code_20_22_20_22101673_________________________22" display="101673 - LIME UNSLAKED QUICKLIME BULK DELIVERY " xr:uid="{559DA050-9951-4117-A6A0-EE659BB4F14F}"/>
    <hyperlink ref="C223" location="RANGE!pronto___22_u_pronto_data_L01_22_20_22drilldown_22_20_22stock_code_20_22_20_22101673_________________________22" display="101673 - LIME UNSLAKED QUICKLIME BULK DELIVERY " xr:uid="{2254913F-59E1-40C4-823B-63B7DF6AF46D}"/>
    <hyperlink ref="C224" location="RANGE!pronto___22_u_pronto_data_L01_22_20_22drilldown_22_20_22stock_code_20_22_20_22101673_________________________22" display="101673 - LIME UNSLAKED QUICKLIME BULK DELIVERY " xr:uid="{6997D54C-DFF4-477F-AC52-5F620EAF9EC8}"/>
    <hyperlink ref="C225" location="RANGE!pronto___22_u_pronto_data_L01_22_20_22drilldown_22_20_22stock_code_20_22_20_22101673_________________________22" display="101673 - LIME UNSLAKED QUICKLIME BULK DELIVERY " xr:uid="{EF211076-9BA9-4CDA-AE33-B56CA8F6E025}"/>
    <hyperlink ref="C226" location="RANGE!pronto___22_u_pronto_data_L01_22_20_22drilldown_22_20_22stock_code_20_22_20_22101673_________________________22" display="101673 - LIME UNSLAKED QUICKLIME BULK DELIVERY " xr:uid="{F98581AD-7B77-4E0C-8268-7EC459588925}"/>
    <hyperlink ref="C227" location="RANGE!pronto___22_u_pronto_data_L01_22_20_22drilldown_22_20_22stock_code_20_22_20_22101673_________________________22" display="101673 - LIME UNSLAKED QUICKLIME BULK DELIVERY " xr:uid="{2B32CE3A-3882-45A5-B7F1-758F2EB8D4EB}"/>
    <hyperlink ref="C228" location="RANGE!pronto___22_u_pronto_data_L01_22_20_22drilldown_22_20_22stock_code_20_22_20_22101673_________________________22" display="101673 - LIME UNSLAKED QUICKLIME BULK DELIVERY " xr:uid="{522072E4-D48C-4BC8-AD14-50229873061E}"/>
    <hyperlink ref="C229" location="RANGE!pronto___22_u_pronto_data_L01_22_20_22drilldown_22_20_22stock_code_20_22_20_22101673_________________________22" display="101673 - LIME UNSLAKED QUICKLIME BULK DELIVERY " xr:uid="{6BF7B007-8BD4-4E15-9A0D-48971A7D00D1}"/>
    <hyperlink ref="C230" location="RANGE!pronto___22_u_pronto_data_L01_22_20_22drilldown_22_20_22stock_code_20_22_20_22101673_________________________22" display="101673 - LIME UNSLAKED QUICKLIME BULK DELIVERY " xr:uid="{164E9E65-F51F-424D-B4C1-DDA541BBBBA0}"/>
    <hyperlink ref="C231" location="RANGE!pronto___22_u_pronto_data_L01_22_20_22drilldown_22_20_22stock_code_20_22_20_22101673_________________________22" display="101673 - LIME UNSLAKED QUICKLIME BULK DELIVERY " xr:uid="{F22046C4-25EF-457F-9494-A029E7658228}"/>
    <hyperlink ref="C232" location="RANGE!pronto___22_u_pronto_data_L01_22_20_22drilldown_22_20_22stock_code_20_22_20_22101673_________________________22" display="101673 - LIME UNSLAKED QUICKLIME BULK DELIVERY " xr:uid="{6C8FED19-ACDD-4D70-ABB2-9E1F8AF81D7E}"/>
    <hyperlink ref="C233" location="RANGE!pronto___22_u_pronto_data_L01_22_20_22drilldown_22_20_22stock_code_20_22_20_22101673_________________________22" display="101673 - LIME UNSLAKED QUICKLIME BULK DELIVERY " xr:uid="{99B13136-33D6-45AF-A3B1-C7D2696D71D6}"/>
    <hyperlink ref="C234" location="RANGE!pronto___22_u_pronto_data_L01_22_20_22drilldown_22_20_22stock_code_20_22_20_22101673_________________________22" display="101673 - LIME UNSLAKED QUICKLIME BULK DELIVERY " xr:uid="{7C7F2C75-93E3-4F95-A875-650DE60638C0}"/>
    <hyperlink ref="C235" location="RANGE!pronto___22_u_pronto_data_L01_22_20_22drilldown_22_20_22stock_code_20_22_20_22101673_________________________22" display="101673 - LIME UNSLAKED QUICKLIME BULK DELIVERY " xr:uid="{A0F3BF0B-EA67-4CA4-B5B2-69F7758DAA6A}"/>
    <hyperlink ref="C236" location="RANGE!pronto___22_u_pronto_data_L01_22_20_22drilldown_22_20_22stock_code_20_22_20_22101673_________________________22" display="101673 - LIME UNSLAKED QUICKLIME BULK DELIVERY " xr:uid="{D6945015-28A5-4F73-B449-FCD65C26CCE6}"/>
    <hyperlink ref="C237" location="RANGE!pronto___22_u_pronto_data_L01_22_20_22drilldown_22_20_22stock_code_20_22_20_22101673_________________________22" display="101673 - LIME UNSLAKED QUICKLIME BULK DELIVERY " xr:uid="{801277B1-8B1F-4BDD-A9BF-90D65AC9AEBC}"/>
    <hyperlink ref="C238" location="RANGE!pronto___22_u_pronto_data_L01_22_20_22drilldown_22_20_22stock_code_20_22_20_22101673_________________________22" display="101673 - LIME UNSLAKED QUICKLIME BULK DELIVERY " xr:uid="{1D79B74A-7D27-49AC-B3F2-DDFA7DA0C06A}"/>
    <hyperlink ref="C239" location="RANGE!pronto___22_u_pronto_data_L01_22_20_22drilldown_22_20_22stock_code_20_22_20_22101673_________________________22" display="101673 - LIME UNSLAKED QUICKLIME BULK DELIVERY " xr:uid="{332B3CD4-597D-453E-9B86-D9A7438887F1}"/>
    <hyperlink ref="C240" location="RANGE!pronto___22_u_pronto_data_L01_22_20_22drilldown_22_20_22stock_code_20_22_20_22101673_________________________22" display="101673 - LIME UNSLAKED QUICKLIME BULK DELIVERY " xr:uid="{25F71833-F6A5-46E6-AD2F-76B70FD27792}"/>
    <hyperlink ref="C241" location="RANGE!pronto___22_u_pronto_data_L01_22_20_22drilldown_22_20_22stock_code_20_22_20_22101673_________________________22" display="101673 - LIME UNSLAKED QUICKLIME BULK DELIVERY " xr:uid="{8CA7E760-D64D-4E16-B632-CC0B6D1F2829}"/>
    <hyperlink ref="C242" location="RANGE!pronto___22_u_pronto_data_L01_22_20_22drilldown_22_20_22stock_code_20_22_20_22101673_________________________22" display="101673 - LIME UNSLAKED QUICKLIME BULK DELIVERY " xr:uid="{9231C786-DCFA-4B35-A3CB-2C154FA3F7FA}"/>
    <hyperlink ref="C243" location="RANGE!pronto___22_u_pronto_data_L01_22_20_22drilldown_22_20_22stock_code_20_22_20_22101673_________________________22" display="101673 - LIME UNSLAKED QUICKLIME BULK DELIVERY " xr:uid="{7FED1D2F-BFEA-465E-84A4-A712FD480137}"/>
    <hyperlink ref="C244" location="RANGE!pronto___22_u_pronto_data_L01_22_20_22drilldown_22_20_22stock_code_20_22_20_22101673_________________________22" display="101673 - LIME UNSLAKED QUICKLIME BULK DELIVERY " xr:uid="{6CAD2719-C1D5-4302-AD47-52A678E38CF5}"/>
    <hyperlink ref="C245" location="RANGE!pronto___22_u_pronto_data_L01_22_20_22drilldown_22_20_22stock_code_20_22_20_22101673_________________________22" display="101673 - LIME UNSLAKED QUICKLIME BULK DELIVERY " xr:uid="{47AB73CA-C208-464C-A51F-33F61D423B9E}"/>
    <hyperlink ref="C246" location="RANGE!pronto___22_u_pronto_data_L01_22_20_22drilldown_22_20_22stock_code_20_22_20_22101673_________________________22" display="101673 - LIME UNSLAKED QUICKLIME BULK DELIVERY " xr:uid="{0746D68F-63D6-47B5-902E-B656898ED9A5}"/>
    <hyperlink ref="C247" location="RANGE!pronto___22_u_pronto_data_L01_22_20_22drilldown_22_20_22stock_code_20_22_20_22101673_________________________22" display="101673 - LIME UNSLAKED QUICKLIME BULK DELIVERY " xr:uid="{752DF349-3D0E-4825-A9B5-A02060B4DA9E}"/>
    <hyperlink ref="C248" location="RANGE!pronto___22_u_pronto_data_L01_22_20_22drilldown_22_20_22stock_code_20_22_20_22101673_________________________22" display="101673 - LIME UNSLAKED QUICKLIME BULK DELIVERY " xr:uid="{C019E9C3-878E-4E83-A2DB-5EF89209E855}"/>
    <hyperlink ref="C249" location="RANGE!pronto___22_u_pronto_data_L01_22_20_22drilldown_22_20_22stock_code_20_22_20_22101673_________________________22" display="101673 - LIME UNSLAKED QUICKLIME BULK DELIVERY " xr:uid="{688D8E3C-4904-4E9F-A27F-5990923CFEAE}"/>
    <hyperlink ref="C250" location="RANGE!pronto___22_u_pronto_data_L01_22_20_22drilldown_22_20_22stock_code_20_22_20_22101673_________________________22" display="101673 - LIME UNSLAKED QUICKLIME BULK DELIVERY " xr:uid="{47438C8C-DED8-4F81-8127-15C045457CAA}"/>
    <hyperlink ref="C251" location="RANGE!pronto___22_u_pronto_data_L01_22_20_22drilldown_22_20_22stock_code_20_22_20_22101673_________________________22" display="101673 - LIME UNSLAKED QUICKLIME BULK DELIVERY " xr:uid="{7B83464C-A076-4A21-BC89-9C042AA250E5}"/>
    <hyperlink ref="C252" location="RANGE!pronto___22_u_pronto_data_L01_22_20_22drilldown_22_20_22stock_code_20_22_20_22101673_________________________22" display="101673 - LIME UNSLAKED QUICKLIME BULK DELIVERY " xr:uid="{79CB5553-C815-46CE-9664-D319F13316E0}"/>
    <hyperlink ref="C253" location="RANGE!pronto___22_u_pronto_data_L01_22_20_22drilldown_22_20_22stock_code_20_22_20_22101673_________________________22" display="101673 - LIME UNSLAKED QUICKLIME BULK DELIVERY " xr:uid="{04A43942-EAAC-453D-9D38-C551F3E1974E}"/>
    <hyperlink ref="C254" location="RANGE!pronto___22_u_pronto_data_L01_22_20_22drilldown_22_20_22stock_code_20_22_20_22101673_________________________22" display="101673 - LIME UNSLAKED QUICKLIME BULK DELIVERY " xr:uid="{88A4095A-4C18-4A76-AC17-7652A9C4D4F4}"/>
    <hyperlink ref="C255" location="RANGE!pronto___22_u_pronto_data_L01_22_20_22drilldown_22_20_22stock_code_20_22_20_22101673_________________________22" display="101673 - LIME UNSLAKED QUICKLIME BULK DELIVERY " xr:uid="{9D4B2ADB-83EE-4871-B2B4-67E9285ECC25}"/>
    <hyperlink ref="C256" location="RANGE!pronto___22_u_pronto_data_L01_22_20_22drilldown_22_20_22stock_code_20_22_20_22101673_________________________22" display="101673 - LIME UNSLAKED QUICKLIME BULK DELIVERY " xr:uid="{CD51F787-996A-4192-8CDA-5BF57E7C2B11}"/>
    <hyperlink ref="C257" location="RANGE!pronto___22_u_pronto_data_L01_22_20_22drilldown_22_20_22stock_code_20_22_20_22101673_________________________22" display="101673 - LIME UNSLAKED QUICKLIME BULK DELIVERY " xr:uid="{729E06A4-573A-4DD5-87F9-A647AD09B751}"/>
    <hyperlink ref="C258" location="RANGE!pronto___22_u_pronto_data_L01_22_20_22drilldown_22_20_22stock_code_20_22_20_22101673_________________________22" display="101673 - LIME UNSLAKED QUICKLIME BULK DELIVERY " xr:uid="{2B19DE7C-D68F-4AB0-BFB0-584A1D669AF9}"/>
    <hyperlink ref="C259" location="RANGE!pronto___22_u_pronto_data_L01_22_20_22drilldown_22_20_22stock_code_20_22_20_22101673_________________________22" display="101673 - LIME UNSLAKED QUICKLIME BULK DELIVERY " xr:uid="{1A3FF0FA-768C-4E34-BD21-FF3EA7F4767B}"/>
    <hyperlink ref="C260" location="RANGE!pronto___22_u_pronto_data_L01_22_20_22drilldown_22_20_22stock_code_20_22_20_22101673_________________________22" display="101673 - LIME UNSLAKED QUICKLIME BULK DELIVERY " xr:uid="{3B734676-884A-4A4A-9E2E-6F4E960C6548}"/>
    <hyperlink ref="C261" location="RANGE!pronto___22_u_pronto_data_L01_22_20_22drilldown_22_20_22stock_code_20_22_20_22101673_________________________22" display="101673 - LIME UNSLAKED QUICKLIME BULK DELIVERY " xr:uid="{926B7E91-454F-42BC-8C6E-BBCC9C654667}"/>
    <hyperlink ref="C262" location="RANGE!pronto___22_u_pronto_data_L01_22_20_22drilldown_22_20_22stock_code_20_22_20_22101673_________________________22" display="101673 - LIME UNSLAKED QUICKLIME BULK DELIVERY " xr:uid="{3E27BC8A-2433-4548-8ABA-41EE31185AB3}"/>
    <hyperlink ref="C263" location="RANGE!pronto___22_u_pronto_data_L01_22_20_22drilldown_22_20_22stock_code_20_22_20_22101673_________________________22" display="101673 - LIME UNSLAKED QUICKLIME BULK DELIVERY " xr:uid="{99564036-6A9D-4815-A649-2E1FA11BEA45}"/>
    <hyperlink ref="C264" location="RANGE!pronto___22_u_pronto_data_L01_22_20_22drilldown_22_20_22stock_code_20_22_20_22101673_________________________22" display="101673 - LIME UNSLAKED QUICKLIME BULK DELIVERY " xr:uid="{595DB9DC-2651-4172-8868-9644E93EAB28}"/>
    <hyperlink ref="C265" location="RANGE!pronto___22_u_pronto_data_L01_22_20_22drilldown_22_20_22stock_code_20_22_20_22101673_________________________22" display="101673 - LIME UNSLAKED QUICKLIME BULK DELIVERY " xr:uid="{06FCF450-2AA6-4150-B423-D238F71D47E0}"/>
    <hyperlink ref="C266" location="RANGE!pronto___22_u_pronto_data_L01_22_20_22drilldown_22_20_22stock_code_20_22_20_22101673_________________________22" display="101673 - LIME UNSLAKED QUICKLIME BULK DELIVERY " xr:uid="{4040240D-4991-452F-9D0A-FFC2D0205CEF}"/>
    <hyperlink ref="C267" location="RANGE!pronto___22_u_pronto_data_L01_22_20_22drilldown_22_20_22stock_code_20_22_20_22101673_________________________22" display="101673 - LIME UNSLAKED QUICKLIME BULK DELIVERY " xr:uid="{02547399-5F8B-4730-8752-9E4301BA9950}"/>
    <hyperlink ref="C268" location="RANGE!pronto___22_u_pronto_data_L01_22_20_22drilldown_22_20_22stock_code_20_22_20_22101673_________________________22" display="101673 - LIME UNSLAKED QUICKLIME BULK DELIVERY " xr:uid="{3CE5F493-EB85-40AC-BBCD-6A312EE90FCA}"/>
    <hyperlink ref="C269" location="RANGE!pronto___22_u_pronto_data_L01_22_20_22drilldown_22_20_22stock_code_20_22_20_22101673_________________________22" display="101673 - LIME UNSLAKED QUICKLIME BULK DELIVERY " xr:uid="{81EDF54C-3767-4FA9-BE6C-227AD9662E63}"/>
    <hyperlink ref="C270" location="RANGE!pronto___22_u_pronto_data_L01_22_20_22drilldown_22_20_22stock_code_20_22_20_22101673_________________________22" display="101673 - LIME UNSLAKED QUICKLIME BULK DELIVERY " xr:uid="{3EFBB0C0-62AC-4CC0-882D-0026511FD71D}"/>
    <hyperlink ref="C271" location="RANGE!pronto___22_u_pronto_data_L01_22_20_22drilldown_22_20_22stock_code_20_22_20_22101673_________________________22" display="101673 - LIME UNSLAKED QUICKLIME BULK DELIVERY " xr:uid="{E92D7C7A-7061-41CC-9D54-2F3337241A85}"/>
    <hyperlink ref="C272" location="RANGE!pronto___22_u_pronto_data_L01_22_20_22drilldown_22_20_22stock_code_20_22_20_22101673_________________________22" display="101673 - LIME UNSLAKED QUICKLIME BULK DELIVERY " xr:uid="{B7B94E15-61CB-4CB1-937F-06C88300FD31}"/>
    <hyperlink ref="C273" location="RANGE!pronto___22_u_pronto_data_L01_22_20_22drilldown_22_20_22stock_code_20_22_20_22101673_________________________22" display="101673 - LIME UNSLAKED QUICKLIME BULK DELIVERY " xr:uid="{C08AC428-9CE6-41F3-8B70-6C5E0451E820}"/>
    <hyperlink ref="C274" location="RANGE!pronto___22_u_pronto_data_L01_22_20_22drilldown_22_20_22stock_code_20_22_20_22101673_________________________22" display="101673 - LIME UNSLAKED QUICKLIME BULK DELIVERY " xr:uid="{25328CA2-262E-4BD6-B537-745B06D3776C}"/>
    <hyperlink ref="C275" location="RANGE!pronto___22_u_pronto_data_L01_22_20_22drilldown_22_20_22stock_code_20_22_20_22101673_________________________22" display="101673 - LIME UNSLAKED QUICKLIME BULK DELIVERY " xr:uid="{C05AD180-299B-4319-B1F0-F154561AA68B}"/>
    <hyperlink ref="C276" location="RANGE!pronto___22_u_pronto_data_L01_22_20_22drilldown_22_20_22stock_code_20_22_20_22101673_________________________22" display="101673 - LIME UNSLAKED QUICKLIME BULK DELIVERY " xr:uid="{0392A139-5C7C-41CC-9A82-3F93982A4E78}"/>
    <hyperlink ref="C277" location="RANGE!pronto___22_u_pronto_data_L01_22_20_22drilldown_22_20_22stock_code_20_22_20_22101673_________________________22" display="101673 - LIME UNSLAKED QUICKLIME BULK DELIVERY " xr:uid="{FD12F503-ED97-4C20-947B-2D37931E7CCE}"/>
    <hyperlink ref="C278" location="RANGE!pronto___22_u_pronto_data_L01_22_20_22drilldown_22_20_22stock_code_20_22_20_22101673_________________________22" display="101673 - LIME UNSLAKED QUICKLIME BULK DELIVERY " xr:uid="{28E5BC35-D1CB-4124-9BE4-488D932246BD}"/>
    <hyperlink ref="C279" location="RANGE!pronto___22_u_pronto_data_L01_22_20_22drilldown_22_20_22stock_code_20_22_20_22101673_________________________22" display="101673 - LIME UNSLAKED QUICKLIME BULK DELIVERY " xr:uid="{8DD1850E-9086-4AAB-9C5F-0868477DE134}"/>
    <hyperlink ref="C280" location="RANGE!pronto___22_u_pronto_data_L01_22_20_22drilldown_22_20_22stock_code_20_22_20_22101673_________________________22" display="101673 - LIME UNSLAKED QUICKLIME BULK DELIVERY " xr:uid="{80231935-74FD-4A8C-AB9C-9228D0BC583B}"/>
    <hyperlink ref="C281" location="RANGE!pronto___22_u_pronto_data_L01_22_20_22drilldown_22_20_22stock_code_20_22_20_22101673_________________________22" display="101673 - LIME UNSLAKED QUICKLIME BULK DELIVERY " xr:uid="{8F81888F-F078-4CF6-87EC-BE4FCD4D5B6E}"/>
    <hyperlink ref="C282" location="RANGE!pronto___22_u_pronto_data_L01_22_20_22drilldown_22_20_22stock_code_20_22_20_22101673_________________________22" display="101673 - LIME UNSLAKED QUICKLIME BULK DELIVERY " xr:uid="{991AA4D2-EA57-4EDE-A0A0-9E58BC53CE5C}"/>
    <hyperlink ref="C283" location="RANGE!pronto___22_u_pronto_data_L01_22_20_22drilldown_22_20_22stock_code_20_22_20_22101673_________________________22" display="101673 - LIME UNSLAKED QUICKLIME BULK DELIVERY " xr:uid="{9D65E4DD-D090-416C-8899-1B6FE3DBECC2}"/>
    <hyperlink ref="C284" location="RANGE!pronto___22_u_pronto_data_L01_22_20_22drilldown_22_20_22stock_code_20_22_20_22101673_________________________22" display="101673 - LIME UNSLAKED QUICKLIME BULK DELIVERY " xr:uid="{77C3B1A2-744C-40A3-9F93-50265E8CE24D}"/>
    <hyperlink ref="C285" location="RANGE!pronto___22_u_pronto_data_L01_22_20_22drilldown_22_20_22stock_code_20_22_20_22101673_________________________22" display="101673 - LIME UNSLAKED QUICKLIME BULK DELIVERY " xr:uid="{C31045B1-2E83-469D-9CE9-9717870D930B}"/>
    <hyperlink ref="C286" location="RANGE!pronto___22_u_pronto_data_L01_22_20_22drilldown_22_20_22stock_code_20_22_20_22101673_________________________22" display="101673 - LIME UNSLAKED QUICKLIME BULK DELIVERY " xr:uid="{08DF14DC-52B4-4963-B28F-5D90DAFF836A}"/>
    <hyperlink ref="C287" location="RANGE!pronto___22_u_pronto_data_L01_22_20_22drilldown_22_20_22stock_code_20_22_20_22101673_________________________22" display="101673 - LIME UNSLAKED QUICKLIME BULK DELIVERY " xr:uid="{E063DE57-17B1-4382-8E3D-A76252F51320}"/>
    <hyperlink ref="C288" location="RANGE!pronto___22_u_pronto_data_L01_22_20_22drilldown_22_20_22stock_code_20_22_20_22101673_________________________22" display="101673 - LIME UNSLAKED QUICKLIME BULK DELIVERY " xr:uid="{96C8C3E7-D1F4-49CF-B492-AF2E05AAFD9B}"/>
    <hyperlink ref="C289" location="RANGE!pronto___22_u_pronto_data_L01_22_20_22drilldown_22_20_22stock_code_20_22_20_22101673_________________________22" display="101673 - LIME UNSLAKED QUICKLIME BULK DELIVERY " xr:uid="{30C7F0D2-D157-4279-82FE-CD07643D1AE8}"/>
    <hyperlink ref="C290" location="RANGE!pronto___22_u_pronto_data_L01_22_20_22drilldown_22_20_22stock_code_20_22_20_22101673_________________________22" display="101673 - LIME UNSLAKED QUICKLIME BULK DELIVERY " xr:uid="{63CB7F13-24CB-469E-8EFA-A8F56ED87A3F}"/>
    <hyperlink ref="C291" location="RANGE!pronto___22_u_pronto_data_L01_22_20_22drilldown_22_20_22stock_code_20_22_20_22101673_________________________22" display="101673 - LIME UNSLAKED QUICKLIME BULK DELIVERY " xr:uid="{E464F56C-C6EE-429C-A189-8758A6F053EB}"/>
    <hyperlink ref="C292" location="RANGE!pronto___22_u_pronto_data_L01_22_20_22drilldown_22_20_22stock_code_20_22_20_22101673_________________________22" display="101673 - LIME UNSLAKED QUICKLIME BULK DELIVERY " xr:uid="{4496AD28-E390-44EF-B50C-A715763AA35D}"/>
    <hyperlink ref="C293" location="RANGE!pronto___22_u_pronto_data_L01_22_20_22drilldown_22_20_22stock_code_20_22_20_22101673_________________________22" display="101673 - LIME UNSLAKED QUICKLIME BULK DELIVERY " xr:uid="{30B3F0ED-90A0-4EFF-84CE-E67EEF7BF499}"/>
    <hyperlink ref="C294" location="RANGE!pronto___22_u_pronto_data_L01_22_20_22drilldown_22_20_22stock_code_20_22_20_22101673_________________________22" display="101673 - LIME UNSLAKED QUICKLIME BULK DELIVERY " xr:uid="{7C68A416-C180-44DC-BD4A-9A0DD09DF191}"/>
    <hyperlink ref="C295" location="RANGE!pronto___22_u_pronto_data_L01_22_20_22drilldown_22_20_22stock_code_20_22_20_22101673_________________________22" display="101673 - LIME UNSLAKED QUICKLIME BULK DELIVERY " xr:uid="{99C968D4-AF01-440C-8285-D94B349A456E}"/>
    <hyperlink ref="C296" location="RANGE!pronto___22_u_pronto_data_L01_22_20_22drilldown_22_20_22stock_code_20_22_20_22101673_________________________22" display="101673 - LIME UNSLAKED QUICKLIME BULK DELIVERY " xr:uid="{AE6D1E4B-78B1-45D5-AE2A-272DDA11FC65}"/>
    <hyperlink ref="C297" location="RANGE!pronto___22_u_pronto_data_L01_22_20_22drilldown_22_20_22stock_code_20_22_20_22101673_________________________22" display="101673 - LIME UNSLAKED QUICKLIME BULK DELIVERY " xr:uid="{2736E8C5-217D-43FF-9230-EDA6E34F5BAB}"/>
    <hyperlink ref="C298" location="RANGE!pronto___22_u_pronto_data_L01_22_20_22drilldown_22_20_22stock_code_20_22_20_22101673_________________________22" display="101673 - LIME UNSLAKED QUICKLIME BULK DELIVERY " xr:uid="{A01053FD-FFDF-4C2D-8366-A24819284D34}"/>
    <hyperlink ref="C299" location="RANGE!pronto___22_u_pronto_data_L01_22_20_22drilldown_22_20_22stock_code_20_22_20_22101673_________________________22" display="101673 - LIME UNSLAKED QUICKLIME BULK DELIVERY " xr:uid="{BEC5EF7A-AA18-46A8-BAEB-E2E4A74D2B26}"/>
    <hyperlink ref="C300" location="RANGE!pronto___22_u_pronto_data_L01_22_20_22drilldown_22_20_22stock_code_20_22_20_22101673_________________________22" display="101673 - LIME UNSLAKED QUICKLIME BULK DELIVERY " xr:uid="{84FFAC7B-D4F2-4CAD-9D87-971C1DC6AA45}"/>
    <hyperlink ref="C301" location="RANGE!pronto___22_u_pronto_data_L01_22_20_22drilldown_22_20_22stock_code_20_22_20_22101673_________________________22" display="101673 - LIME UNSLAKED QUICKLIME BULK DELIVERY " xr:uid="{2A745D3E-C7EE-4756-9068-320C00122CAD}"/>
    <hyperlink ref="C302" location="RANGE!pronto___22_u_pronto_data_L01_22_20_22drilldown_22_20_22stock_code_20_22_20_22101673_________________________22" display="101673 - LIME UNSLAKED QUICKLIME BULK DELIVERY " xr:uid="{57845EEE-009B-4B96-8297-53A9DFBE1DB3}"/>
    <hyperlink ref="C303" location="RANGE!pronto___22_u_pronto_data_L01_22_20_22drilldown_22_20_22stock_code_20_22_20_22101673_________________________22" display="101673 - LIME UNSLAKED QUICKLIME BULK DELIVERY " xr:uid="{9ED1918C-79A2-4DE9-B11F-808F48E2B87E}"/>
    <hyperlink ref="C304" location="RANGE!pronto___22_u_pronto_data_L01_22_20_22drilldown_22_20_22stock_code_20_22_20_22101673_________________________22" display="101673 - LIME UNSLAKED QUICKLIME BULK DELIVERY " xr:uid="{C5FFDB50-ADD3-4495-AEAA-916CF72B0F9F}"/>
    <hyperlink ref="C305" location="RANGE!pronto___22_u_pronto_data_L01_22_20_22drilldown_22_20_22stock_code_20_22_20_22101673_________________________22" display="101673 - LIME UNSLAKED QUICKLIME BULK DELIVERY " xr:uid="{595D5070-F9D6-47CD-8E4A-349BB28C55A3}"/>
    <hyperlink ref="C306" location="RANGE!pronto___22_u_pronto_data_L01_22_20_22drilldown_22_20_22stock_code_20_22_20_22101673_________________________22" display="101673 - LIME UNSLAKED QUICKLIME BULK DELIVERY " xr:uid="{0F608A33-E152-4B7F-AB01-2BF4B3D32BAD}"/>
    <hyperlink ref="C307" location="RANGE!pronto___22_u_pronto_data_L01_22_20_22drilldown_22_20_22stock_code_20_22_20_22101673_________________________22" display="101673 - LIME UNSLAKED QUICKLIME BULK DELIVERY " xr:uid="{A954199A-834D-4F8B-8A0E-297D84F47141}"/>
    <hyperlink ref="C308" location="RANGE!pronto___22_u_pronto_data_L01_22_20_22drilldown_22_20_22stock_code_20_22_20_22101673_________________________22" display="101673 - LIME UNSLAKED QUICKLIME BULK DELIVERY " xr:uid="{F1E87E01-BB2D-43F9-9E45-9E2636CA0826}"/>
    <hyperlink ref="C309" location="RANGE!pronto___22_u_pronto_data_L01_22_20_22drilldown_22_20_22stock_code_20_22_20_22101673_________________________22" display="101673 - LIME UNSLAKED QUICKLIME BULK DELIVERY " xr:uid="{6CD7AC18-B0DB-4C00-BC1D-59B20F75ABB6}"/>
    <hyperlink ref="C310" location="RANGE!pronto___22_u_pronto_data_L01_22_20_22drilldown_22_20_22stock_code_20_22_20_22101673_________________________22" display="101673 - LIME UNSLAKED QUICKLIME BULK DELIVERY " xr:uid="{87F0688E-3B58-49C4-8917-5DE07A122A17}"/>
    <hyperlink ref="C311" location="RANGE!pronto___22_u_pronto_data_L01_22_20_22drilldown_22_20_22stock_code_20_22_20_22101673_________________________22" display="101673 - LIME UNSLAKED QUICKLIME BULK DELIVERY " xr:uid="{BA15AE96-073F-437D-906A-91664601D703}"/>
    <hyperlink ref="C312" location="RANGE!pronto___22_u_pronto_data_L01_22_20_22drilldown_22_20_22stock_code_20_22_20_22101673_________________________22" display="101673 - LIME UNSLAKED QUICKLIME BULK DELIVERY " xr:uid="{7A990975-D94D-481C-A8A2-E5EAE77D266B}"/>
    <hyperlink ref="C313" location="RANGE!pronto___22_u_pronto_data_L01_22_20_22drilldown_22_20_22stock_code_20_22_20_22101673_________________________22" display="101673 - LIME UNSLAKED QUICKLIME BULK DELIVERY " xr:uid="{A56E5CCE-0EFA-4FC5-B4F3-A6E1D93424B7}"/>
    <hyperlink ref="C314" location="RANGE!pronto___22_u_pronto_data_L01_22_20_22drilldown_22_20_22stock_code_20_22_20_22101673_________________________22" display="101673 - LIME UNSLAKED QUICKLIME BULK DELIVERY " xr:uid="{298EA439-0BA4-4552-8EE9-287908B5BF8C}"/>
    <hyperlink ref="C315" location="RANGE!pronto___22_u_pronto_data_L01_22_20_22drilldown_22_20_22stock_code_20_22_20_22101673_________________________22" display="101673 - LIME UNSLAKED QUICKLIME BULK DELIVERY " xr:uid="{7668BB6B-305F-4426-A00F-D41B561F02EA}"/>
    <hyperlink ref="C316" location="RANGE!pronto___22_u_pronto_data_L01_22_20_22drilldown_22_20_22stock_code_20_22_20_22101673_________________________22" display="101673 - LIME UNSLAKED QUICKLIME BULK DELIVERY " xr:uid="{6D155FAA-ED50-497C-BCFD-9160EA916301}"/>
    <hyperlink ref="C317" location="RANGE!pronto___22_u_pronto_data_L01_22_20_22drilldown_22_20_22stock_code_20_22_20_22101673_________________________22" display="101673 - LIME UNSLAKED QUICKLIME BULK DELIVERY " xr:uid="{DC1072E9-4A10-4EB9-9E45-28E07FA40309}"/>
    <hyperlink ref="C318" location="RANGE!pronto___22_u_pronto_data_L01_22_20_22drilldown_22_20_22stock_code_20_22_20_22101673_________________________22" display="101673 - LIME UNSLAKED QUICKLIME BULK DELIVERY " xr:uid="{68D218EF-2DFB-4D3B-BBEB-4B59BD6C9591}"/>
    <hyperlink ref="C319" location="RANGE!pronto___22_u_pronto_data_L01_22_20_22drilldown_22_20_22stock_code_20_22_20_22101673_________________________22" display="101673 - LIME UNSLAKED QUICKLIME BULK DELIVERY " xr:uid="{84699D32-8F55-4901-B2D9-7E7E5321E980}"/>
    <hyperlink ref="C320" location="RANGE!pronto___22_u_pronto_data_L01_22_20_22drilldown_22_20_22stock_code_20_22_20_22101673_________________________22" display="101673 - LIME UNSLAKED QUICKLIME BULK DELIVERY " xr:uid="{AC6373B1-BD95-4926-AA3B-29CF0C489326}"/>
    <hyperlink ref="C321" location="RANGE!pronto___22_u_pronto_data_L01_22_20_22drilldown_22_20_22stock_code_20_22_20_22101673_________________________22" display="101673 - LIME UNSLAKED QUICKLIME BULK DELIVERY " xr:uid="{31DBDF84-ABE0-4243-BC89-9CF2445A3963}"/>
    <hyperlink ref="C322" location="RANGE!pronto___22_u_pronto_data_L01_22_20_22drilldown_22_20_22stock_code_20_22_20_22101673_________________________22" display="101673 - LIME UNSLAKED QUICKLIME BULK DELIVERY " xr:uid="{508BF6FC-1A5B-4E1B-8D5A-00C41487B088}"/>
    <hyperlink ref="C323" location="RANGE!pronto___22_u_pronto_data_L01_22_20_22drilldown_22_20_22stock_code_20_22_20_22101673_________________________22" display="101673 - LIME UNSLAKED QUICKLIME BULK DELIVERY " xr:uid="{10564E3F-C172-4C39-BA7B-978C8AE73A55}"/>
    <hyperlink ref="C324" location="RANGE!pronto___22_u_pronto_data_L01_22_20_22drilldown_22_20_22stock_code_20_22_20_22101673_________________________22" display="101673 - LIME UNSLAKED QUICKLIME BULK DELIVERY " xr:uid="{F3005429-1DCF-4107-A3DA-C59ACF6A223B}"/>
    <hyperlink ref="C325" location="RANGE!pronto___22_u_pronto_data_L01_22_20_22drilldown_22_20_22stock_code_20_22_20_22101673_________________________22" display="101673 - LIME UNSLAKED QUICKLIME BULK DELIVERY " xr:uid="{3286B82D-7FE1-4BEA-869A-1AE40F74C8C1}"/>
    <hyperlink ref="C326" location="RANGE!pronto___22_u_pronto_data_L01_22_20_22drilldown_22_20_22stock_code_20_22_20_22101673_________________________22" display="101673 - LIME UNSLAKED QUICKLIME BULK DELIVERY " xr:uid="{DD2FB4BC-10A6-4309-AD36-FACEC8826212}"/>
    <hyperlink ref="C327" location="RANGE!pronto___22_u_pronto_data_L01_22_20_22drilldown_22_20_22stock_code_20_22_20_22101673_________________________22" display="101673 - LIME UNSLAKED QUICKLIME BULK DELIVERY " xr:uid="{75693D58-0CC8-43B3-A4F1-76CFE2F6A909}"/>
    <hyperlink ref="C328" location="RANGE!pronto___22_u_pronto_data_L01_22_20_22drilldown_22_20_22stock_code_20_22_20_22101673_________________________22" display="101673 - LIME UNSLAKED QUICKLIME BULK DELIVERY " xr:uid="{BCD9717C-7580-4F50-9627-FFC0C3709E09}"/>
    <hyperlink ref="C329" location="RANGE!pronto___22_u_pronto_data_L01_22_20_22drilldown_22_20_22stock_code_20_22_20_22101673_________________________22" display="101673 - LIME UNSLAKED QUICKLIME BULK DELIVERY " xr:uid="{91FF9395-CC22-43DE-BAF4-1545B3C151CC}"/>
    <hyperlink ref="C330" location="RANGE!pronto___22_u_pronto_data_L01_22_20_22drilldown_22_20_22stock_code_20_22_20_22101673_________________________22" display="101673 - LIME UNSLAKED QUICKLIME BULK DELIVERY " xr:uid="{C5D62E25-09D2-443C-833A-558AF40E6E14}"/>
    <hyperlink ref="C331" location="RANGE!pronto___22_u_pronto_data_L01_22_20_22drilldown_22_20_22stock_code_20_22_20_22101673_________________________22" display="101673 - LIME UNSLAKED QUICKLIME BULK DELIVERY " xr:uid="{6A8F0C04-ABF1-4531-A013-81631CAF28C8}"/>
    <hyperlink ref="C332" location="RANGE!pronto___22_u_pronto_data_L01_22_20_22drilldown_22_20_22stock_code_20_22_20_22101673_________________________22" display="101673 - LIME UNSLAKED QUICKLIME BULK DELIVERY " xr:uid="{BFC2846A-68B6-4378-AC34-2D0B0FFEE86E}"/>
    <hyperlink ref="C333" location="RANGE!pronto___22_u_pronto_data_L01_22_20_22drilldown_22_20_22stock_code_20_22_20_22101673_________________________22" display="101673 - LIME UNSLAKED QUICKLIME BULK DELIVERY " xr:uid="{92153941-694F-4BC3-AE92-EA43AF71379E}"/>
    <hyperlink ref="C334" location="RANGE!pronto___22_u_pronto_data_L01_22_20_22drilldown_22_20_22stock_code_20_22_20_22101673_________________________22" display="101673 - LIME UNSLAKED QUICKLIME BULK DELIVERY " xr:uid="{954EBC97-82E6-45C5-B18B-230F648EF1B9}"/>
    <hyperlink ref="C335" location="RANGE!pronto___22_u_pronto_data_L01_22_20_22drilldown_22_20_22stock_code_20_22_20_22101673_________________________22" display="101673 - LIME UNSLAKED QUICKLIME BULK DELIVERY " xr:uid="{983229EF-0D20-41A9-B3B8-7C6984A807BE}"/>
    <hyperlink ref="C336" location="RANGE!pronto___22_u_pronto_data_L01_22_20_22drilldown_22_20_22stock_code_20_22_20_22101673_________________________22" display="101673 - LIME UNSLAKED QUICKLIME BULK DELIVERY " xr:uid="{560AE578-3B7B-421E-A260-D65623772864}"/>
    <hyperlink ref="C337" location="RANGE!pronto___22_u_pronto_data_L01_22_20_22drilldown_22_20_22stock_code_20_22_20_22101673_________________________22" display="101673 - LIME UNSLAKED QUICKLIME BULK DELIVERY " xr:uid="{3FA1E317-4EA8-4B6E-9B74-D46C98700FC2}"/>
    <hyperlink ref="C338" location="RANGE!pronto___22_u_pronto_data_L01_22_20_22drilldown_22_20_22stock_code_20_22_20_22101673_________________________22" display="101673 - LIME UNSLAKED QUICKLIME BULK DELIVERY " xr:uid="{23CD6693-9925-46A8-95AD-D0BD55D883EC}"/>
    <hyperlink ref="C339" location="RANGE!pronto___22_u_pronto_data_L01_22_20_22drilldown_22_20_22stock_code_20_22_20_22101673_________________________22" display="101673 - LIME UNSLAKED QUICKLIME BULK DELIVERY " xr:uid="{21367D21-5593-4930-A0B2-C6BC32CBB32F}"/>
    <hyperlink ref="C340" location="RANGE!pronto___22_u_pronto_data_L01_22_20_22drilldown_22_20_22stock_code_20_22_20_22101673_________________________22" display="101673 - LIME UNSLAKED QUICKLIME BULK DELIVERY " xr:uid="{72C93C7D-33F7-4490-85E3-E60AEBCC4D4E}"/>
    <hyperlink ref="C341" location="RANGE!pronto___22_u_pronto_data_L01_22_20_22drilldown_22_20_22stock_code_20_22_20_22101673_________________________22" display="101673 - LIME UNSLAKED QUICKLIME BULK DELIVERY " xr:uid="{7385690E-AD5F-4128-B0BE-A003093C7D6A}"/>
    <hyperlink ref="C342" location="RANGE!pronto___22_u_pronto_data_L01_22_20_22drilldown_22_20_22stock_code_20_22_20_22101673_________________________22" display="101673 - LIME UNSLAKED QUICKLIME BULK DELIVERY " xr:uid="{9BA8A5A9-C2D7-4BB8-8D75-B2FD9004D205}"/>
    <hyperlink ref="C343" location="RANGE!pronto___22_u_pronto_data_L01_22_20_22drilldown_22_20_22stock_code_20_22_20_22101673_________________________22" display="101673 - LIME UNSLAKED QUICKLIME BULK DELIVERY " xr:uid="{6A880B11-659C-4B8C-96ED-3EDD8D62D692}"/>
    <hyperlink ref="C344" location="RANGE!pronto___22_u_pronto_data_L01_22_20_22drilldown_22_20_22stock_code_20_22_20_22101673_________________________22" display="101673 - LIME UNSLAKED QUICKLIME BULK DELIVERY " xr:uid="{FFC78738-A652-4544-8862-A35E7286DFDB}"/>
    <hyperlink ref="C345" location="RANGE!pronto___22_u_pronto_data_L01_22_20_22drilldown_22_20_22stock_code_20_22_20_22101673_________________________22" display="101673 - LIME UNSLAKED QUICKLIME BULK DELIVERY " xr:uid="{40DE41C6-4639-4A5C-85DB-EA6EDEF6C5D8}"/>
    <hyperlink ref="C346" location="RANGE!pronto___22_u_pronto_data_L01_22_20_22drilldown_22_20_22stock_code_20_22_20_22101673_________________________22" display="101673 - LIME UNSLAKED QUICKLIME BULK DELIVERY " xr:uid="{6E416438-50F7-4BF0-B885-67058DF1CC82}"/>
    <hyperlink ref="C347" location="RANGE!pronto___22_u_pronto_data_L01_22_20_22drilldown_22_20_22stock_code_20_22_20_22101673_________________________22" display="101673 - LIME UNSLAKED QUICKLIME BULK DELIVERY " xr:uid="{EB4B87E2-26EE-4BFA-B2BD-6F506079311E}"/>
    <hyperlink ref="C348" location="RANGE!pronto___22_u_pronto_data_L01_22_20_22drilldown_22_20_22stock_code_20_22_20_22101673_________________________22" display="101673 - LIME UNSLAKED QUICKLIME BULK DELIVERY " xr:uid="{EF408687-F7C1-4F6A-98F1-A294CF85EFD1}"/>
    <hyperlink ref="C349" location="RANGE!pronto___22_u_pronto_data_L01_22_20_22drilldown_22_20_22stock_code_20_22_20_22101673_________________________22" display="101673 - LIME UNSLAKED QUICKLIME BULK DELIVERY " xr:uid="{531EBE73-D401-4E90-B425-C5B02F4F9F76}"/>
    <hyperlink ref="C350" location="RANGE!pronto___22_u_pronto_data_L01_22_20_22drilldown_22_20_22stock_code_20_22_20_22101673_________________________22" display="101673 - LIME UNSLAKED QUICKLIME BULK DELIVERY " xr:uid="{F7478BDA-3482-4D65-B83E-3E2C59DBE193}"/>
    <hyperlink ref="C351" location="RANGE!pronto___22_u_pronto_data_L01_22_20_22drilldown_22_20_22stock_code_20_22_20_22101673_________________________22" display="101673 - LIME UNSLAKED QUICKLIME BULK DELIVERY " xr:uid="{BF16EA60-40A3-4FDE-A92A-587BC2D9686A}"/>
    <hyperlink ref="C352" location="RANGE!pronto___22_u_pronto_data_L01_22_20_22drilldown_22_20_22stock_code_20_22_20_22101673_________________________22" display="101673 - LIME UNSLAKED QUICKLIME BULK DELIVERY " xr:uid="{950E3160-9A6E-4F1F-89B5-65BE9CEE22B9}"/>
    <hyperlink ref="C353" location="RANGE!pronto___22_u_pronto_data_L01_22_20_22drilldown_22_20_22stock_code_20_22_20_22101673_________________________22" display="101673 - LIME UNSLAKED QUICKLIME BULK DELIVERY " xr:uid="{7E69BB76-E6CA-4EAE-BFCA-EE78DDEE4941}"/>
    <hyperlink ref="C354" location="RANGE!pronto___22_u_pronto_data_L01_22_20_22drilldown_22_20_22stock_code_20_22_20_22101673_________________________22" display="101673 - LIME UNSLAKED QUICKLIME BULK DELIVERY " xr:uid="{1A5BE7CC-C08D-4194-A4C6-9BBBA056CA53}"/>
    <hyperlink ref="C355" location="RANGE!pronto___22_u_pronto_data_L01_22_20_22drilldown_22_20_22stock_code_20_22_20_22101673_________________________22" display="101673 - LIME UNSLAKED QUICKLIME BULK DELIVERY " xr:uid="{D0F17832-6593-4475-86A5-4C32E952C367}"/>
    <hyperlink ref="C356" location="RANGE!pronto___22_u_pronto_data_L01_22_20_22drilldown_22_20_22stock_code_20_22_20_22101673_________________________22" display="101673 - LIME UNSLAKED QUICKLIME BULK DELIVERY " xr:uid="{1B05969B-DAB2-4521-84AC-16C3549E9DA3}"/>
    <hyperlink ref="C357" location="RANGE!pronto___22_u_pronto_data_L01_22_20_22drilldown_22_20_22stock_code_20_22_20_22101673_________________________22" display="101673 - LIME UNSLAKED QUICKLIME BULK DELIVERY " xr:uid="{E9E945DF-BD45-4EDB-950B-53F9ACB7A885}"/>
    <hyperlink ref="C358" location="RANGE!pronto___22_u_pronto_data_L01_22_20_22drilldown_22_20_22stock_code_20_22_20_22101673_________________________22" display="101673 - LIME UNSLAKED QUICKLIME BULK DELIVERY " xr:uid="{55A150AC-FACB-45C7-B466-755C142B70A2}"/>
    <hyperlink ref="C359" location="RANGE!pronto___22_u_pronto_data_L01_22_20_22drilldown_22_20_22stock_code_20_22_20_22101673_________________________22" display="101673 - LIME UNSLAKED QUICKLIME BULK DELIVERY " xr:uid="{8658A05F-768B-40CC-8488-E366670FB868}"/>
    <hyperlink ref="C360" location="RANGE!pronto___22_u_pronto_data_L01_22_20_22drilldown_22_20_22stock_code_20_22_20_22101673_________________________22" display="101673 - LIME UNSLAKED QUICKLIME BULK DELIVERY " xr:uid="{5E3E97DA-1698-4C39-9D08-BF349D001434}"/>
    <hyperlink ref="C361" location="RANGE!pronto___22_u_pronto_data_L01_22_20_22drilldown_22_20_22stock_code_20_22_20_22101673_________________________22" display="101673 - LIME UNSLAKED QUICKLIME BULK DELIVERY " xr:uid="{B8260B70-F479-45B1-985E-251853586244}"/>
    <hyperlink ref="C362" location="RANGE!pronto___22_u_pronto_data_L01_22_20_22drilldown_22_20_22stock_code_20_22_20_22101673_________________________22" display="101673 - LIME UNSLAKED QUICKLIME BULK DELIVERY " xr:uid="{4BDE7043-126F-4E77-BB2E-82C90C4536F4}"/>
    <hyperlink ref="C363" location="RANGE!pronto___22_u_pronto_data_L01_22_20_22drilldown_22_20_22stock_code_20_22_20_22101673_________________________22" display="101673 - LIME UNSLAKED QUICKLIME BULK DELIVERY " xr:uid="{979ACF27-397F-4653-BF36-884CA5B8FE35}"/>
    <hyperlink ref="C364" location="RANGE!pronto___22_u_pronto_data_L01_22_20_22drilldown_22_20_22stock_code_20_22_20_22101673_________________________22" display="101673 - LIME UNSLAKED QUICKLIME BULK DELIVERY " xr:uid="{FAA87898-997E-4BD3-ABA6-31831D73E9A5}"/>
    <hyperlink ref="C365" location="RANGE!pronto___22_u_pronto_data_L01_22_20_22drilldown_22_20_22stock_code_20_22_20_22101673_________________________22" display="101673 - LIME UNSLAKED QUICKLIME BULK DELIVERY " xr:uid="{5A867D69-90A1-49D6-8191-CE5CD3FA3E15}"/>
    <hyperlink ref="C366" location="RANGE!pronto___22_u_pronto_data_L01_22_20_22drilldown_22_20_22stock_code_20_22_20_22101673_________________________22" display="101673 - LIME UNSLAKED QUICKLIME BULK DELIVERY " xr:uid="{938ACE07-BEAB-4F7E-A2F3-1AC5DC966EE0}"/>
    <hyperlink ref="C367" location="RANGE!pronto___22_u_pronto_data_L01_22_20_22drilldown_22_20_22stock_code_20_22_20_22101673_________________________22" display="101673 - LIME UNSLAKED QUICKLIME BULK DELIVERY " xr:uid="{99A7367A-F76A-4DA9-946C-EF8624FBE6A5}"/>
    <hyperlink ref="C368" location="RANGE!pronto___22_u_pronto_data_L01_22_20_22drilldown_22_20_22stock_code_20_22_20_22101673_________________________22" display="101673 - LIME UNSLAKED QUICKLIME BULK DELIVERY " xr:uid="{AD722844-A57B-4862-90F9-633A771900CC}"/>
    <hyperlink ref="C369" location="RANGE!pronto___22_u_pronto_data_L01_22_20_22drilldown_22_20_22stock_code_20_22_20_22101673_________________________22" display="101673 - LIME UNSLAKED QUICKLIME BULK DELIVERY " xr:uid="{B5F1C9DA-4796-4F04-893A-BB1C6E70C318}"/>
    <hyperlink ref="C370" location="RANGE!pronto___22_u_pronto_data_L01_22_20_22drilldown_22_20_22stock_code_20_22_20_22101673_________________________22" display="101673 - LIME UNSLAKED QUICKLIME BULK DELIVERY " xr:uid="{F4156A4E-A2D3-4453-8733-151B88689001}"/>
    <hyperlink ref="C371" location="RANGE!pronto___22_u_pronto_data_L01_22_20_22drilldown_22_20_22stock_code_20_22_20_22101673_________________________22" display="101673 - LIME UNSLAKED QUICKLIME BULK DELIVERY " xr:uid="{E81EC240-542E-4387-8B09-50A181AE076F}"/>
    <hyperlink ref="C372" location="RANGE!pronto___22_u_pronto_data_L01_22_20_22drilldown_22_20_22stock_code_20_22_20_22101673_________________________22" display="101673 - LIME UNSLAKED QUICKLIME BULK DELIVERY " xr:uid="{B5A8AC14-48C9-4958-898B-F0EA320C287B}"/>
    <hyperlink ref="C373" location="RANGE!pronto___22_u_pronto_data_L01_22_20_22drilldown_22_20_22stock_code_20_22_20_22101673_________________________22" display="101673 - LIME UNSLAKED QUICKLIME BULK DELIVERY " xr:uid="{A905CACA-ED3B-4A8A-AEB0-367E1EE9A1FC}"/>
    <hyperlink ref="C374" location="RANGE!pronto___22_u_pronto_data_L01_22_20_22drilldown_22_20_22stock_code_20_22_20_22101673_________________________22" display="101673 - LIME UNSLAKED QUICKLIME BULK DELIVERY " xr:uid="{0783997F-1F74-41F7-85B6-0E7F9CD71B0E}"/>
    <hyperlink ref="C375" location="RANGE!pronto___22_u_pronto_data_L01_22_20_22drilldown_22_20_22stock_code_20_22_20_22101673_________________________22" display="101673 - LIME UNSLAKED QUICKLIME BULK DELIVERY " xr:uid="{5185DF18-A916-4E05-82E4-4AEC32F36558}"/>
    <hyperlink ref="C376" location="RANGE!pronto___22_u_pronto_data_L01_22_20_22drilldown_22_20_22stock_code_20_22_20_22101673_________________________22" display="101673 - LIME UNSLAKED QUICKLIME BULK DELIVERY " xr:uid="{7A865D9D-7A27-4FA9-8DBC-004E25451423}"/>
    <hyperlink ref="C377" location="RANGE!pronto___22_u_pronto_data_L01_22_20_22drilldown_22_20_22stock_code_20_22_20_22101673_________________________22" display="101673 - LIME UNSLAKED QUICKLIME BULK DELIVERY " xr:uid="{4C9B9F12-B4C0-48A2-B70A-3000E55383F7}"/>
    <hyperlink ref="C378" location="RANGE!pronto___22_u_pronto_data_L01_22_20_22drilldown_22_20_22stock_code_20_22_20_22101673_________________________22" display="101673 - LIME UNSLAKED QUICKLIME BULK DELIVERY " xr:uid="{8F7B46F0-8512-4C29-860A-7A55B9D1C187}"/>
    <hyperlink ref="C379" location="RANGE!pronto___22_u_pronto_data_L01_22_20_22drilldown_22_20_22stock_code_20_22_20_22101673_________________________22" display="101673 - LIME UNSLAKED QUICKLIME BULK DELIVERY " xr:uid="{4DCB45DC-B120-4D85-AEF3-CCE6CEE683DF}"/>
    <hyperlink ref="C380" location="RANGE!pronto___22_u_pronto_data_L01_22_20_22drilldown_22_20_22stock_code_20_22_20_22101673_________________________22" display="101673 - LIME UNSLAKED QUICKLIME BULK DELIVERY " xr:uid="{A177A4E1-AC96-48A4-8910-FC2EB02DCE9A}"/>
    <hyperlink ref="C381" location="RANGE!pronto___22_u_pronto_data_L01_22_20_22drilldown_22_20_22stock_code_20_22_20_22101673_________________________22" display="101673 - LIME UNSLAKED QUICKLIME BULK DELIVERY " xr:uid="{29B3545B-6421-4382-8561-146AD3202C54}"/>
    <hyperlink ref="C382" location="RANGE!pronto___22_u_pronto_data_L01_22_20_22drilldown_22_20_22stock_code_20_22_20_22101673_________________________22" display="101673 - LIME UNSLAKED QUICKLIME BULK DELIVERY " xr:uid="{75771DC0-7167-456F-8F52-A22D14300DF9}"/>
    <hyperlink ref="C383" location="RANGE!pronto___22_u_pronto_data_L01_22_20_22drilldown_22_20_22stock_code_20_22_20_22101673_________________________22" display="101673 - LIME UNSLAKED QUICKLIME BULK DELIVERY " xr:uid="{6A9E74E7-6FC7-495B-BBCA-631EEEC55431}"/>
    <hyperlink ref="C384" location="RANGE!pronto___22_u_pronto_data_L01_22_20_22drilldown_22_20_22stock_code_20_22_20_22101673_________________________22" display="101673 - LIME UNSLAKED QUICKLIME BULK DELIVERY " xr:uid="{56B7BA13-BCB0-4733-B02F-CE8677B451FC}"/>
    <hyperlink ref="C385" location="RANGE!pronto___22_u_pronto_data_L01_22_20_22drilldown_22_20_22stock_code_20_22_20_22101673_________________________22" display="101673 - LIME UNSLAKED QUICKLIME BULK DELIVERY " xr:uid="{31DB424E-A1F1-4240-A675-A330A1A7100A}"/>
    <hyperlink ref="C386" location="RANGE!pronto___22_u_pronto_data_L01_22_20_22drilldown_22_20_22stock_code_20_22_20_22101673_________________________22" display="101673 - LIME UNSLAKED QUICKLIME BULK DELIVERY " xr:uid="{8FF515AE-8911-4A44-9DA4-0CB5F11C8859}"/>
    <hyperlink ref="C387" location="RANGE!pronto___22_u_pronto_data_L01_22_20_22drilldown_22_20_22stock_code_20_22_20_22101673_________________________22" display="101673 - LIME UNSLAKED QUICKLIME BULK DELIVERY " xr:uid="{95D675DE-9AAA-405A-8C09-2B2A1C8AA2B3}"/>
    <hyperlink ref="C388" location="RANGE!pronto___22_u_pronto_data_L01_22_20_22drilldown_22_20_22stock_code_20_22_20_22101673_________________________22" display="101673 - LIME UNSLAKED QUICKLIME BULK DELIVERY " xr:uid="{ED160FBA-A309-40DE-A892-33DE63549644}"/>
    <hyperlink ref="C389" location="RANGE!pronto___22_u_pronto_data_L01_22_20_22drilldown_22_20_22stock_code_20_22_20_22101673_________________________22" display="101673 - LIME UNSLAKED QUICKLIME BULK DELIVERY " xr:uid="{BA9CAF13-0519-4D3F-960F-7C0A1823721E}"/>
    <hyperlink ref="C390" location="RANGE!pronto___22_u_pronto_data_L01_22_20_22drilldown_22_20_22stock_code_20_22_20_22101673_________________________22" display="101673 - LIME UNSLAKED QUICKLIME BULK DELIVERY " xr:uid="{66A60B04-4989-4776-94D2-C97F5FC129FB}"/>
    <hyperlink ref="C391" location="RANGE!pronto___22_u_pronto_data_L01_22_20_22drilldown_22_20_22stock_code_20_22_20_22101673_________________________22" display="101673 - LIME UNSLAKED QUICKLIME BULK DELIVERY " xr:uid="{34058695-D85A-4D73-BC31-DBDABB12F7BA}"/>
    <hyperlink ref="C392" location="RANGE!pronto___22_u_pronto_data_L01_22_20_22drilldown_22_20_22stock_code_20_22_20_22101673_________________________22" display="101673 - LIME UNSLAKED QUICKLIME BULK DELIVERY " xr:uid="{3C1F76C1-EB30-45CB-B2E8-FD1533FEBC9D}"/>
    <hyperlink ref="C393" location="RANGE!pronto___22_u_pronto_data_L01_22_20_22drilldown_22_20_22stock_code_20_22_20_22101673_________________________22" display="101673 - LIME UNSLAKED QUICKLIME BULK DELIVERY " xr:uid="{CC1AEF43-D199-4C3F-93EF-B37E0CE43BF2}"/>
    <hyperlink ref="C394" location="RANGE!pronto___22_u_pronto_data_L01_22_20_22drilldown_22_20_22stock_code_20_22_20_22101673_________________________22" display="101673 - LIME UNSLAKED QUICKLIME BULK DELIVERY " xr:uid="{0EA2BBA6-FD81-42F1-8037-1EDBCAF933BC}"/>
    <hyperlink ref="C395" location="RANGE!pronto___22_u_pronto_data_L01_22_20_22drilldown_22_20_22stock_code_20_22_20_22101673_________________________22" display="101673 - LIME UNSLAKED QUICKLIME BULK DELIVERY " xr:uid="{692BF3CE-5E0D-420B-AA14-296F7E98D6F8}"/>
    <hyperlink ref="C396" location="RANGE!pronto___22_u_pronto_data_L01_22_20_22drilldown_22_20_22stock_code_20_22_20_22101673_________________________22" display="101673 - LIME UNSLAKED QUICKLIME BULK DELIVERY " xr:uid="{BCD7315F-4335-4679-AB49-DA682250EA05}"/>
    <hyperlink ref="C397" location="RANGE!pronto___22_u_pronto_data_L01_22_20_22drilldown_22_20_22stock_code_20_22_20_22101673_________________________22" display="101673 - LIME UNSLAKED QUICKLIME BULK DELIVERY " xr:uid="{70192F6D-CFD0-4E42-8C61-02468CDAB967}"/>
    <hyperlink ref="C398" location="RANGE!pronto___22_u_pronto_data_L01_22_20_22drilldown_22_20_22stock_code_20_22_20_22101673_________________________22" display="101673 - LIME UNSLAKED QUICKLIME BULK DELIVERY " xr:uid="{5BF1D859-0BEB-4B04-8384-8EF5918C297D}"/>
    <hyperlink ref="C399" location="RANGE!pronto___22_u_pronto_data_L01_22_20_22drilldown_22_20_22stock_code_20_22_20_22101673_________________________22" display="101673 - LIME UNSLAKED QUICKLIME BULK DELIVERY " xr:uid="{D05A5E03-B55D-44B1-8D32-FE16D578F49E}"/>
    <hyperlink ref="C400" location="RANGE!pronto___22_u_pronto_data_L01_22_20_22drilldown_22_20_22stock_code_20_22_20_22101673_________________________22" display="101673 - LIME UNSLAKED QUICKLIME BULK DELIVERY " xr:uid="{D2631CB9-CE41-40FC-98C3-EBF67E86DA81}"/>
    <hyperlink ref="C401" location="RANGE!pronto___22_u_pronto_data_L01_22_20_22drilldown_22_20_22stock_code_20_22_20_22101673_________________________22" display="101673 - LIME UNSLAKED QUICKLIME BULK DELIVERY " xr:uid="{D2708FC2-EBB8-4CBC-92EC-B994E82D141D}"/>
    <hyperlink ref="C402" location="RANGE!pronto___22_u_pronto_data_L01_22_20_22drilldown_22_20_22stock_code_20_22_20_22101673_________________________22" display="101673 - LIME UNSLAKED QUICKLIME BULK DELIVERY " xr:uid="{A153B9C4-1036-4480-9FDC-E5044002BEBE}"/>
    <hyperlink ref="C403" location="RANGE!pronto___22_u_pronto_data_L01_22_20_22drilldown_22_20_22stock_code_20_22_20_22101673_________________________22" display="101673 - LIME UNSLAKED QUICKLIME BULK DELIVERY " xr:uid="{349FBEA5-BB48-48D8-BC32-DB694A842F89}"/>
    <hyperlink ref="C404" location="RANGE!pronto___22_u_pronto_data_L01_22_20_22drilldown_22_20_22stock_code_20_22_20_22101673_________________________22" display="101673 - LIME UNSLAKED QUICKLIME BULK DELIVERY " xr:uid="{777D7CDC-48F6-48B6-88F9-6D635E02F127}"/>
    <hyperlink ref="C405" location="RANGE!pronto___22_u_pronto_data_L01_22_20_22drilldown_22_20_22stock_code_20_22_20_22101673_________________________22" display="101673 - LIME UNSLAKED QUICKLIME BULK DELIVERY " xr:uid="{F238CC98-5277-4C50-B140-E2E7ECDD354E}"/>
    <hyperlink ref="C406" location="RANGE!pronto___22_u_pronto_data_L01_22_20_22drilldown_22_20_22stock_code_20_22_20_22101673_________________________22" display="101673 - LIME UNSLAKED QUICKLIME BULK DELIVERY " xr:uid="{3CC0E494-2A85-43EC-946B-F4DB8C96D6EB}"/>
    <hyperlink ref="C407" location="RANGE!pronto___22_u_pronto_data_L01_22_20_22drilldown_22_20_22stock_code_20_22_20_22101673_________________________22" display="101673 - LIME UNSLAKED QUICKLIME BULK DELIVERY " xr:uid="{E8E4D3B9-DFF2-4325-A38A-E831B4EBCE77}"/>
    <hyperlink ref="C408" location="RANGE!pronto___22_u_pronto_data_L01_22_20_22drilldown_22_20_22stock_code_20_22_20_22101673_________________________22" display="101673 - LIME UNSLAKED QUICKLIME BULK DELIVERY " xr:uid="{30B0998F-D332-488C-A645-8EAA01D539BA}"/>
    <hyperlink ref="C409" location="RANGE!pronto___22_u_pronto_data_L01_22_20_22drilldown_22_20_22stock_code_20_22_20_22101673_________________________22" display="101673 - LIME UNSLAKED QUICKLIME BULK DELIVERY " xr:uid="{8F042FEA-136C-4D9C-BF35-60A5C741ED59}"/>
    <hyperlink ref="C410" location="RANGE!pronto___22_u_pronto_data_L01_22_20_22drilldown_22_20_22stock_code_20_22_20_22101673_________________________22" display="101673 - LIME UNSLAKED QUICKLIME BULK DELIVERY " xr:uid="{1AB90BBB-D823-4213-B567-4412F2444CD8}"/>
    <hyperlink ref="C411" location="RANGE!pronto___22_u_pronto_data_L01_22_20_22drilldown_22_20_22stock_code_20_22_20_22101673_________________________22" display="101673 - LIME UNSLAKED QUICKLIME BULK DELIVERY " xr:uid="{05A6BBF2-92E7-4C68-9FA5-FF327D5D5C7F}"/>
    <hyperlink ref="C412" location="RANGE!pronto___22_u_pronto_data_L01_22_20_22drilldown_22_20_22stock_code_20_22_20_22101673_________________________22" display="101673 - LIME UNSLAKED QUICKLIME BULK DELIVERY " xr:uid="{CE14000A-76F6-4CDF-9536-7CB295A391EE}"/>
    <hyperlink ref="C413" location="RANGE!pronto___22_u_pronto_data_L01_22_20_22drilldown_22_20_22stock_code_20_22_20_22101673_________________________22" display="101673 - LIME UNSLAKED QUICKLIME BULK DELIVERY " xr:uid="{579328DA-80DE-4DB6-AE87-564CE426E583}"/>
    <hyperlink ref="C414" location="RANGE!pronto___22_u_pronto_data_L01_22_20_22drilldown_22_20_22stock_code_20_22_20_22101673_________________________22" display="101673 - LIME UNSLAKED QUICKLIME BULK DELIVERY " xr:uid="{9DF4ACF5-0819-4902-83D9-D49BD9CE17F6}"/>
    <hyperlink ref="C415" location="RANGE!pronto___22_u_pronto_data_L01_22_20_22drilldown_22_20_22stock_code_20_22_20_22101673_________________________22" display="101673 - LIME UNSLAKED QUICKLIME BULK DELIVERY " xr:uid="{464527EC-59ED-46D5-9275-992A8417C1E6}"/>
    <hyperlink ref="C416" location="RANGE!pronto___22_u_pronto_data_L01_22_20_22drilldown_22_20_22stock_code_20_22_20_22101673_________________________22" display="101673 - LIME UNSLAKED QUICKLIME BULK DELIVERY " xr:uid="{87A0F277-D143-42E9-9C9B-6BCC1DE0F42D}"/>
    <hyperlink ref="C417" location="RANGE!pronto___22_u_pronto_data_L01_22_20_22drilldown_22_20_22stock_code_20_22_20_22101673_________________________22" display="101673 - LIME UNSLAKED QUICKLIME BULK DELIVERY " xr:uid="{F194D2E5-DCC7-4E08-9A74-0C2764AAB5C5}"/>
    <hyperlink ref="C418" location="RANGE!pronto___22_u_pronto_data_L01_22_20_22drilldown_22_20_22stock_code_20_22_20_22101673_________________________22" display="101673 - LIME UNSLAKED QUICKLIME BULK DELIVERY " xr:uid="{861F908C-FD29-4553-853D-1BAE5958DDE2}"/>
    <hyperlink ref="C419" location="RANGE!pronto___22_u_pronto_data_L01_22_20_22drilldown_22_20_22stock_code_20_22_20_22101673_________________________22" display="101673 - LIME UNSLAKED QUICKLIME BULK DELIVERY " xr:uid="{6A2E3BF0-AFD5-48D4-9D4C-602A94664FA7}"/>
    <hyperlink ref="C420" location="RANGE!pronto___22_u_pronto_data_L01_22_20_22drilldown_22_20_22stock_code_20_22_20_22101673_________________________22" display="101673 - LIME UNSLAKED QUICKLIME BULK DELIVERY " xr:uid="{7C0CF7D7-9DB8-46E0-B035-61D70E725610}"/>
    <hyperlink ref="C421" location="RANGE!pronto___22_u_pronto_data_L01_22_20_22drilldown_22_20_22stock_code_20_22_20_22101673_________________________22" display="101673 - LIME UNSLAKED QUICKLIME BULK DELIVERY " xr:uid="{F8E33CEE-34FF-45B9-997C-33D81E613B96}"/>
    <hyperlink ref="C422" location="RANGE!pronto___22_u_pronto_data_L01_22_20_22drilldown_22_20_22stock_code_20_22_20_22101673_________________________22" display="101673 - LIME UNSLAKED QUICKLIME BULK DELIVERY " xr:uid="{2487658F-8298-471E-84D9-745058FAF946}"/>
    <hyperlink ref="C423" location="RANGE!pronto___22_u_pronto_data_L01_22_20_22drilldown_22_20_22stock_code_20_22_20_22101673_________________________22" display="101673 - LIME UNSLAKED QUICKLIME BULK DELIVERY " xr:uid="{C3E797F2-2432-4C60-8F69-21B768F352A9}"/>
    <hyperlink ref="C424" location="RANGE!pronto___22_u_pronto_data_L01_22_20_22drilldown_22_20_22stock_code_20_22_20_22101673_________________________22" display="101673 - LIME UNSLAKED QUICKLIME BULK DELIVERY " xr:uid="{2CE21EEF-2329-4775-A102-FE3AB339CDA4}"/>
    <hyperlink ref="C425" location="RANGE!pronto___22_u_pronto_data_L01_22_20_22drilldown_22_20_22stock_code_20_22_20_22101673_________________________22" display="101673 - LIME UNSLAKED QUICKLIME BULK DELIVERY " xr:uid="{3B819882-6D43-4019-9BCF-C1D03C08ED6B}"/>
    <hyperlink ref="C426" location="RANGE!pronto___22_u_pronto_data_L01_22_20_22drilldown_22_20_22stock_code_20_22_20_22101673_________________________22" display="101673 - LIME UNSLAKED QUICKLIME BULK DELIVERY " xr:uid="{39A59B4B-9105-4472-A32D-E46E2F9C6F34}"/>
    <hyperlink ref="C427" location="RANGE!pronto___22_u_pronto_data_L01_22_20_22drilldown_22_20_22stock_code_20_22_20_22101673_________________________22" display="101673 - LIME UNSLAKED QUICKLIME BULK DELIVERY " xr:uid="{D1F48D8C-E4BB-4472-A66F-F6CD5E09D204}"/>
    <hyperlink ref="C428" location="RANGE!pronto___22_u_pronto_data_L01_22_20_22drilldown_22_20_22stock_code_20_22_20_22101673_________________________22" display="101673 - LIME UNSLAKED QUICKLIME BULK DELIVERY " xr:uid="{4A26F6B7-7119-4B51-9491-DC0274D329E3}"/>
    <hyperlink ref="C429" location="RANGE!pronto___22_u_pronto_data_L01_22_20_22drilldown_22_20_22stock_code_20_22_20_22101673_________________________22" display="101673 - LIME UNSLAKED QUICKLIME BULK DELIVERY " xr:uid="{1B661931-7548-442B-ABF8-8A2774839C90}"/>
    <hyperlink ref="C430" location="RANGE!pronto___22_u_pronto_data_L01_22_20_22drilldown_22_20_22stock_code_20_22_20_22101673_________________________22" display="101673 - LIME UNSLAKED QUICKLIME BULK DELIVERY " xr:uid="{382CE7EA-3BFE-499B-9397-2F5E1F28E878}"/>
    <hyperlink ref="C431" location="RANGE!pronto___22_u_pronto_data_L01_22_20_22drilldown_22_20_22stock_code_20_22_20_22101673_________________________22" display="101673 - LIME UNSLAKED QUICKLIME BULK DELIVERY " xr:uid="{45621710-F71F-4657-A6A7-0B47714EB00A}"/>
    <hyperlink ref="C432" location="RANGE!pronto___22_u_pronto_data_L01_22_20_22drilldown_22_20_22stock_code_20_22_20_22101673_________________________22" display="101673 - LIME UNSLAKED QUICKLIME BULK DELIVERY " xr:uid="{B39E2492-8015-4C97-820F-34954011F411}"/>
    <hyperlink ref="C433" location="RANGE!pronto___22_u_pronto_data_L01_22_20_22drilldown_22_20_22stock_code_20_22_20_22101673_________________________22" display="101673 - LIME UNSLAKED QUICKLIME BULK DELIVERY " xr:uid="{DF124C94-CF72-4108-A10B-7D910B4F9EF8}"/>
    <hyperlink ref="C434" location="RANGE!pronto___22_u_pronto_data_L01_22_20_22drilldown_22_20_22stock_code_20_22_20_22101673_________________________22" display="101673 - LIME UNSLAKED QUICKLIME BULK DELIVERY " xr:uid="{62D203B9-CEDB-4920-8DF3-E1BB52F73C01}"/>
    <hyperlink ref="C435" location="RANGE!pronto___22_u_pronto_data_L01_22_20_22drilldown_22_20_22stock_code_20_22_20_22101673_________________________22" display="101673 - LIME UNSLAKED QUICKLIME BULK DELIVERY " xr:uid="{48B29C21-84A0-41DA-8D16-CBB9AD2E8EBF}"/>
    <hyperlink ref="C436" location="RANGE!pronto___22_u_pronto_data_L01_22_20_22drilldown_22_20_22stock_code_20_22_20_22101673_________________________22" display="101673 - LIME UNSLAKED QUICKLIME BULK DELIVERY " xr:uid="{45F7C05A-ABC2-48FE-BB79-37603E6CE333}"/>
    <hyperlink ref="C437" location="RANGE!pronto___22_u_pronto_data_L01_22_20_22drilldown_22_20_22stock_code_20_22_20_22101673_________________________22" display="101673 - LIME UNSLAKED QUICKLIME BULK DELIVERY " xr:uid="{88885182-20F4-485E-84B1-5F6C97A629A9}"/>
    <hyperlink ref="C438" location="RANGE!pronto___22_u_pronto_data_L01_22_20_22drilldown_22_20_22stock_code_20_22_20_22101673_________________________22" display="101673 - LIME UNSLAKED QUICKLIME BULK DELIVERY " xr:uid="{03864EF1-A61A-406E-92AF-D683436DD457}"/>
    <hyperlink ref="C439" location="RANGE!pronto___22_u_pronto_data_L01_22_20_22drilldown_22_20_22stock_code_20_22_20_22101673_________________________22" display="101673 - LIME UNSLAKED QUICKLIME BULK DELIVERY " xr:uid="{EF1CE8B3-9D3E-4DEF-963C-36B2ACE0414B}"/>
    <hyperlink ref="C440" location="RANGE!pronto___22_u_pronto_data_L01_22_20_22drilldown_22_20_22stock_code_20_22_20_22101673_________________________22" display="101673 - LIME UNSLAKED QUICKLIME BULK DELIVERY " xr:uid="{A15FBBD6-6669-4241-861A-5888AEFB7ABF}"/>
    <hyperlink ref="C441" location="RANGE!pronto___22_u_pronto_data_L01_22_20_22drilldown_22_20_22stock_code_20_22_20_22101673_________________________22" display="101673 - LIME UNSLAKED QUICKLIME BULK DELIVERY " xr:uid="{31408CC8-4008-40BD-BC34-5F4DD8DCB578}"/>
    <hyperlink ref="C442" location="RANGE!pronto___22_u_pronto_data_L01_22_20_22drilldown_22_20_22stock_code_20_22_20_22101673_________________________22" display="101673 - LIME UNSLAKED QUICKLIME BULK DELIVERY " xr:uid="{4A9E6810-09A2-477A-A047-E493D3D7C837}"/>
    <hyperlink ref="C443" location="RANGE!pronto___22_u_pronto_data_L01_22_20_22drilldown_22_20_22stock_code_20_22_20_22101673_________________________22" display="101673 - LIME UNSLAKED QUICKLIME BULK DELIVERY " xr:uid="{1161F70E-0D68-4C66-B886-ECAA12AB7AD0}"/>
    <hyperlink ref="C444" location="RANGE!pronto___22_u_pronto_data_L01_22_20_22drilldown_22_20_22stock_code_20_22_20_22101673_________________________22" display="101673 - LIME UNSLAKED QUICKLIME BULK DELIVERY " xr:uid="{11462513-D802-4C6F-A9E2-A3699E49D7D4}"/>
    <hyperlink ref="C445" location="RANGE!pronto___22_u_pronto_data_L01_22_20_22drilldown_22_20_22stock_code_20_22_20_22101673_________________________22" display="101673 - LIME UNSLAKED QUICKLIME BULK DELIVERY " xr:uid="{B3EB7070-34BB-4B81-BC13-136BDE2685AE}"/>
    <hyperlink ref="C446" location="RANGE!pronto___22_u_pronto_data_L01_22_20_22drilldown_22_20_22stock_code_20_22_20_22101673_________________________22" display="101673 - LIME UNSLAKED QUICKLIME BULK DELIVERY " xr:uid="{A8E70CA7-DE7F-45B1-8C73-9421BA62E153}"/>
    <hyperlink ref="C447" location="RANGE!pronto___22_u_pronto_data_L01_22_20_22drilldown_22_20_22stock_code_20_22_20_22101673_________________________22" display="101673 - LIME UNSLAKED QUICKLIME BULK DELIVERY " xr:uid="{1A863834-577A-4DAB-8F94-7DA1422D8764}"/>
    <hyperlink ref="C448" location="RANGE!pronto___22_u_pronto_data_L01_22_20_22drilldown_22_20_22stock_code_20_22_20_22101673_________________________22" display="101673 - LIME UNSLAKED QUICKLIME BULK DELIVERY " xr:uid="{C1187062-7F63-4280-9048-1D2DF5E9DD11}"/>
    <hyperlink ref="C449" location="RANGE!pronto___22_u_pronto_data_L01_22_20_22drilldown_22_20_22stock_code_20_22_20_22101673_________________________22" display="101673 - LIME UNSLAKED QUICKLIME BULK DELIVERY " xr:uid="{22314559-3E26-4F73-B39D-F2A521535407}"/>
    <hyperlink ref="C450" location="RANGE!pronto___22_u_pronto_data_L01_22_20_22drilldown_22_20_22stock_code_20_22_20_22101673_________________________22" display="101673 - LIME UNSLAKED QUICKLIME BULK DELIVERY " xr:uid="{CF9F0731-4509-4EFA-B239-8828385EF108}"/>
    <hyperlink ref="C451" location="RANGE!pronto___22_u_pronto_data_L01_22_20_22drilldown_22_20_22stock_code_20_22_20_22101673_________________________22" display="101673 - LIME UNSLAKED QUICKLIME BULK DELIVERY " xr:uid="{2B1A4A26-D9A2-4E24-BDA8-6C1C8FBC72D2}"/>
    <hyperlink ref="C452" location="RANGE!pronto___22_u_pronto_data_L01_22_20_22drilldown_22_20_22stock_code_20_22_20_22101673_________________________22" display="101673 - LIME UNSLAKED QUICKLIME BULK DELIVERY " xr:uid="{24AA7AF7-4478-457B-A110-8FFF2966BCBA}"/>
    <hyperlink ref="C453" location="RANGE!pronto___22_u_pronto_data_L01_22_20_22drilldown_22_20_22stock_code_20_22_20_22101673_________________________22" display="101673 - LIME UNSLAKED QUICKLIME BULK DELIVERY " xr:uid="{0100911F-A8FB-4C84-AB62-3DEEC67120FD}"/>
    <hyperlink ref="C454" location="RANGE!pronto___22_u_pronto_data_L01_22_20_22drilldown_22_20_22stock_code_20_22_20_22101673_________________________22" display="101673 - LIME UNSLAKED QUICKLIME BULK DELIVERY " xr:uid="{C696CF68-CF18-41C8-8638-0E13A26FDBEF}"/>
    <hyperlink ref="C455" location="RANGE!pronto___22_u_pronto_data_L01_22_20_22drilldown_22_20_22stock_code_20_22_20_22101673_________________________22" display="101673 - LIME UNSLAKED QUICKLIME BULK DELIVERY " xr:uid="{F54FCC74-0761-4518-BDF5-B2A772B88985}"/>
    <hyperlink ref="C456" location="RANGE!pronto___22_u_pronto_data_L01_22_20_22drilldown_22_20_22stock_code_20_22_20_22101673_________________________22" display="101673 - LIME UNSLAKED QUICKLIME BULK DELIVERY " xr:uid="{0BF18E6D-5790-4A15-B317-1886C959228E}"/>
    <hyperlink ref="C457" location="RANGE!pronto___22_u_pronto_data_L01_22_20_22drilldown_22_20_22stock_code_20_22_20_22101673_________________________22" display="101673 - LIME UNSLAKED QUICKLIME BULK DELIVERY " xr:uid="{8EBC9A21-9B81-4888-B27B-F5D00A223347}"/>
    <hyperlink ref="C458" location="RANGE!pronto___22_u_pronto_data_L01_22_20_22drilldown_22_20_22stock_code_20_22_20_22101673_________________________22" display="101673 - LIME UNSLAKED QUICKLIME BULK DELIVERY " xr:uid="{824E7F71-4BC0-4DE8-AAF5-F1C8E711D0FF}"/>
    <hyperlink ref="C459" location="RANGE!pronto___22_u_pronto_data_L01_22_20_22drilldown_22_20_22stock_code_20_22_20_22101673_________________________22" display="101673 - LIME UNSLAKED QUICKLIME BULK DELIVERY " xr:uid="{BF3DAE6B-61E4-431C-9122-B7D2560B413D}"/>
    <hyperlink ref="C460" location="RANGE!pronto___22_u_pronto_data_L01_22_20_22drilldown_22_20_22stock_code_20_22_20_22101673_________________________22" display="101673 - LIME UNSLAKED QUICKLIME BULK DELIVERY " xr:uid="{D3507E46-A078-4BAE-A9CF-C1A924AF55E9}"/>
    <hyperlink ref="C461" location="RANGE!pronto___22_u_pronto_data_L01_22_20_22drilldown_22_20_22stock_code_20_22_20_22101673_________________________22" display="101673 - LIME UNSLAKED QUICKLIME BULK DELIVERY " xr:uid="{9738B2F6-7E02-4036-9FD2-7958A3646F39}"/>
    <hyperlink ref="C462" location="RANGE!pronto___22_u_pronto_data_L01_22_20_22drilldown_22_20_22stock_code_20_22_20_22101673_________________________22" display="101673 - LIME UNSLAKED QUICKLIME BULK DELIVERY " xr:uid="{9DB9EA10-3208-45DB-8135-4D619CAFD653}"/>
    <hyperlink ref="C463" location="RANGE!pronto___22_u_pronto_data_L01_22_20_22drilldown_22_20_22stock_code_20_22_20_22101673_________________________22" display="101673 - LIME UNSLAKED QUICKLIME BULK DELIVERY " xr:uid="{380A60DD-F318-41EC-BFDC-BED72E13BAFC}"/>
    <hyperlink ref="C464" location="RANGE!pronto___22_u_pronto_data_L01_22_20_22drilldown_22_20_22stock_code_20_22_20_22101673_________________________22" display="101673 - LIME UNSLAKED QUICKLIME BULK DELIVERY " xr:uid="{6E09C447-F87D-4B1E-8D0F-92A470C07261}"/>
    <hyperlink ref="C465" location="RANGE!pronto___22_u_pronto_data_L01_22_20_22drilldown_22_20_22stock_code_20_22_20_22101673_________________________22" display="101673 - LIME UNSLAKED QUICKLIME BULK DELIVERY " xr:uid="{A01A6B6C-E168-4EEF-AF95-CDCA3BC768B3}"/>
    <hyperlink ref="C466" location="RANGE!pronto___22_u_pronto_data_L01_22_20_22drilldown_22_20_22stock_code_20_22_20_22101673_________________________22" display="101673 - LIME UNSLAKED QUICKLIME BULK DELIVERY " xr:uid="{7DD1FBC6-184A-41FA-AA30-EF8CF286D9C3}"/>
    <hyperlink ref="C467" location="RANGE!pronto___22_u_pronto_data_L01_22_20_22drilldown_22_20_22stock_code_20_22_20_22101673_________________________22" display="101673 - LIME UNSLAKED QUICKLIME BULK DELIVERY " xr:uid="{39EC32A4-A78C-4FB9-8DF5-83A197D7E784}"/>
    <hyperlink ref="C468" location="RANGE!pronto___22_u_pronto_data_L01_22_20_22drilldown_22_20_22stock_code_20_22_20_22101673_________________________22" display="101673 - LIME UNSLAKED QUICKLIME BULK DELIVERY " xr:uid="{5DEAD790-F63A-41E5-9628-27D2B37E5C9C}"/>
    <hyperlink ref="C469" location="RANGE!pronto___22_u_pronto_data_L01_22_20_22drilldown_22_20_22stock_code_20_22_20_22101673_________________________22" display="101673 - LIME UNSLAKED QUICKLIME BULK DELIVERY " xr:uid="{3FC9F123-E9DA-4324-8431-4B07504B9994}"/>
    <hyperlink ref="C470" location="RANGE!pronto___22_u_pronto_data_L01_22_20_22drilldown_22_20_22stock_code_20_22_20_22101673_________________________22" display="101673 - LIME UNSLAKED QUICKLIME BULK DELIVERY " xr:uid="{069A3ADC-7829-4E7B-A332-5BC65561356C}"/>
    <hyperlink ref="C471" location="RANGE!pronto___22_u_pronto_data_L01_22_20_22drilldown_22_20_22stock_code_20_22_20_22101673_________________________22" display="101673 - LIME UNSLAKED QUICKLIME BULK DELIVERY " xr:uid="{15824B42-9782-4B54-912D-F5CE74C46B73}"/>
    <hyperlink ref="C472" location="RANGE!pronto___22_u_pronto_data_L01_22_20_22drilldown_22_20_22stock_code_20_22_20_22101673_________________________22" display="101673 - LIME UNSLAKED QUICKLIME BULK DELIVERY " xr:uid="{CFF880A2-B408-4391-9860-CB67E5EF6922}"/>
    <hyperlink ref="C473" location="RANGE!pronto___22_u_pronto_data_L01_22_20_22drilldown_22_20_22stock_code_20_22_20_22101673_________________________22" display="101673 - LIME UNSLAKED QUICKLIME BULK DELIVERY " xr:uid="{61473AFB-D7D9-405F-AC5D-9EA84CB542B8}"/>
    <hyperlink ref="C474" location="RANGE!pronto___22_u_pronto_data_L01_22_20_22drilldown_22_20_22stock_code_20_22_20_22101673_________________________22" display="101673 - LIME UNSLAKED QUICKLIME BULK DELIVERY " xr:uid="{B3272ED4-3EAE-4805-9943-89AC91E05947}"/>
    <hyperlink ref="C475" location="RANGE!pronto___22_u_pronto_data_L01_22_20_22drilldown_22_20_22stock_code_20_22_20_22101673_________________________22" display="101673 - LIME UNSLAKED QUICKLIME BULK DELIVERY " xr:uid="{D7B97484-7AAA-4D4B-B28E-4427090E7EE3}"/>
    <hyperlink ref="C476" location="RANGE!pronto___22_u_pronto_data_L01_22_20_22drilldown_22_20_22stock_code_20_22_20_22101673_________________________22" display="101673 - LIME UNSLAKED QUICKLIME BULK DELIVERY " xr:uid="{8882838C-9C14-4AD6-887F-A9A5EA90643A}"/>
    <hyperlink ref="C477" location="RANGE!pronto___22_u_pronto_data_L01_22_20_22drilldown_22_20_22stock_code_20_22_20_22101673_________________________22" display="101673 - LIME UNSLAKED QUICKLIME BULK DELIVERY " xr:uid="{925ACE8E-19B9-4746-BF7B-D68C31A9885A}"/>
    <hyperlink ref="C478" location="RANGE!pronto___22_u_pronto_data_L01_22_20_22drilldown_22_20_22stock_code_20_22_20_22101673_________________________22" display="101673 - LIME UNSLAKED QUICKLIME BULK DELIVERY " xr:uid="{A35539AC-8592-4FD0-9FB5-53F1DF64EA2A}"/>
    <hyperlink ref="C479" location="RANGE!pronto___22_u_pronto_data_L01_22_20_22drilldown_22_20_22stock_code_20_22_20_22101673_________________________22" display="101673 - LIME UNSLAKED QUICKLIME BULK DELIVERY " xr:uid="{2D614B02-87D6-43A7-A4EC-11BA0F3594B8}"/>
    <hyperlink ref="C480" location="RANGE!pronto___22_u_pronto_data_L01_22_20_22drilldown_22_20_22stock_code_20_22_20_22101673_________________________22" display="101673 - LIME UNSLAKED QUICKLIME BULK DELIVERY " xr:uid="{424A7F1A-BB08-4D8E-88FB-A52906B393D9}"/>
    <hyperlink ref="C481" location="RANGE!pronto___22_u_pronto_data_L01_22_20_22drilldown_22_20_22stock_code_20_22_20_22101673_________________________22" display="101673 - LIME UNSLAKED QUICKLIME BULK DELIVERY " xr:uid="{3509195D-AD90-46C7-98CD-4F192FB6B65B}"/>
    <hyperlink ref="C482" location="RANGE!pronto___22_u_pronto_data_L01_22_20_22drilldown_22_20_22stock_code_20_22_20_22101673_________________________22" display="101673 - LIME UNSLAKED QUICKLIME BULK DELIVERY " xr:uid="{E3D7778C-E74B-4E81-9D14-F2478AB99EE1}"/>
    <hyperlink ref="C483" location="RANGE!pronto___22_u_pronto_data_L01_22_20_22drilldown_22_20_22stock_code_20_22_20_22101673_________________________22" display="101673 - LIME UNSLAKED QUICKLIME BULK DELIVERY " xr:uid="{39227A55-7FCF-44BA-BCED-3C81E04F36B4}"/>
    <hyperlink ref="C484" location="RANGE!pronto___22_u_pronto_data_L01_22_20_22drilldown_22_20_22stock_code_20_22_20_22101673_________________________22" display="101673 - LIME UNSLAKED QUICKLIME BULK DELIVERY " xr:uid="{C7E1D677-5223-4C2B-A9D6-5B21BE9DB7B8}"/>
    <hyperlink ref="C485" location="RANGE!pronto___22_u_pronto_data_L01_22_20_22drilldown_22_20_22stock_code_20_22_20_22101673_________________________22" display="101673 - LIME UNSLAKED QUICKLIME BULK DELIVERY " xr:uid="{D8AB709A-F235-4083-A19E-65EB25A7A9FB}"/>
    <hyperlink ref="C486" location="RANGE!pronto___22_u_pronto_data_L01_22_20_22drilldown_22_20_22stock_code_20_22_20_22101673_________________________22" display="101673 - LIME UNSLAKED QUICKLIME BULK DELIVERY " xr:uid="{7ABF7D04-787B-4AA4-BD2A-8991E24F3088}"/>
    <hyperlink ref="C487" location="RANGE!pronto___22_u_pronto_data_L01_22_20_22drilldown_22_20_22stock_code_20_22_20_22101673_________________________22" display="101673 - LIME UNSLAKED QUICKLIME BULK DELIVERY " xr:uid="{343F1E52-97D2-4AA0-A4EB-21D015CEE35A}"/>
    <hyperlink ref="C488" location="RANGE!pronto___22_u_pronto_data_L01_22_20_22drilldown_22_20_22stock_code_20_22_20_22101673_________________________22" display="101673 - LIME UNSLAKED QUICKLIME BULK DELIVERY " xr:uid="{C8C48B4D-2873-4EBD-9D81-169E55850323}"/>
    <hyperlink ref="C489" location="RANGE!pronto___22_u_pronto_data_L01_22_20_22drilldown_22_20_22stock_code_20_22_20_22101673_________________________22" display="101673 - LIME UNSLAKED QUICKLIME BULK DELIVERY " xr:uid="{98E483A6-54B6-44D1-97E5-F315657C9FB1}"/>
    <hyperlink ref="C490" location="RANGE!pronto___22_u_pronto_data_L01_22_20_22drilldown_22_20_22stock_code_20_22_20_22101673_________________________22" display="101673 - LIME UNSLAKED QUICKLIME BULK DELIVERY " xr:uid="{25264334-492D-46DC-BFCF-BC3A4D35EE0B}"/>
    <hyperlink ref="C491" location="RANGE!pronto___22_u_pronto_data_L01_22_20_22drilldown_22_20_22stock_code_20_22_20_22101673_________________________22" display="101673 - LIME UNSLAKED QUICKLIME BULK DELIVERY " xr:uid="{6EC5E117-05C9-4FDC-BD15-5891D6C9C43F}"/>
    <hyperlink ref="C492" location="RANGE!pronto___22_u_pronto_data_L01_22_20_22drilldown_22_20_22stock_code_20_22_20_22101673_________________________22" display="101673 - LIME UNSLAKED QUICKLIME BULK DELIVERY " xr:uid="{CF71521E-71B2-46DC-93C3-17B4A9082CB7}"/>
    <hyperlink ref="C493" location="RANGE!pronto___22_u_pronto_data_L01_22_20_22drilldown_22_20_22stock_code_20_22_20_22101673_________________________22" display="101673 - LIME UNSLAKED QUICKLIME BULK DELIVERY " xr:uid="{7E3082C1-5893-42C3-84B6-D91E4C6E1F96}"/>
    <hyperlink ref="C494" location="RANGE!pronto___22_u_pronto_data_L01_22_20_22drilldown_22_20_22stock_code_20_22_20_22101673_________________________22" display="101673 - LIME UNSLAKED QUICKLIME BULK DELIVERY " xr:uid="{F8976951-6238-41CA-BA60-E41215C1BD90}"/>
    <hyperlink ref="C495" location="RANGE!pronto___22_u_pronto_data_L01_22_20_22drilldown_22_20_22stock_code_20_22_20_22101673_________________________22" display="101673 - LIME UNSLAKED QUICKLIME BULK DELIVERY " xr:uid="{0D138E0B-775E-444E-B216-4DD694F77375}"/>
    <hyperlink ref="C496" location="RANGE!pronto___22_u_pronto_data_L01_22_20_22drilldown_22_20_22stock_code_20_22_20_22101673_________________________22" display="101673 - LIME UNSLAKED QUICKLIME BULK DELIVERY " xr:uid="{08C24548-4869-437D-99A7-9A82E8803747}"/>
    <hyperlink ref="C497" location="RANGE!pronto___22_u_pronto_data_L01_22_20_22drilldown_22_20_22stock_code_20_22_20_22101673_________________________22" display="101673 - LIME UNSLAKED QUICKLIME BULK DELIVERY " xr:uid="{3FB66A39-44D0-4E23-8AFA-78F24FAC9174}"/>
    <hyperlink ref="C498" location="RANGE!pronto___22_u_pronto_data_L01_22_20_22drilldown_22_20_22stock_code_20_22_20_22101673_________________________22" display="101673 - LIME UNSLAKED QUICKLIME BULK DELIVERY " xr:uid="{1DA987E0-1042-4927-8E71-8FFAE25D283F}"/>
    <hyperlink ref="C499" location="RANGE!pronto___22_u_pronto_data_L01_22_20_22drilldown_22_20_22stock_code_20_22_20_22101673_________________________22" display="101673 - LIME UNSLAKED QUICKLIME BULK DELIVERY " xr:uid="{0C0F4557-80DC-47BB-8665-7F3E91E07653}"/>
    <hyperlink ref="C500" location="RANGE!pronto___22_u_pronto_data_L01_22_20_22drilldown_22_20_22stock_code_20_22_20_22101673_________________________22" display="101673 - LIME UNSLAKED QUICKLIME BULK DELIVERY " xr:uid="{D03D29AC-78F7-43D1-9E66-374A1DBA7A53}"/>
    <hyperlink ref="C501" location="RANGE!pronto___22_u_pronto_data_L01_22_20_22drilldown_22_20_22stock_code_20_22_20_22101673_________________________22" display="101673 - LIME UNSLAKED QUICKLIME BULK DELIVERY " xr:uid="{F98B9537-58B9-4386-8237-4DF6777B4155}"/>
    <hyperlink ref="C502" location="RANGE!pronto___22_u_pronto_data_L01_22_20_22drilldown_22_20_22stock_code_20_22_20_22101673_________________________22" display="101673 - LIME UNSLAKED QUICKLIME BULK DELIVERY " xr:uid="{66FDC504-2469-4D9A-AC29-69837274BA06}"/>
    <hyperlink ref="C503" location="RANGE!pronto___22_u_pronto_data_L01_22_20_22drilldown_22_20_22stock_code_20_22_20_22101673_________________________22" display="101673 - LIME UNSLAKED QUICKLIME BULK DELIVERY " xr:uid="{DA0915EE-2581-4556-A80A-2E5B2DE135FE}"/>
    <hyperlink ref="C504" location="RANGE!pronto___22_u_pronto_data_L01_22_20_22drilldown_22_20_22stock_code_20_22_20_22101673_________________________22" display="101673 - LIME UNSLAKED QUICKLIME BULK DELIVERY " xr:uid="{1A4C3470-3420-48AB-BD00-FB20C8028832}"/>
    <hyperlink ref="C505" location="RANGE!pronto___22_u_pronto_data_L01_22_20_22drilldown_22_20_22stock_code_20_22_20_22101673_________________________22" display="101673 - LIME UNSLAKED QUICKLIME BULK DELIVERY " xr:uid="{ECEB4782-DB5B-4DE4-A317-FE21D32DDF0F}"/>
    <hyperlink ref="C506" location="RANGE!pronto___22_u_pronto_data_L01_22_20_22drilldown_22_20_22stock_code_20_22_20_22101673_________________________22" display="101673 - LIME UNSLAKED QUICKLIME BULK DELIVERY " xr:uid="{60520706-9A54-4C85-9512-B79A6220588E}"/>
    <hyperlink ref="C507" location="RANGE!pronto___22_u_pronto_data_L01_22_20_22drilldown_22_20_22stock_code_20_22_20_22101673_________________________22" display="101673 - LIME UNSLAKED QUICKLIME BULK DELIVERY " xr:uid="{66A3D400-DDB3-42A0-806D-E4CC0437E6B5}"/>
    <hyperlink ref="C508" location="RANGE!pronto___22_u_pronto_data_L01_22_20_22drilldown_22_20_22stock_code_20_22_20_22101673_________________________22" display="101673 - LIME UNSLAKED QUICKLIME BULK DELIVERY " xr:uid="{FA8F68B1-97C8-4D67-ACCC-5AE9091DD917}"/>
    <hyperlink ref="C509" location="RANGE!pronto___22_u_pronto_data_L01_22_20_22drilldown_22_20_22stock_code_20_22_20_22101673_________________________22" display="101673 - LIME UNSLAKED QUICKLIME BULK DELIVERY " xr:uid="{3FC498AC-5A53-4257-AFFA-405C37D26B3C}"/>
    <hyperlink ref="C510" location="RANGE!pronto___22_u_pronto_data_L01_22_20_22drilldown_22_20_22stock_code_20_22_20_22101673_________________________22" display="101673 - LIME UNSLAKED QUICKLIME BULK DELIVERY " xr:uid="{14C157A3-8838-461F-9368-67FC5A0DAF84}"/>
    <hyperlink ref="C511" location="RANGE!pronto___22_u_pronto_data_L01_22_20_22drilldown_22_20_22stock_code_20_22_20_22101673_________________________22" display="101673 - LIME UNSLAKED QUICKLIME BULK DELIVERY " xr:uid="{3FFBE187-2FF3-47A9-A711-B14281CD60D4}"/>
    <hyperlink ref="C512" location="RANGE!pronto___22_u_pronto_data_L01_22_20_22drilldown_22_20_22stock_code_20_22_20_22101673_________________________22" display="101673 - LIME UNSLAKED QUICKLIME BULK DELIVERY " xr:uid="{D68A7640-DB7B-4671-906C-00664DC8FD5C}"/>
    <hyperlink ref="C513" location="RANGE!pronto___22_u_pronto_data_L01_22_20_22drilldown_22_20_22stock_code_20_22_20_22101673_________________________22" display="101673 - LIME UNSLAKED QUICKLIME BULK DELIVERY " xr:uid="{568224D0-E10E-493C-BF33-3B6F016E2CA3}"/>
    <hyperlink ref="C514" location="RANGE!pronto___22_u_pronto_data_L01_22_20_22drilldown_22_20_22stock_code_20_22_20_22101673_________________________22" display="101673 - LIME UNSLAKED QUICKLIME BULK DELIVERY " xr:uid="{B0D732EC-FD60-4BF1-831C-64D8DA5B1861}"/>
    <hyperlink ref="C515" location="RANGE!pronto___22_u_pronto_data_L01_22_20_22drilldown_22_20_22stock_code_20_22_20_22101673_________________________22" display="101673 - LIME UNSLAKED QUICKLIME BULK DELIVERY " xr:uid="{F4E5066A-C045-4464-82AC-95AE4E0EF0BB}"/>
    <hyperlink ref="C516" location="RANGE!pronto___22_u_pronto_data_L01_22_20_22drilldown_22_20_22stock_code_20_22_20_22101673_________________________22" display="101673 - LIME UNSLAKED QUICKLIME BULK DELIVERY " xr:uid="{2D179196-EE88-4AF3-B045-9F18521A1C2D}"/>
    <hyperlink ref="C517" location="RANGE!pronto___22_u_pronto_data_L01_22_20_22drilldown_22_20_22stock_code_20_22_20_22101673_________________________22" display="101673 - LIME UNSLAKED QUICKLIME BULK DELIVERY " xr:uid="{A660F2AC-AB20-41A6-B9FA-63F5E2341293}"/>
    <hyperlink ref="C518" location="RANGE!pronto___22_u_pronto_data_L01_22_20_22drilldown_22_20_22stock_code_20_22_20_22101673_________________________22" display="101673 - LIME UNSLAKED QUICKLIME BULK DELIVERY " xr:uid="{D9050EA1-3E9C-4736-9F15-1FEAA8164855}"/>
    <hyperlink ref="C519" location="RANGE!pronto___22_u_pronto_data_L01_22_20_22drilldown_22_20_22stock_code_20_22_20_22101673_________________________22" display="101673 - LIME UNSLAKED QUICKLIME BULK DELIVERY " xr:uid="{621C545A-56E5-4155-92AD-1715E55F625D}"/>
    <hyperlink ref="C520" location="RANGE!pronto___22_u_pronto_data_L01_22_20_22drilldown_22_20_22stock_code_20_22_20_22101673_________________________22" display="101673 - LIME UNSLAKED QUICKLIME BULK DELIVERY " xr:uid="{07B53FDC-E57B-4F0B-A87C-A8607CA4B46C}"/>
    <hyperlink ref="C521" location="RANGE!pronto___22_u_pronto_data_L01_22_20_22drilldown_22_20_22stock_code_20_22_20_22101673_________________________22" display="101673 - LIME UNSLAKED QUICKLIME BULK DELIVERY " xr:uid="{2EAF16BF-4E68-4359-ABFC-E44C87395D72}"/>
    <hyperlink ref="C522" location="RANGE!pronto___22_u_pronto_data_L01_22_20_22drilldown_22_20_22stock_code_20_22_20_22101673_________________________22" display="101673 - LIME UNSLAKED QUICKLIME BULK DELIVERY " xr:uid="{3B14F9BD-9C90-47B9-B692-B049E0DA7F21}"/>
    <hyperlink ref="C523" location="RANGE!pronto___22_u_pronto_data_L01_22_20_22drilldown_22_20_22stock_code_20_22_20_22101673_________________________22" display="101673 - LIME UNSLAKED QUICKLIME BULK DELIVERY " xr:uid="{07433FAD-3AE0-40D4-AD73-A393DF471BC3}"/>
    <hyperlink ref="C524" location="RANGE!pronto___22_u_pronto_data_L01_22_20_22drilldown_22_20_22stock_code_20_22_20_22101673_________________________22" display="101673 - LIME UNSLAKED QUICKLIME BULK DELIVERY " xr:uid="{382E1A0F-D0A4-436A-B1FD-FC18A9701401}"/>
    <hyperlink ref="C525" location="RANGE!pronto___22_u_pronto_data_L01_22_20_22drilldown_22_20_22stock_code_20_22_20_22101673_________________________22" display="101673 - LIME UNSLAKED QUICKLIME BULK DELIVERY " xr:uid="{749ED34A-7011-427F-9A15-5571C1EF6987}"/>
    <hyperlink ref="C526" location="RANGE!pronto___22_u_pronto_data_L01_22_20_22drilldown_22_20_22stock_code_20_22_20_22101673_________________________22" display="101673 - LIME UNSLAKED QUICKLIME BULK DELIVERY " xr:uid="{8BA89ACB-2C86-420F-9D06-DFCE4E3DA1CD}"/>
    <hyperlink ref="C527" location="RANGE!pronto___22_u_pronto_data_L01_22_20_22drilldown_22_20_22stock_code_20_22_20_22101673_________________________22" display="101673 - LIME UNSLAKED QUICKLIME BULK DELIVERY " xr:uid="{D7D55B41-67FE-43F3-B0D9-E7E31E156682}"/>
    <hyperlink ref="C528" location="RANGE!pronto___22_u_pronto_data_L01_22_20_22drilldown_22_20_22stock_code_20_22_20_22101673_________________________22" display="101673 - LIME UNSLAKED QUICKLIME BULK DELIVERY " xr:uid="{1C2E8906-AEE9-4C0C-A2E0-9C567F05FE3F}"/>
    <hyperlink ref="C529" location="RANGE!pronto___22_u_pronto_data_L01_22_20_22drilldown_22_20_22stock_code_20_22_20_22101673_________________________22" display="101673 - LIME UNSLAKED QUICKLIME BULK DELIVERY " xr:uid="{2DFCDC07-724C-43B0-BB10-77B4C3C5C3E2}"/>
    <hyperlink ref="C530" location="RANGE!pronto___22_u_pronto_data_L01_22_20_22drilldown_22_20_22stock_code_20_22_20_22101673_________________________22" display="101673 - LIME UNSLAKED QUICKLIME BULK DELIVERY " xr:uid="{AE61AF75-16CC-4481-96B3-3D299D244446}"/>
    <hyperlink ref="C531" location="RANGE!pronto___22_u_pronto_data_L01_22_20_22drilldown_22_20_22stock_code_20_22_20_22101673_________________________22" display="101673 - LIME UNSLAKED QUICKLIME BULK DELIVERY " xr:uid="{498D0F90-073B-4893-B788-545CB469BEDE}"/>
    <hyperlink ref="C532" location="RANGE!pronto___22_u_pronto_data_L01_22_20_22drilldown_22_20_22stock_code_20_22_20_22101673_________________________22" display="101673 - LIME UNSLAKED QUICKLIME BULK DELIVERY " xr:uid="{855FB054-81E3-4CFB-B25F-FFCB18F0DFCF}"/>
    <hyperlink ref="C533" location="RANGE!pronto___22_u_pronto_data_L01_22_20_22drilldown_22_20_22stock_code_20_22_20_22101673_________________________22" display="101673 - LIME UNSLAKED QUICKLIME BULK DELIVERY " xr:uid="{B3492045-9A9F-46E8-9052-0159D88D175D}"/>
    <hyperlink ref="C534" location="RANGE!pronto___22_u_pronto_data_L01_22_20_22drilldown_22_20_22stock_code_20_22_20_22101673_________________________22" display="101673 - LIME UNSLAKED QUICKLIME BULK DELIVERY " xr:uid="{6CE5E34F-FBBE-474B-89BA-94912EDDB121}"/>
    <hyperlink ref="C535" location="RANGE!pronto___22_u_pronto_data_L01_22_20_22drilldown_22_20_22stock_code_20_22_20_22101673_________________________22" display="101673 - LIME UNSLAKED QUICKLIME BULK DELIVERY " xr:uid="{247815BB-0BDB-40F9-B900-155476A2F5BA}"/>
    <hyperlink ref="C536" location="RANGE!pronto___22_u_pronto_data_L01_22_20_22drilldown_22_20_22stock_code_20_22_20_22101673_________________________22" display="101673 - LIME UNSLAKED QUICKLIME BULK DELIVERY " xr:uid="{4970482E-9E2D-4307-88A0-80F98F023A25}"/>
    <hyperlink ref="C537" location="RANGE!pronto___22_u_pronto_data_L01_22_20_22drilldown_22_20_22stock_code_20_22_20_22101673_________________________22" display="101673 - LIME UNSLAKED QUICKLIME BULK DELIVERY " xr:uid="{AF82209A-286F-4BBF-A1A2-3D1E5BD1ABA5}"/>
    <hyperlink ref="C538" location="RANGE!pronto___22_u_pronto_data_L01_22_20_22drilldown_22_20_22stock_code_20_22_20_22101673_________________________22" display="101673 - LIME UNSLAKED QUICKLIME BULK DELIVERY " xr:uid="{68430545-8846-48E1-B5B2-C4BC59B1A210}"/>
    <hyperlink ref="C539" location="RANGE!pronto___22_u_pronto_data_L01_22_20_22drilldown_22_20_22stock_code_20_22_20_22101673_________________________22" display="101673 - LIME UNSLAKED QUICKLIME BULK DELIVERY " xr:uid="{BAA3E60A-FA4E-4B87-B35A-B6E027F91FB7}"/>
    <hyperlink ref="C540" location="RANGE!pronto___22_u_pronto_data_L01_22_20_22drilldown_22_20_22stock_code_20_22_20_22101673_________________________22" display="101673 - LIME UNSLAKED QUICKLIME BULK DELIVERY " xr:uid="{01CB2BB5-D190-4BCE-A7F8-187D4354ABE9}"/>
    <hyperlink ref="C541" location="RANGE!pronto___22_u_pronto_data_L01_22_20_22drilldown_22_20_22stock_code_20_22_20_22101673_________________________22" display="101673 - LIME UNSLAKED QUICKLIME BULK DELIVERY " xr:uid="{0A148BC7-203A-4CEB-82D0-251CD2B264F3}"/>
    <hyperlink ref="C542" location="RANGE!pronto___22_u_pronto_data_L01_22_20_22drilldown_22_20_22stock_code_20_22_20_22101673_________________________22" display="101673 - LIME UNSLAKED QUICKLIME BULK DELIVERY " xr:uid="{B6BFA9A5-9312-4D7A-8CE5-48AF3BF4DC74}"/>
    <hyperlink ref="C543" location="RANGE!pronto___22_u_pronto_data_L01_22_20_22drilldown_22_20_22stock_code_20_22_20_22101673_________________________22" display="101673 - LIME UNSLAKED QUICKLIME BULK DELIVERY " xr:uid="{F8F1420E-7742-4406-8840-1E9CF69B1D58}"/>
    <hyperlink ref="C544" location="RANGE!pronto___22_u_pronto_data_L01_22_20_22drilldown_22_20_22stock_code_20_22_20_22101673_________________________22" display="101673 - LIME UNSLAKED QUICKLIME BULK DELIVERY " xr:uid="{38AB7FFF-4BB8-4C1A-9E3A-34C1DB11E4C4}"/>
    <hyperlink ref="C545" location="RANGE!pronto___22_u_pronto_data_L01_22_20_22drilldown_22_20_22stock_code_20_22_20_22101673_________________________22" display="101673 - LIME UNSLAKED QUICKLIME BULK DELIVERY " xr:uid="{4F3E6406-E883-4B7D-AE8B-55F4C6A31C03}"/>
    <hyperlink ref="C546" location="RANGE!pronto___22_u_pronto_data_L01_22_20_22drilldown_22_20_22stock_code_20_22_20_22101673_________________________22" display="101673 - LIME UNSLAKED QUICKLIME BULK DELIVERY " xr:uid="{5EBD0D7C-ACAA-4DD8-BAFF-9D9B914616EC}"/>
    <hyperlink ref="C547" location="RANGE!pronto___22_u_pronto_data_L01_22_20_22drilldown_22_20_22stock_code_20_22_20_22101673_________________________22" display="101673 - LIME UNSLAKED QUICKLIME BULK DELIVERY " xr:uid="{C491A0A1-7E5B-4BDF-8F11-E00D3E446F16}"/>
    <hyperlink ref="C548" location="RANGE!pronto___22_u_pronto_data_L01_22_20_22drilldown_22_20_22stock_code_20_22_20_22101673_________________________22" display="101673 - LIME UNSLAKED QUICKLIME BULK DELIVERY " xr:uid="{AA6B4E0D-702E-47C0-BE07-59F39FFD8A45}"/>
    <hyperlink ref="C549" location="RANGE!pronto___22_u_pronto_data_L01_22_20_22drilldown_22_20_22stock_code_20_22_20_22101673_________________________22" display="101673 - LIME UNSLAKED QUICKLIME BULK DELIVERY " xr:uid="{097C09F8-91C4-4087-AD99-7284311ED0CB}"/>
    <hyperlink ref="C550" location="RANGE!pronto___22_u_pronto_data_L01_22_20_22drilldown_22_20_22stock_code_20_22_20_22101673_________________________22" display="101673 - LIME UNSLAKED QUICKLIME BULK DELIVERY " xr:uid="{47AF9A9F-5B1F-4191-AA92-C0347002B74C}"/>
    <hyperlink ref="C551" location="RANGE!pronto___22_u_pronto_data_L01_22_20_22drilldown_22_20_22stock_code_20_22_20_22101673_________________________22" display="101673 - LIME UNSLAKED QUICKLIME BULK DELIVERY " xr:uid="{7DCE7034-A16C-4431-8EC7-22AC38624AF9}"/>
    <hyperlink ref="C552" location="RANGE!pronto___22_u_pronto_data_L01_22_20_22drilldown_22_20_22stock_code_20_22_20_22101673_________________________22" display="101673 - LIME UNSLAKED QUICKLIME BULK DELIVERY " xr:uid="{6502D044-6B64-4E7D-A623-464B36625329}"/>
    <hyperlink ref="C553" location="RANGE!pronto___22_u_pronto_data_L01_22_20_22drilldown_22_20_22stock_code_20_22_20_22101673_________________________22" display="101673 - LIME UNSLAKED QUICKLIME BULK DELIVERY " xr:uid="{E2BC794E-DCFC-466F-9937-78DDB3F1DDEA}"/>
    <hyperlink ref="C554" location="RANGE!pronto___22_u_pronto_data_L01_22_20_22drilldown_22_20_22stock_code_20_22_20_22101673_________________________22" display="101673 - LIME UNSLAKED QUICKLIME BULK DELIVERY " xr:uid="{3E29DDA8-294C-4160-BA31-4F0F9BDDE39A}"/>
    <hyperlink ref="C555" location="RANGE!pronto___22_u_pronto_data_L01_22_20_22drilldown_22_20_22stock_code_20_22_20_22101673_________________________22" display="101673 - LIME UNSLAKED QUICKLIME BULK DELIVERY " xr:uid="{C7EF22D7-B9F7-46B9-A060-7BA48AC7EE08}"/>
    <hyperlink ref="C556" location="RANGE!pronto___22_u_pronto_data_L01_22_20_22drilldown_22_20_22stock_code_20_22_20_22101673_________________________22" display="101673 - LIME UNSLAKED QUICKLIME BULK DELIVERY " xr:uid="{3DC8323C-A8C8-46DD-B936-F854C0F05F8C}"/>
    <hyperlink ref="C557" location="RANGE!pronto___22_u_pronto_data_L01_22_20_22drilldown_22_20_22stock_code_20_22_20_22101673_________________________22" display="101673 - LIME UNSLAKED QUICKLIME BULK DELIVERY " xr:uid="{F6C0BC29-B447-46D6-B287-110326280EEF}"/>
    <hyperlink ref="C558" location="RANGE!pronto___22_u_pronto_data_L01_22_20_22drilldown_22_20_22stock_code_20_22_20_22101673_________________________22" display="101673 - LIME UNSLAKED QUICKLIME BULK DELIVERY " xr:uid="{0A09665C-46D9-4390-AB04-51C8E626CCC3}"/>
    <hyperlink ref="C559" location="RANGE!pronto___22_u_pronto_data_L01_22_20_22drilldown_22_20_22stock_code_20_22_20_22101673_________________________22" display="101673 - LIME UNSLAKED QUICKLIME BULK DELIVERY " xr:uid="{5929C242-A7CA-4B03-80E1-CF6F13B0D4D0}"/>
    <hyperlink ref="C560" location="RANGE!pronto___22_u_pronto_data_L01_22_20_22drilldown_22_20_22stock_code_20_22_20_22101673_________________________22" display="101673 - LIME UNSLAKED QUICKLIME BULK DELIVERY " xr:uid="{D3F912EF-7782-4A0F-B3AF-95A1768DCBFF}"/>
    <hyperlink ref="C561" location="RANGE!pronto___22_u_pronto_data_L01_22_20_22drilldown_22_20_22stock_code_20_22_20_22101673_________________________22" display="101673 - LIME UNSLAKED QUICKLIME BULK DELIVERY " xr:uid="{DEEA1FA1-D071-4B8E-B882-235CB12F7B76}"/>
    <hyperlink ref="C562" location="RANGE!pronto___22_u_pronto_data_L01_22_20_22drilldown_22_20_22stock_code_20_22_20_22101673_________________________22" display="101673 - LIME UNSLAKED QUICKLIME BULK DELIVERY " xr:uid="{AC971552-838E-41E2-AC95-A78D5065CFE4}"/>
    <hyperlink ref="C563" location="RANGE!pronto___22_u_pronto_data_L01_22_20_22drilldown_22_20_22stock_code_20_22_20_22101673_________________________22" display="101673 - LIME UNSLAKED QUICKLIME BULK DELIVERY " xr:uid="{995B96CD-49C9-478F-B024-8A5D5BB326DD}"/>
    <hyperlink ref="C564" location="RANGE!pronto___22_u_pronto_data_L01_22_20_22drilldown_22_20_22stock_code_20_22_20_22101673_________________________22" display="101673 - LIME UNSLAKED QUICKLIME BULK DELIVERY " xr:uid="{1EBC8644-5B0F-4104-BA85-C25D6F9AE604}"/>
    <hyperlink ref="C565" location="RANGE!pronto___22_u_pronto_data_L01_22_20_22drilldown_22_20_22stock_code_20_22_20_22101673_________________________22" display="101673 - LIME UNSLAKED QUICKLIME BULK DELIVERY " xr:uid="{92E897CD-94CB-40C2-ACB6-F2AF0B2BEF4F}"/>
    <hyperlink ref="C566" location="RANGE!pronto___22_u_pronto_data_L01_22_20_22drilldown_22_20_22stock_code_20_22_20_22101673_________________________22" display="101673 - LIME UNSLAKED QUICKLIME BULK DELIVERY " xr:uid="{07F63218-908A-49DD-BC36-809E571516EA}"/>
    <hyperlink ref="C567" location="RANGE!pronto___22_u_pronto_data_L01_22_20_22drilldown_22_20_22stock_code_20_22_20_22101673_________________________22" display="101673 - LIME UNSLAKED QUICKLIME BULK DELIVERY " xr:uid="{ED06A98D-15C4-43AF-882C-767DC6E16266}"/>
    <hyperlink ref="C568" location="RANGE!pronto___22_u_pronto_data_L01_22_20_22drilldown_22_20_22stock_code_20_22_20_22101673_________________________22" display="101673 - LIME UNSLAKED QUICKLIME BULK DELIVERY " xr:uid="{BA4203DD-D073-4FBE-83EE-C9B50ED1DB40}"/>
    <hyperlink ref="C569" location="RANGE!pronto___22_u_pronto_data_L01_22_20_22drilldown_22_20_22stock_code_20_22_20_22101673_________________________22" display="101673 - LIME UNSLAKED QUICKLIME BULK DELIVERY " xr:uid="{FE9FA60B-4D89-4E27-AF4C-8BFAE4B1A6CE}"/>
    <hyperlink ref="C570" location="RANGE!pronto___22_u_pronto_data_L01_22_20_22drilldown_22_20_22stock_code_20_22_20_22101673_________________________22" display="101673 - LIME UNSLAKED QUICKLIME BULK DELIVERY " xr:uid="{8D423BB2-3B88-4BC0-83BA-B02E294E0E99}"/>
    <hyperlink ref="C571" location="RANGE!pronto___22_u_pronto_data_L01_22_20_22drilldown_22_20_22stock_code_20_22_20_22101673_________________________22" display="101673 - LIME UNSLAKED QUICKLIME BULK DELIVERY " xr:uid="{A4793EA8-79AB-4897-AFD0-B4DC2502827F}"/>
    <hyperlink ref="C572" location="RANGE!pronto___22_u_pronto_data_L01_22_20_22drilldown_22_20_22stock_code_20_22_20_22101673_________________________22" display="101673 - LIME UNSLAKED QUICKLIME BULK DELIVERY " xr:uid="{932589FA-19D2-4910-88F1-D3C69B66CDDA}"/>
    <hyperlink ref="C573" location="RANGE!pronto___22_u_pronto_data_L01_22_20_22drilldown_22_20_22stock_code_20_22_20_22101673_________________________22" display="101673 - LIME UNSLAKED QUICKLIME BULK DELIVERY " xr:uid="{C9F5C565-5CD2-4D3C-8DCC-4FC46386E635}"/>
    <hyperlink ref="C574" location="RANGE!pronto___22_u_pronto_data_L01_22_20_22drilldown_22_20_22stock_code_20_22_20_22101673_________________________22" display="101673 - LIME UNSLAKED QUICKLIME BULK DELIVERY " xr:uid="{8E109566-F387-4F97-A070-21E81C461872}"/>
    <hyperlink ref="C575" location="RANGE!pronto___22_u_pronto_data_L01_22_20_22drilldown_22_20_22stock_code_20_22_20_22101673_________________________22" display="101673 - LIME UNSLAKED QUICKLIME BULK DELIVERY " xr:uid="{FB3ADFC1-C209-4DDB-BEAF-FF85C04998A5}"/>
    <hyperlink ref="C576" location="RANGE!pronto___22_u_pronto_data_L01_22_20_22drilldown_22_20_22stock_code_20_22_20_22101673_________________________22" display="101673 - LIME UNSLAKED QUICKLIME BULK DELIVERY " xr:uid="{31EA265F-887B-45DD-BCF2-DF77FFE1AE04}"/>
    <hyperlink ref="C577" location="RANGE!pronto___22_u_pronto_data_L01_22_20_22drilldown_22_20_22stock_code_20_22_20_22101673_________________________22" display="101673 - LIME UNSLAKED QUICKLIME BULK DELIVERY " xr:uid="{33BD1C52-DE61-4E2E-BD6F-71CFB4F5ACEF}"/>
    <hyperlink ref="C578" location="RANGE!pronto___22_u_pronto_data_L01_22_20_22drilldown_22_20_22stock_code_20_22_20_22101673_________________________22" display="101673 - LIME UNSLAKED QUICKLIME BULK DELIVERY " xr:uid="{696459AE-18F4-41AC-84A9-8C8F42F64F7B}"/>
    <hyperlink ref="C579" location="RANGE!pronto___22_u_pronto_data_L01_22_20_22drilldown_22_20_22stock_code_20_22_20_22101673_________________________22" display="101673 - LIME UNSLAKED QUICKLIME BULK DELIVERY " xr:uid="{3DD8483F-6551-4782-AF8D-4F7A8FB4B1BF}"/>
    <hyperlink ref="C580" location="RANGE!pronto___22_u_pronto_data_L01_22_20_22drilldown_22_20_22stock_code_20_22_20_22101673_________________________22" display="101673 - LIME UNSLAKED QUICKLIME BULK DELIVERY " xr:uid="{5BC8EC25-87E6-42EB-88B5-0D04C1033BE6}"/>
    <hyperlink ref="C581" location="RANGE!pronto___22_u_pronto_data_L01_22_20_22drilldown_22_20_22stock_code_20_22_20_22101673_________________________22" display="101673 - LIME UNSLAKED QUICKLIME BULK DELIVERY " xr:uid="{907F1D63-5C7A-4196-AC0C-E77391991EA2}"/>
    <hyperlink ref="C582" location="RANGE!pronto___22_u_pronto_data_L01_22_20_22drilldown_22_20_22stock_code_20_22_20_22101673_________________________22" display="101673 - LIME UNSLAKED QUICKLIME BULK DELIVERY " xr:uid="{F4A84607-7007-4F2D-8265-EFFF384CDD60}"/>
    <hyperlink ref="C583" location="RANGE!pronto___22_u_pronto_data_L01_22_20_22drilldown_22_20_22stock_code_20_22_20_22101673_________________________22" display="101673 - LIME UNSLAKED QUICKLIME BULK DELIVERY " xr:uid="{BCFFD5DE-E47E-4833-B008-2382F72C7846}"/>
    <hyperlink ref="C584" location="RANGE!pronto___22_u_pronto_data_L01_22_20_22drilldown_22_20_22stock_code_20_22_20_22101673_________________________22" display="101673 - LIME UNSLAKED QUICKLIME BULK DELIVERY " xr:uid="{D2FA0AA2-45DD-4246-8D8B-1C210ABCC0CC}"/>
    <hyperlink ref="C585" location="RANGE!pronto___22_u_pronto_data_L01_22_20_22drilldown_22_20_22stock_code_20_22_20_22101673_________________________22" display="101673 - LIME UNSLAKED QUICKLIME BULK DELIVERY " xr:uid="{3A86ECB8-9492-4C1E-9CC8-392540F40047}"/>
    <hyperlink ref="C586" location="RANGE!pronto___22_u_pronto_data_L01_22_20_22drilldown_22_20_22stock_code_20_22_20_22101673_________________________22" display="101673 - LIME UNSLAKED QUICKLIME BULK DELIVERY " xr:uid="{D98C93BF-B590-4580-B515-4FB45DB41C14}"/>
    <hyperlink ref="C587" location="RANGE!pronto___22_u_pronto_data_L01_22_20_22drilldown_22_20_22stock_code_20_22_20_22101673_________________________22" display="101673 - LIME UNSLAKED QUICKLIME BULK DELIVERY " xr:uid="{8E5C2A1B-6ABB-475B-BDE9-0BB48D6F1378}"/>
    <hyperlink ref="C588" location="RANGE!pronto___22_u_pronto_data_L01_22_20_22drilldown_22_20_22stock_code_20_22_20_22101673_________________________22" display="101673 - LIME UNSLAKED QUICKLIME BULK DELIVERY " xr:uid="{54567F63-2059-49BB-A382-36F39749F63D}"/>
    <hyperlink ref="C589" location="RANGE!pronto___22_u_pronto_data_L01_22_20_22drilldown_22_20_22stock_code_20_22_20_22101673_________________________22" display="101673 - LIME UNSLAKED QUICKLIME BULK DELIVERY " xr:uid="{366CBA8A-6CE2-474F-8820-3542E394DC93}"/>
    <hyperlink ref="C590" location="RANGE!pronto___22_u_pronto_data_L01_22_20_22drilldown_22_20_22stock_code_20_22_20_22101673_________________________22" display="101673 - LIME UNSLAKED QUICKLIME BULK DELIVERY " xr:uid="{29A05705-2E0F-435A-B8EE-2ECA3142E4AB}"/>
    <hyperlink ref="C591" location="RANGE!pronto___22_u_pronto_data_L01_22_20_22drilldown_22_20_22stock_code_20_22_20_22101673_________________________22" display="101673 - LIME UNSLAKED QUICKLIME BULK DELIVERY " xr:uid="{D87B70F2-8D92-45FD-9411-63F2EB8DF39B}"/>
    <hyperlink ref="C592" location="RANGE!pronto___22_u_pronto_data_L01_22_20_22drilldown_22_20_22stock_code_20_22_20_22101673_________________________22" display="101673 - LIME UNSLAKED QUICKLIME BULK DELIVERY " xr:uid="{35DF1727-B4C1-43CC-AE7C-88A732CE1942}"/>
    <hyperlink ref="C593" location="RANGE!pronto___22_u_pronto_data_L01_22_20_22drilldown_22_20_22stock_code_20_22_20_22101673_________________________22" display="101673 - LIME UNSLAKED QUICKLIME BULK DELIVERY " xr:uid="{B76A6BAD-DC5A-49CE-AF62-FE087D2EC668}"/>
    <hyperlink ref="C594" location="RANGE!pronto___22_u_pronto_data_L01_22_20_22drilldown_22_20_22stock_code_20_22_20_22101673_________________________22" display="101673 - LIME UNSLAKED QUICKLIME BULK DELIVERY " xr:uid="{2922DAAE-90F5-432B-9009-D98C9D1EB8D9}"/>
    <hyperlink ref="C595" location="RANGE!pronto___22_u_pronto_data_L01_22_20_22drilldown_22_20_22stock_code_20_22_20_22101673_________________________22" display="101673 - LIME UNSLAKED QUICKLIME BULK DELIVERY " xr:uid="{826AB5BA-CF04-4B6F-B15F-FD821118E46B}"/>
    <hyperlink ref="C596" location="RANGE!pronto___22_u_pronto_data_L01_22_20_22drilldown_22_20_22stock_code_20_22_20_22101673_________________________22" display="101673 - LIME UNSLAKED QUICKLIME BULK DELIVERY " xr:uid="{0EF62741-AC9B-4169-9AD7-0C4D349B29A3}"/>
    <hyperlink ref="C597" location="RANGE!pronto___22_u_pronto_data_L01_22_20_22drilldown_22_20_22stock_code_20_22_20_22101673_________________________22" display="101673 - LIME UNSLAKED QUICKLIME BULK DELIVERY " xr:uid="{3D187B27-7AC4-4259-9B61-1D693E676E8C}"/>
    <hyperlink ref="C598" location="RANGE!pronto___22_u_pronto_data_L01_22_20_22drilldown_22_20_22stock_code_20_22_20_22101673_________________________22" display="101673 - LIME UNSLAKED QUICKLIME BULK DELIVERY " xr:uid="{E0507F57-6A8D-4FC6-96EE-F4C96EF0A920}"/>
    <hyperlink ref="C599" location="RANGE!pronto___22_u_pronto_data_L01_22_20_22drilldown_22_20_22stock_code_20_22_20_22101673_________________________22" display="101673 - LIME UNSLAKED QUICKLIME BULK DELIVERY " xr:uid="{E87DC2D0-0B21-4564-9019-73E07BEDC6E0}"/>
    <hyperlink ref="C600" location="RANGE!pronto___22_u_pronto_data_L01_22_20_22drilldown_22_20_22stock_code_20_22_20_22101673_________________________22" display="101673 - LIME UNSLAKED QUICKLIME BULK DELIVERY " xr:uid="{13DDBAA8-2EB2-40C2-86F4-C15384627386}"/>
    <hyperlink ref="C601" location="RANGE!pronto___22_u_pronto_data_L01_22_20_22drilldown_22_20_22stock_code_20_22_20_22101673_________________________22" display="101673 - LIME UNSLAKED QUICKLIME BULK DELIVERY " xr:uid="{2021C9CA-3B81-4C5E-A4B1-D7241A5CE73D}"/>
    <hyperlink ref="C602" location="RANGE!pronto___22_u_pronto_data_L01_22_20_22drilldown_22_20_22stock_code_20_22_20_22101673_________________________22" display="101673 - LIME UNSLAKED QUICKLIME BULK DELIVERY " xr:uid="{40C9F25A-4E1E-481D-A505-327E5D1DFBB4}"/>
    <hyperlink ref="C603" location="RANGE!pronto___22_u_pronto_data_L01_22_20_22drilldown_22_20_22stock_code_20_22_20_22101673_________________________22" display="101673 - LIME UNSLAKED QUICKLIME BULK DELIVERY " xr:uid="{898DCE44-BE0E-4D7A-BD2F-798C81BF6A37}"/>
    <hyperlink ref="C604" location="RANGE!pronto___22_u_pronto_data_L01_22_20_22drilldown_22_20_22stock_code_20_22_20_22101673_________________________22" display="101673 - LIME UNSLAKED QUICKLIME BULK DELIVERY " xr:uid="{90E31032-D59A-498E-9847-DB143AD8FDD4}"/>
    <hyperlink ref="C605" location="RANGE!pronto___22_u_pronto_data_L01_22_20_22drilldown_22_20_22stock_code_20_22_20_22101673_________________________22" display="101673 - LIME UNSLAKED QUICKLIME BULK DELIVERY " xr:uid="{3266AB53-B60C-4C95-915B-20D85399F70D}"/>
    <hyperlink ref="C606" location="RANGE!pronto___22_u_pronto_data_L01_22_20_22drilldown_22_20_22stock_code_20_22_20_22101673_________________________22" display="101673 - LIME UNSLAKED QUICKLIME BULK DELIVERY " xr:uid="{B8326DC8-BB70-46DD-A7E8-049A67756984}"/>
    <hyperlink ref="C607" location="RANGE!pronto___22_u_pronto_data_L01_22_20_22drilldown_22_20_22stock_code_20_22_20_22101673_________________________22" display="101673 - LIME UNSLAKED QUICKLIME BULK DELIVERY " xr:uid="{59A79CC4-2160-4DFB-8B7A-A973A415301F}"/>
    <hyperlink ref="C608" location="RANGE!pronto___22_u_pronto_data_L01_22_20_22drilldown_22_20_22stock_code_20_22_20_22101673_________________________22" display="101673 - LIME UNSLAKED QUICKLIME BULK DELIVERY " xr:uid="{E3843470-94D2-4AFF-B56D-133EFFEF7EDD}"/>
    <hyperlink ref="C609" location="RANGE!pronto___22_u_pronto_data_L01_22_20_22drilldown_22_20_22stock_code_20_22_20_22101673_________________________22" display="101673 - LIME UNSLAKED QUICKLIME BULK DELIVERY " xr:uid="{310DC192-7F57-47CE-9440-CD77A75AC481}"/>
    <hyperlink ref="C610" location="RANGE!pronto___22_u_pronto_data_L01_22_20_22drilldown_22_20_22stock_code_20_22_20_22101673_________________________22" display="101673 - LIME UNSLAKED QUICKLIME BULK DELIVERY " xr:uid="{6206F8BE-770C-47F3-9FAE-D91B4C6153E2}"/>
    <hyperlink ref="C611" location="RANGE!pronto___22_u_pronto_data_L01_22_20_22drilldown_22_20_22stock_code_20_22_20_22101673_________________________22" display="101673 - LIME UNSLAKED QUICKLIME BULK DELIVERY " xr:uid="{88F212A3-C97A-4B3E-B4EE-9A2EA421A627}"/>
    <hyperlink ref="C612" location="RANGE!pronto___22_u_pronto_data_L01_22_20_22drilldown_22_20_22stock_code_20_22_20_22101673_________________________22" display="101673 - LIME UNSLAKED QUICKLIME BULK DELIVERY " xr:uid="{DF973CEF-647D-4A1A-8B90-764FB9AEDB42}"/>
    <hyperlink ref="C613" location="RANGE!pronto___22_u_pronto_data_L01_22_20_22drilldown_22_20_22stock_code_20_22_20_22101673_________________________22" display="101673 - LIME UNSLAKED QUICKLIME BULK DELIVERY " xr:uid="{D557BF80-D0D7-4F20-BB02-FDA3E5C670EB}"/>
    <hyperlink ref="C614" location="RANGE!pronto___22_u_pronto_data_L01_22_20_22drilldown_22_20_22stock_code_20_22_20_22101673_________________________22" display="101673 - LIME UNSLAKED QUICKLIME BULK DELIVERY " xr:uid="{0EA148CA-72B5-4BC9-99B9-C339F2107539}"/>
    <hyperlink ref="C615" location="RANGE!pronto___22_u_pronto_data_L01_22_20_22drilldown_22_20_22stock_code_20_22_20_22101673_________________________22" display="101673 - LIME UNSLAKED QUICKLIME BULK DELIVERY " xr:uid="{7646A86E-AA42-45DE-A8BB-ADF0041A31F3}"/>
    <hyperlink ref="C616" location="RANGE!pronto___22_u_pronto_data_L01_22_20_22drilldown_22_20_22stock_code_20_22_20_22101673_________________________22" display="101673 - LIME UNSLAKED QUICKLIME BULK DELIVERY " xr:uid="{8484E4BF-B02A-43F3-A666-6CB863F2C514}"/>
    <hyperlink ref="C617" location="RANGE!pronto___22_u_pronto_data_L01_22_20_22drilldown_22_20_22stock_code_20_22_20_22101673_________________________22" display="101673 - LIME UNSLAKED QUICKLIME BULK DELIVERY " xr:uid="{1B6ED2E6-25DF-4E6F-A7CF-6C3560E9F150}"/>
    <hyperlink ref="C618" location="RANGE!pronto___22_u_pronto_data_L01_22_20_22drilldown_22_20_22stock_code_20_22_20_22101673_________________________22" display="101673 - LIME UNSLAKED QUICKLIME BULK DELIVERY " xr:uid="{6ABFD825-51C5-41D7-8D33-920F061BFB33}"/>
    <hyperlink ref="C619" location="RANGE!pronto___22_u_pronto_data_L01_22_20_22drilldown_22_20_22stock_code_20_22_20_22101673_________________________22" display="101673 - LIME UNSLAKED QUICKLIME BULK DELIVERY " xr:uid="{578BDF08-6DEA-44F5-89EC-3AF5DED8393E}"/>
    <hyperlink ref="C620" location="RANGE!pronto___22_u_pronto_data_L01_22_20_22drilldown_22_20_22stock_code_20_22_20_22101673_________________________22" display="101673 - LIME UNSLAKED QUICKLIME BULK DELIVERY " xr:uid="{BBCD7555-6CD4-4719-ACCC-3E1D9AB939E4}"/>
    <hyperlink ref="C621" location="RANGE!pronto___22_u_pronto_data_L01_22_20_22drilldown_22_20_22stock_code_20_22_20_22101673_________________________22" display="101673 - LIME UNSLAKED QUICKLIME BULK DELIVERY " xr:uid="{023B2FFB-F65D-4A1C-8793-64097B9C376A}"/>
    <hyperlink ref="C622" location="RANGE!pronto___22_u_pronto_data_L01_22_20_22drilldown_22_20_22stock_code_20_22_20_22101673_________________________22" display="101673 - LIME UNSLAKED QUICKLIME BULK DELIVERY " xr:uid="{3DFC95AE-F675-4A0B-8264-6C71A541D5E6}"/>
    <hyperlink ref="C623" location="RANGE!pronto___22_u_pronto_data_L01_22_20_22drilldown_22_20_22stock_code_20_22_20_22101673_________________________22" display="101673 - LIME UNSLAKED QUICKLIME BULK DELIVERY " xr:uid="{FEE52E51-F844-4556-B733-5FDA13433542}"/>
    <hyperlink ref="C624" location="RANGE!pronto___22_u_pronto_data_L01_22_20_22drilldown_22_20_22stock_code_20_22_20_22101673_________________________22" display="101673 - LIME UNSLAKED QUICKLIME BULK DELIVERY " xr:uid="{A6C98C3C-0DF1-4642-B071-3424DF71F595}"/>
    <hyperlink ref="C625" location="RANGE!pronto___22_u_pronto_data_L01_22_20_22drilldown_22_20_22stock_code_20_22_20_22101673_________________________22" display="101673 - LIME UNSLAKED QUICKLIME BULK DELIVERY " xr:uid="{DAAF48A8-F1D2-4628-9681-BB6B10A0C923}"/>
    <hyperlink ref="C626" location="RANGE!pronto___22_u_pronto_data_L01_22_20_22drilldown_22_20_22stock_code_20_22_20_22101673_________________________22" display="101673 - LIME UNSLAKED QUICKLIME BULK DELIVERY " xr:uid="{054B61B7-21EA-4086-8A5E-195960015FDA}"/>
    <hyperlink ref="C627" location="RANGE!pronto___22_u_pronto_data_L01_22_20_22drilldown_22_20_22stock_code_20_22_20_22101673_________________________22" display="101673 - LIME UNSLAKED QUICKLIME BULK DELIVERY " xr:uid="{57FA79EB-389F-4025-A9D1-75BD30311A54}"/>
    <hyperlink ref="C628" location="RANGE!pronto___22_u_pronto_data_L01_22_20_22drilldown_22_20_22stock_code_20_22_20_22101673_________________________22" display="101673 - LIME UNSLAKED QUICKLIME BULK DELIVERY " xr:uid="{DF3E8E1C-46EF-4384-8816-BD631193425F}"/>
    <hyperlink ref="C629" location="RANGE!pronto___22_u_pronto_data_L01_22_20_22drilldown_22_20_22stock_code_20_22_20_22101673_________________________22" display="101673 - LIME UNSLAKED QUICKLIME BULK DELIVERY " xr:uid="{873C4B4F-94DD-45DD-8B71-C7928D4C7863}"/>
    <hyperlink ref="C630" location="RANGE!pronto___22_u_pronto_data_L01_22_20_22drilldown_22_20_22stock_code_20_22_20_22101673_________________________22" display="101673 - LIME UNSLAKED QUICKLIME BULK DELIVERY " xr:uid="{F00A7C24-B14D-4A91-9127-CFF9B578D0BE}"/>
    <hyperlink ref="C631" location="RANGE!pronto___22_u_pronto_data_L01_22_20_22drilldown_22_20_22stock_code_20_22_20_22101673_________________________22" display="101673 - LIME UNSLAKED QUICKLIME BULK DELIVERY " xr:uid="{73EB7979-C2B9-4FA8-BF4E-92DA197C99F9}"/>
    <hyperlink ref="C632" location="RANGE!pronto___22_u_pronto_data_L01_22_20_22drilldown_22_20_22stock_code_20_22_20_22101673_________________________22" display="101673 - LIME UNSLAKED QUICKLIME BULK DELIVERY " xr:uid="{AEA3F995-37D5-4FD1-81AC-7E4F4C5D7B87}"/>
    <hyperlink ref="C633" location="RANGE!pronto___22_u_pronto_data_L01_22_20_22drilldown_22_20_22stock_code_20_22_20_22101673_________________________22" display="101673 - LIME UNSLAKED QUICKLIME BULK DELIVERY " xr:uid="{58536B62-2772-4384-A67F-B97604A3E660}"/>
    <hyperlink ref="C634" location="RANGE!pronto___22_u_pronto_data_L01_22_20_22drilldown_22_20_22stock_code_20_22_20_22101673_________________________22" display="101673 - LIME UNSLAKED QUICKLIME BULK DELIVERY " xr:uid="{97DE8C07-31A8-45DF-A25B-86A043386BB2}"/>
    <hyperlink ref="C635" location="RANGE!pronto___22_u_pronto_data_L01_22_20_22drilldown_22_20_22stock_code_20_22_20_22101673_________________________22" display="101673 - LIME UNSLAKED QUICKLIME BULK DELIVERY " xr:uid="{6BFF0DB2-6026-47E1-928D-77CFB74222BE}"/>
    <hyperlink ref="C636" location="RANGE!pronto___22_u_pronto_data_L01_22_20_22drilldown_22_20_22stock_code_20_22_20_22101673_________________________22" display="101673 - LIME UNSLAKED QUICKLIME BULK DELIVERY " xr:uid="{2988CB21-5700-4562-BC65-EA00002FEAD1}"/>
    <hyperlink ref="C637" location="RANGE!pronto___22_u_pronto_data_L01_22_20_22drilldown_22_20_22stock_code_20_22_20_22101673_________________________22" display="101673 - LIME UNSLAKED QUICKLIME BULK DELIVERY " xr:uid="{86D81D92-281C-4548-A2C3-CF93570B18D0}"/>
    <hyperlink ref="C638" location="RANGE!pronto___22_u_pronto_data_L01_22_20_22drilldown_22_20_22stock_code_20_22_20_22101673_________________________22" display="101673 - LIME UNSLAKED QUICKLIME BULK DELIVERY " xr:uid="{2DFE059A-BF76-4850-9AA7-AEAB707A0482}"/>
    <hyperlink ref="C639" location="RANGE!pronto___22_u_pronto_data_L01_22_20_22drilldown_22_20_22stock_code_20_22_20_22101673_________________________22" display="101673 - LIME UNSLAKED QUICKLIME BULK DELIVERY " xr:uid="{FFEC7AA0-FC01-42D8-8C91-FDCEAA850C16}"/>
    <hyperlink ref="C640" location="RANGE!pronto___22_u_pronto_data_L01_22_20_22drilldown_22_20_22stock_code_20_22_20_22101673_________________________22" display="101673 - LIME UNSLAKED QUICKLIME BULK DELIVERY " xr:uid="{B66113A2-13DB-49B2-9D2D-A1467BFBA3CA}"/>
    <hyperlink ref="C641" location="RANGE!pronto___22_u_pronto_data_L01_22_20_22drilldown_22_20_22stock_code_20_22_20_22101673_________________________22" display="101673 - LIME UNSLAKED QUICKLIME BULK DELIVERY " xr:uid="{DB08970D-7775-4668-874B-3158ADF98A75}"/>
    <hyperlink ref="C642" location="RANGE!pronto___22_u_pronto_data_L01_22_20_22drilldown_22_20_22stock_code_20_22_20_22101673_________________________22" display="101673 - LIME UNSLAKED QUICKLIME BULK DELIVERY " xr:uid="{520D5327-8FB9-4CF5-B324-8EE9BF3D7045}"/>
    <hyperlink ref="C643" location="RANGE!pronto___22_u_pronto_data_L01_22_20_22drilldown_22_20_22stock_code_20_22_20_22101673_________________________22" display="101673 - LIME UNSLAKED QUICKLIME BULK DELIVERY " xr:uid="{64FE4788-CF54-4DFB-A5BD-9C39EFFF37E9}"/>
    <hyperlink ref="C644" location="RANGE!pronto___22_u_pronto_data_L01_22_20_22drilldown_22_20_22stock_code_20_22_20_22101673_________________________22" display="101673 - LIME UNSLAKED QUICKLIME BULK DELIVERY " xr:uid="{AEC98152-D719-4553-BC7D-8F9AA3784CC3}"/>
    <hyperlink ref="C645" location="RANGE!pronto___22_u_pronto_data_L01_22_20_22drilldown_22_20_22stock_code_20_22_20_22101673_________________________22" display="101673 - LIME UNSLAKED QUICKLIME BULK DELIVERY " xr:uid="{46DF2785-49CC-40BB-BB7D-699CEADDC7BF}"/>
    <hyperlink ref="C646" location="RANGE!pronto___22_u_pronto_data_L01_22_20_22drilldown_22_20_22stock_code_20_22_20_22101673_________________________22" display="101673 - LIME UNSLAKED QUICKLIME BULK DELIVERY " xr:uid="{3A8B7EA9-62FD-457A-9DC5-608592BCE702}"/>
    <hyperlink ref="C647" location="RANGE!pronto___22_u_pronto_data_L01_22_20_22drilldown_22_20_22stock_code_20_22_20_22101673_________________________22" display="101673 - LIME UNSLAKED QUICKLIME BULK DELIVERY " xr:uid="{E7876EBD-D41D-4828-A95F-258A8920CA46}"/>
    <hyperlink ref="C648" location="RANGE!pronto___22_u_pronto_data_L01_22_20_22drilldown_22_20_22stock_code_20_22_20_22101673_________________________22" display="101673 - LIME UNSLAKED QUICKLIME BULK DELIVERY " xr:uid="{CA67B243-E110-4002-A206-8C34007870EE}"/>
    <hyperlink ref="C649" location="RANGE!pronto___22_u_pronto_data_L01_22_20_22drilldown_22_20_22stock_code_20_22_20_22101673_________________________22" display="101673 - LIME UNSLAKED QUICKLIME BULK DELIVERY " xr:uid="{B87F2139-335D-4E75-B168-5649F03C08BE}"/>
    <hyperlink ref="C650" location="RANGE!pronto___22_u_pronto_data_L01_22_20_22drilldown_22_20_22stock_code_20_22_20_22101673_________________________22" display="101673 - LIME UNSLAKED QUICKLIME BULK DELIVERY " xr:uid="{F5B574F5-41A9-4861-9609-69ECB50F2835}"/>
    <hyperlink ref="C651" location="RANGE!pronto___22_u_pronto_data_L01_22_20_22drilldown_22_20_22stock_code_20_22_20_22101673_________________________22" display="101673 - LIME UNSLAKED QUICKLIME BULK DELIVERY " xr:uid="{5F586561-BDA5-4C1A-B969-F0AF969F05D9}"/>
    <hyperlink ref="C652" location="RANGE!pronto___22_u_pronto_data_L01_22_20_22drilldown_22_20_22stock_code_20_22_20_22101673_________________________22" display="101673 - LIME UNSLAKED QUICKLIME BULK DELIVERY " xr:uid="{7FB63017-40BE-42BF-9688-CD452C3E338A}"/>
    <hyperlink ref="C653" location="RANGE!pronto___22_u_pronto_data_L01_22_20_22drilldown_22_20_22stock_code_20_22_20_22101673_________________________22" display="101673 - LIME UNSLAKED QUICKLIME BULK DELIVERY " xr:uid="{E664EB5C-C372-4862-ABB6-A11C8A0B99B9}"/>
    <hyperlink ref="C654" location="RANGE!pronto___22_u_pronto_data_L01_22_20_22drilldown_22_20_22stock_code_20_22_20_22101673_________________________22" display="101673 - LIME UNSLAKED QUICKLIME BULK DELIVERY " xr:uid="{EA794E39-226A-4312-A3BA-6A5472349464}"/>
    <hyperlink ref="C655" location="RANGE!pronto___22_u_pronto_data_L01_22_20_22drilldown_22_20_22stock_code_20_22_20_22101673_________________________22" display="101673 - LIME UNSLAKED QUICKLIME BULK DELIVERY " xr:uid="{952BE473-9AC4-49EB-8DEB-0A0BA02E449C}"/>
    <hyperlink ref="C656" location="RANGE!pronto___22_u_pronto_data_L01_22_20_22drilldown_22_20_22stock_code_20_22_20_22101673_________________________22" display="101673 - LIME UNSLAKED QUICKLIME BULK DELIVERY " xr:uid="{D70ECD82-A7F9-4FB8-AD33-80899F9C88D7}"/>
    <hyperlink ref="C657" location="RANGE!pronto___22_u_pronto_data_L01_22_20_22drilldown_22_20_22stock_code_20_22_20_22101673_________________________22" display="101673 - LIME UNSLAKED QUICKLIME BULK DELIVERY " xr:uid="{09F8262B-B98F-4D23-A97D-EA83BFABD3D3}"/>
    <hyperlink ref="C658" location="RANGE!pronto___22_u_pronto_data_L01_22_20_22drilldown_22_20_22stock_code_20_22_20_22101673_________________________22" display="101673 - LIME UNSLAKED QUICKLIME BULK DELIVERY " xr:uid="{6484506F-0841-41DC-B7EC-1A9956FDDC99}"/>
    <hyperlink ref="C659" location="RANGE!pronto___22_u_pronto_data_L01_22_20_22drilldown_22_20_22stock_code_20_22_20_22101673_________________________22" display="101673 - LIME UNSLAKED QUICKLIME BULK DELIVERY " xr:uid="{6B46CE91-51CC-4018-907A-9A3E43D9F269}"/>
    <hyperlink ref="C660" location="RANGE!pronto___22_u_pronto_data_L01_22_20_22drilldown_22_20_22stock_code_20_22_20_22101673_________________________22" display="101673 - LIME UNSLAKED QUICKLIME BULK DELIVERY " xr:uid="{3AE31C09-1259-448C-A301-D5FE094C4906}"/>
    <hyperlink ref="C661" location="RANGE!pronto___22_u_pronto_data_L01_22_20_22drilldown_22_20_22stock_code_20_22_20_22101673_________________________22" display="101673 - LIME UNSLAKED QUICKLIME BULK DELIVERY " xr:uid="{FBDFA323-4890-42BE-B997-68453C5E9178}"/>
    <hyperlink ref="C662" location="RANGE!pronto___22_u_pronto_data_L01_22_20_22drilldown_22_20_22stock_code_20_22_20_22101673_________________________22" display="101673 - LIME UNSLAKED QUICKLIME BULK DELIVERY " xr:uid="{3C12EEE3-DDDF-4C6A-B7D3-1021E9BDFBC2}"/>
    <hyperlink ref="C663" location="RANGE!pronto___22_u_pronto_data_L01_22_20_22drilldown_22_20_22stock_code_20_22_20_22101673_________________________22" display="101673 - LIME UNSLAKED QUICKLIME BULK DELIVERY " xr:uid="{1CBA515D-0588-4A25-93A3-925626763348}"/>
    <hyperlink ref="C664" location="RANGE!pronto___22_u_pronto_data_L01_22_20_22drilldown_22_20_22stock_code_20_22_20_22101673_________________________22" display="101673 - LIME UNSLAKED QUICKLIME BULK DELIVERY " xr:uid="{FD3FC970-8115-4998-97CD-BCC17D337A73}"/>
    <hyperlink ref="C665" location="RANGE!pronto___22_u_pronto_data_L01_22_20_22drilldown_22_20_22stock_code_20_22_20_22101673_________________________22" display="101673 - LIME UNSLAKED QUICKLIME BULK DELIVERY " xr:uid="{186C17C6-5E5E-496C-AD77-C9467E77ABE7}"/>
    <hyperlink ref="C666" location="RANGE!pronto___22_u_pronto_data_L01_22_20_22drilldown_22_20_22stock_code_20_22_20_22101673_________________________22" display="101673 - LIME UNSLAKED QUICKLIME BULK DELIVERY " xr:uid="{A124CCD0-3523-4F52-92EE-F4EC72E18652}"/>
    <hyperlink ref="C667" location="RANGE!pronto___22_u_pronto_data_L01_22_20_22drilldown_22_20_22stock_code_20_22_20_22101673_________________________22" display="101673 - LIME UNSLAKED QUICKLIME BULK DELIVERY " xr:uid="{395D6227-4237-4C13-AA93-B8B630C374D9}"/>
    <hyperlink ref="C668" location="RANGE!pronto___22_u_pronto_data_L01_22_20_22drilldown_22_20_22stock_code_20_22_20_22101673_________________________22" display="101673 - LIME UNSLAKED QUICKLIME BULK DELIVERY " xr:uid="{C5BFF9CD-BEBF-44B4-8086-BD5E212D86B9}"/>
    <hyperlink ref="C669" location="RANGE!pronto___22_u_pronto_data_L01_22_20_22drilldown_22_20_22stock_code_20_22_20_22101673_________________________22" display="101673 - LIME UNSLAKED QUICKLIME BULK DELIVERY " xr:uid="{32AECBDA-AFAB-4117-9303-70CFF2C16FF0}"/>
    <hyperlink ref="C670" location="RANGE!pronto___22_u_pronto_data_L01_22_20_22drilldown_22_20_22stock_code_20_22_20_22101673_________________________22" display="101673 - LIME UNSLAKED QUICKLIME BULK DELIVERY " xr:uid="{2E0F90C9-6CAB-422B-A377-BC4CFB3BDADB}"/>
    <hyperlink ref="C671" location="RANGE!pronto___22_u_pronto_data_L01_22_20_22drilldown_22_20_22stock_code_20_22_20_22101673_________________________22" display="101673 - LIME UNSLAKED QUICKLIME BULK DELIVERY " xr:uid="{149E7532-5351-4E39-BBCF-736E69F104EF}"/>
    <hyperlink ref="C672" location="RANGE!pronto___22_u_pronto_data_L01_22_20_22drilldown_22_20_22stock_code_20_22_20_22101673_________________________22" display="101673 - LIME UNSLAKED QUICKLIME BULK DELIVERY " xr:uid="{4817886E-E72F-4E0F-9C9F-49B51F389818}"/>
    <hyperlink ref="C673" location="RANGE!pronto___22_u_pronto_data_L01_22_20_22drilldown_22_20_22stock_code_20_22_20_22101673_________________________22" display="101673 - LIME UNSLAKED QUICKLIME BULK DELIVERY " xr:uid="{8C65F7C5-41C8-4AA3-802D-D9AFC5DFB400}"/>
    <hyperlink ref="C675" location="RANGE!pronto___22_u_pronto_data_L01_22_20_22drilldown_22_20_22stock_code_20_22_20_22102247_________________________22" display="102247 - SULPHURIC ACID 60% 300KG DRUM  " xr:uid="{4F9BE6D2-2034-4006-BBD5-201906C0BB0B}"/>
    <hyperlink ref="C676" location="RANGE!pronto___22_u_pronto_data_L01_22_20_22drilldown_22_20_22stock_code_20_22_20_22102247_________________________22" display="102247 - SULPHURIC ACID 60% 300KG DRUM  " xr:uid="{8A69DE87-30A6-4821-A567-A3BBBCACE312}"/>
    <hyperlink ref="C678" location="RANGE!pronto___22_u_pronto_data_L01_22_20_22drilldown_22_20_22stock_code_20_22_20_22102625_________________________22" display="102625 - SILICA PULVERISED FLOUR 200G 25KG BAG " xr:uid="{47CAC5ED-FC24-4F7C-BCEF-0DA5CD992D73}"/>
    <hyperlink ref="C679" location="RANGE!pronto___22_u_pronto_data_L01_22_20_22drilldown_22_20_22stock_code_20_22_20_22102625_________________________22" display="102625 - SILICA PULVERISED FLOUR 200G 25KG BAG " xr:uid="{6075982E-6032-4D76-82B7-12AECAD87B9E}"/>
    <hyperlink ref="C680" location="RANGE!pronto___22_u_pronto_data_L01_22_20_22drilldown_22_20_22stock_code_20_22_20_22102625_________________________22" display="102625 - SILICA PULVERISED FLOUR 200G 25KG BAG " xr:uid="{9C349212-C7F6-487F-BD1B-10EC85A7B599}"/>
    <hyperlink ref="C681" location="RANGE!pronto___22_u_pronto_data_L01_22_20_22drilldown_22_20_22stock_code_20_22_20_22102625_________________________22" display="102625 - SILICA PULVERISED FLOUR 200G 25KG BAG " xr:uid="{9ECA906C-B0B4-44DF-A491-329346E2CC44}"/>
    <hyperlink ref="C682" location="RANGE!pronto___22_u_pronto_data_L01_22_20_22drilldown_22_20_22stock_code_20_22_20_22102625_________________________22" display="102625 - SILICA PULVERISED FLOUR 200G 25KG BAG " xr:uid="{4344FC27-1F2E-4BF3-818F-526721672CDC}"/>
    <hyperlink ref="C683" location="RANGE!pronto___22_u_pronto_data_L01_22_20_22drilldown_22_20_22stock_code_20_22_20_22102625_________________________22" display="102625 - SILICA PULVERISED FLOUR 200G 25KG BAG " xr:uid="{39912D69-F731-484A-854C-CE2E66CF3096}"/>
    <hyperlink ref="C684" location="RANGE!pronto___22_u_pronto_data_L01_22_20_22drilldown_22_20_22stock_code_20_22_20_22102625_________________________22" display="102625 - SILICA PULVERISED FLOUR 200G 25KG BAG " xr:uid="{BA8E0F81-6115-4387-A745-8DBB7459AF6A}"/>
    <hyperlink ref="C685" location="RANGE!pronto___22_u_pronto_data_L01_22_20_22drilldown_22_20_22stock_code_20_22_20_22102625_________________________22" display="102625 - SILICA PULVERISED FLOUR 200G 25KG BAG " xr:uid="{F95A5ADF-B021-43BE-B876-4C41F49697AB}"/>
    <hyperlink ref="C686" location="RANGE!pronto___22_u_pronto_data_L01_22_20_22drilldown_22_20_22stock_code_20_22_20_22102625_________________________22" display="102625 - SILICA PULVERISED FLOUR 200G 25KG BAG " xr:uid="{2A0F8F05-4B4E-4835-A2CF-D676EDA79401}"/>
    <hyperlink ref="C687" location="RANGE!pronto___22_u_pronto_data_L01_22_20_22drilldown_22_20_22stock_code_20_22_20_22102625_________________________22" display="102625 - SILICA PULVERISED FLOUR 200G 25KG BAG " xr:uid="{6E956C68-5BAC-46F7-BEC4-86B4402AFFFD}"/>
    <hyperlink ref="C688" location="RANGE!pronto___22_u_pronto_data_L01_22_20_22drilldown_22_20_22stock_code_20_22_20_22102625_________________________22" display="102625 - SILICA PULVERISED FLOUR 200G 25KG BAG " xr:uid="{3564F6BB-1F6F-40A5-A294-57E385627B82}"/>
    <hyperlink ref="C689" location="RANGE!pronto___22_u_pronto_data_L01_22_20_22drilldown_22_20_22stock_code_20_22_20_22102625_________________________22" display="102625 - SILICA PULVERISED FLOUR 200G 25KG BAG " xr:uid="{B78E6084-09EA-4C47-ADAA-84B04778B5DA}"/>
    <hyperlink ref="C690" location="RANGE!pronto___22_u_pronto_data_L01_22_20_22drilldown_22_20_22stock_code_20_22_20_22102625_________________________22" display="102625 - SILICA PULVERISED FLOUR 200G 25KG BAG " xr:uid="{6B03F3BE-9CF6-4108-9AED-B997FF0FDA10}"/>
    <hyperlink ref="C691" location="RANGE!pronto___22_u_pronto_data_L01_22_20_22drilldown_22_20_22stock_code_20_22_20_22102625_________________________22" display="102625 - SILICA PULVERISED FLOUR 200G 25KG BAG " xr:uid="{F613A140-9844-44BD-8B9F-0FE5C7DB66E7}"/>
    <hyperlink ref="C692" location="RANGE!pronto___22_u_pronto_data_L01_22_20_22drilldown_22_20_22stock_code_20_22_20_22102625_________________________22" display="102625 - SILICA PULVERISED FLOUR 200G 25KG BAG " xr:uid="{D38FE3F8-97B2-4F06-A9C9-747607168BD8}"/>
    <hyperlink ref="C693" location="RANGE!pronto___22_u_pronto_data_L01_22_20_22drilldown_22_20_22stock_code_20_22_20_22102625_________________________22" display="102625 - SILICA PULVERISED FLOUR 200G 25KG BAG " xr:uid="{252DD6EE-FFD5-46DC-ABE0-2CE67E65E52E}"/>
    <hyperlink ref="C694" location="RANGE!pronto___22_u_pronto_data_L01_22_20_22drilldown_22_20_22stock_code_20_22_20_22102625_________________________22" display="102625 - SILICA PULVERISED FLOUR 200G 25KG BAG " xr:uid="{A680B4F2-EFE2-411A-939E-67128758C5F3}"/>
    <hyperlink ref="C695" location="RANGE!pronto___22_u_pronto_data_L01_22_20_22drilldown_22_20_22stock_code_20_22_20_22102625_________________________22" display="102625 - SILICA PULVERISED FLOUR 200G 25KG BAG " xr:uid="{470E99D9-F034-4178-9260-F7783611D813}"/>
    <hyperlink ref="C696" location="RANGE!pronto___22_u_pronto_data_L01_22_20_22drilldown_22_20_22stock_code_20_22_20_22102625_________________________22" display="102625 - SILICA PULVERISED FLOUR 200G 25KG BAG " xr:uid="{4C23E61E-C10D-4A54-A207-A8E4A4571623}"/>
    <hyperlink ref="C698" location="RANGE!pronto___22_u_pronto_data_L01_22_20_22drilldown_22_20_22stock_code_20_22_20_22103071_________________________22" display="103071 - PROPANE HANDIGAS Q SIZE 18KG  " xr:uid="{44768522-D0A4-42EC-A00F-4A422F2812ED}"/>
    <hyperlink ref="C699" location="RANGE!pronto___22_u_pronto_data_L01_22_20_22drilldown_22_20_22stock_code_20_22_20_22103071_________________________22" display="103071 - PROPANE HANDIGAS Q SIZE 18KG  " xr:uid="{04D9FB5C-C672-462C-B451-E3DB221EC502}"/>
    <hyperlink ref="C700" location="RANGE!pronto___22_u_pronto_data_L01_22_20_22drilldown_22_20_22stock_code_20_22_20_22103071_________________________22" display="103071 - PROPANE HANDIGAS Q SIZE 18KG  " xr:uid="{34EEAC3B-12F9-46B9-800F-FFCCA5979765}"/>
    <hyperlink ref="C701" location="RANGE!pronto___22_u_pronto_data_L01_22_20_22drilldown_22_20_22stock_code_20_22_20_22103071_________________________22" display="103071 - PROPANE HANDIGAS Q SIZE 18KG  " xr:uid="{10283740-A770-4AD5-95A2-705DE645E7F1}"/>
    <hyperlink ref="C702" location="RANGE!pronto___22_u_pronto_data_L01_22_20_22drilldown_22_20_22stock_code_20_22_20_22103071_________________________22" display="103071 - PROPANE HANDIGAS Q SIZE 18KG  " xr:uid="{B65581B1-1E01-49AA-A76A-7D039580E0D5}"/>
    <hyperlink ref="C703" location="RANGE!pronto___22_u_pronto_data_L01_22_20_22drilldown_22_20_22stock_code_20_22_20_22103071_________________________22" display="103071 - PROPANE HANDIGAS Q SIZE 18KG  " xr:uid="{D1A03848-D2FA-4025-BDB7-9B4B1B9DC323}"/>
    <hyperlink ref="C704" location="RANGE!pronto___22_u_pronto_data_L01_22_20_22drilldown_22_20_22stock_code_20_22_20_22103071_________________________22" display="103071 - PROPANE HANDIGAS Q SIZE 18KG  " xr:uid="{B8E87D9B-40DD-4121-ABCB-C4D1F3EA740D}"/>
    <hyperlink ref="C705" location="RANGE!pronto___22_u_pronto_data_L01_22_20_22drilldown_22_20_22stock_code_20_22_20_22103071_________________________22" display="103071 - PROPANE HANDIGAS Q SIZE 18KG  " xr:uid="{A74FCE36-09C8-45BA-9F21-EEA979126652}"/>
    <hyperlink ref="C706" location="RANGE!pronto___22_u_pronto_data_L01_22_20_22drilldown_22_20_22stock_code_20_22_20_22103071_________________________22" display="103071 - PROPANE HANDIGAS Q SIZE 18KG  " xr:uid="{C33DF136-29E8-4DAF-8905-3EE22859FBA1}"/>
    <hyperlink ref="C707" location="RANGE!pronto___22_u_pronto_data_L01_22_20_22drilldown_22_20_22stock_code_20_22_20_22103071_________________________22" display="103071 - PROPANE HANDIGAS Q SIZE 18KG  " xr:uid="{CA7D3E72-D42A-4A8D-9917-BDC34FBC7662}"/>
    <hyperlink ref="C708" location="RANGE!pronto___22_u_pronto_data_L01_22_20_22drilldown_22_20_22stock_code_20_22_20_22103071_________________________22" display="103071 - PROPANE HANDIGAS Q SIZE 18KG  " xr:uid="{A3381BDC-B0FC-4E15-98A2-74F9AD2C55B5}"/>
    <hyperlink ref="C709" location="RANGE!pronto___22_u_pronto_data_L01_22_20_22drilldown_22_20_22stock_code_20_22_20_22103071_________________________22" display="103071 - PROPANE HANDIGAS Q SIZE 18KG  " xr:uid="{0679DD9A-5EA3-4661-B7CF-EF75F5079009}"/>
    <hyperlink ref="C710" location="RANGE!pronto___22_u_pronto_data_L01_22_20_22drilldown_22_20_22stock_code_20_22_20_22103071_________________________22" display="103071 - PROPANE HANDIGAS Q SIZE 18KG  " xr:uid="{6FCF1C52-FFA4-43B0-8BD3-5D005B47E82F}"/>
    <hyperlink ref="C711" location="RANGE!pronto___22_u_pronto_data_L01_22_20_22drilldown_22_20_22stock_code_20_22_20_22103071_________________________22" display="103071 - PROPANE HANDIGAS Q SIZE 18KG  " xr:uid="{A46AD650-B554-4209-A629-CB7093DBF0D0}"/>
    <hyperlink ref="C712" location="RANGE!pronto___22_u_pronto_data_L01_22_20_22drilldown_22_20_22stock_code_20_22_20_22103071_________________________22" display="103071 - PROPANE HANDIGAS Q SIZE 18KG  " xr:uid="{667BB4EA-D846-46B9-9643-4347DD69F783}"/>
    <hyperlink ref="C713" location="RANGE!pronto___22_u_pronto_data_L01_22_20_22drilldown_22_20_22stock_code_20_22_20_22103071_________________________22" display="103071 - PROPANE HANDIGAS Q SIZE 18KG  " xr:uid="{0286526E-FD64-4F81-9298-66C1635B1D67}"/>
    <hyperlink ref="C714" location="RANGE!pronto___22_u_pronto_data_L01_22_20_22drilldown_22_20_22stock_code_20_22_20_22103071_________________________22" display="103071 - PROPANE HANDIGAS Q SIZE 18KG  " xr:uid="{3E6EDF5E-FD82-44A4-BE11-437526E54D5B}"/>
    <hyperlink ref="C715" location="RANGE!pronto___22_u_pronto_data_L01_22_20_22drilldown_22_20_22stock_code_20_22_20_22103071_________________________22" display="103071 - PROPANE HANDIGAS Q SIZE 18KG  " xr:uid="{A3784162-CCD3-4963-A4A8-E35325592C51}"/>
    <hyperlink ref="C716" location="RANGE!pronto___22_u_pronto_data_L01_22_20_22drilldown_22_20_22stock_code_20_22_20_22103071_________________________22" display="103071 - PROPANE HANDIGAS Q SIZE 18KG  " xr:uid="{D6E8ACBF-E853-43A8-AA32-2CDEB18C1562}"/>
    <hyperlink ref="C717" location="RANGE!pronto___22_u_pronto_data_L01_22_20_22drilldown_22_20_22stock_code_20_22_20_22103071_________________________22" display="103071 - PROPANE HANDIGAS Q SIZE 18KG  " xr:uid="{B48479A5-1215-4F68-9C9E-30374A088551}"/>
    <hyperlink ref="C718" location="RANGE!pronto___22_u_pronto_data_L01_22_20_22drilldown_22_20_22stock_code_20_22_20_22103071_________________________22" display="103071 - PROPANE HANDIGAS Q SIZE 18KG  " xr:uid="{237103A8-E71D-4252-A605-DFD2AB7E1713}"/>
    <hyperlink ref="C719" location="RANGE!pronto___22_u_pronto_data_L01_22_20_22drilldown_22_20_22stock_code_20_22_20_22103071_________________________22" display="103071 - PROPANE HANDIGAS Q SIZE 18KG  " xr:uid="{EECC3F50-C7DB-4DA5-B156-A82C6801BAF2}"/>
    <hyperlink ref="C720" location="RANGE!pronto___22_u_pronto_data_L01_22_20_22drilldown_22_20_22stock_code_20_22_20_22103071_________________________22" display="103071 - PROPANE HANDIGAS Q SIZE 18KG  " xr:uid="{0A4E1F74-6004-49A3-9E4D-41E5FD9517B4}"/>
    <hyperlink ref="C721" location="RANGE!pronto___22_u_pronto_data_L01_22_20_22drilldown_22_20_22stock_code_20_22_20_22103071_________________________22" display="103071 - PROPANE HANDIGAS Q SIZE 18KG  " xr:uid="{62D52BDF-1175-4BD6-A2DE-E47B4702E5AF}"/>
    <hyperlink ref="C722" location="RANGE!pronto___22_u_pronto_data_L01_22_20_22drilldown_22_20_22stock_code_20_22_20_22103071_________________________22" display="103071 - PROPANE HANDIGAS Q SIZE 18KG  " xr:uid="{4D518E58-237D-4C85-AB70-4B82ABB7B829}"/>
    <hyperlink ref="C723" location="RANGE!pronto___22_u_pronto_data_L01_22_20_22drilldown_22_20_22stock_code_20_22_20_22103071_________________________22" display="103071 - PROPANE HANDIGAS Q SIZE 18KG  " xr:uid="{D02C0CA7-A1E6-4DBA-81FC-5C2D4A5C19DB}"/>
    <hyperlink ref="C724" location="RANGE!pronto___22_u_pronto_data_L01_22_20_22drilldown_22_20_22stock_code_20_22_20_22103071_________________________22" display="103071 - PROPANE HANDIGAS Q SIZE 18KG  " xr:uid="{752454D4-475E-44DB-B55D-78B3023D2BB5}"/>
    <hyperlink ref="C725" location="RANGE!pronto___22_u_pronto_data_L01_22_20_22drilldown_22_20_22stock_code_20_22_20_22103071_________________________22" display="103071 - PROPANE HANDIGAS Q SIZE 18KG  " xr:uid="{777F239B-9EC1-449B-90B3-EFF35D9ACFFB}"/>
    <hyperlink ref="C726" location="RANGE!pronto___22_u_pronto_data_L01_22_20_22drilldown_22_20_22stock_code_20_22_20_22103071_________________________22" display="103071 - PROPANE HANDIGAS Q SIZE 18KG  " xr:uid="{A6B398B1-29BB-4F07-9697-BF063D81A78B}"/>
    <hyperlink ref="C727" location="RANGE!pronto___22_u_pronto_data_L01_22_20_22drilldown_22_20_22stock_code_20_22_20_22103071_________________________22" display="103071 - PROPANE HANDIGAS Q SIZE 18KG  " xr:uid="{CA8B971F-72B2-4BC3-9159-2788A3A74EC6}"/>
    <hyperlink ref="C728" location="RANGE!pronto___22_u_pronto_data_L01_22_20_22drilldown_22_20_22stock_code_20_22_20_22103071_________________________22" display="103071 - PROPANE HANDIGAS Q SIZE 18KG  " xr:uid="{8109CD94-F31C-4FD7-808B-11F27E750DAF}"/>
    <hyperlink ref="C730" location="RANGE!pronto___22_u_pronto_data_L01_22_20_22drilldown_22_20_22stock_code_20_22_20_22103077_________________________22" display="103077 - CEMENT PORTLAND 20KG BAG  " xr:uid="{417E3922-657E-400D-8B2B-58FBD52BED10}"/>
    <hyperlink ref="C731" location="RANGE!pronto___22_u_pronto_data_L01_22_20_22drilldown_22_20_22stock_code_20_22_20_22103077_________________________22" display="103077 - CEMENT PORTLAND 20KG BAG  " xr:uid="{30705AD2-13F5-4727-89A7-3F2669195BE3}"/>
    <hyperlink ref="C732" location="RANGE!pronto___22_u_pronto_data_L01_22_20_22drilldown_22_20_22stock_code_20_22_20_22103077_________________________22" display="103077 - CEMENT PORTLAND 20KG BAG  " xr:uid="{20FB2CDE-ACC7-4B8C-90D1-86BCB06F85E3}"/>
    <hyperlink ref="C733" location="RANGE!pronto___22_u_pronto_data_L01_22_20_22drilldown_22_20_22stock_code_20_22_20_22103077_________________________22" display="103077 - CEMENT PORTLAND 20KG BAG  " xr:uid="{F2C02D32-8274-4FFC-8F7F-7555C7602D57}"/>
    <hyperlink ref="C734" location="RANGE!pronto___22_u_pronto_data_L01_22_20_22drilldown_22_20_22stock_code_20_22_20_22103077_________________________22" display="103077 - CEMENT PORTLAND 20KG BAG  " xr:uid="{EF4AB2B6-61D2-44D2-80B6-C9EFBBC6618E}"/>
    <hyperlink ref="C735" location="RANGE!pronto___22_u_pronto_data_L01_22_20_22drilldown_22_20_22stock_code_20_22_20_22103077_________________________22" display="103077 - CEMENT PORTLAND 20KG BAG  " xr:uid="{B3EB85A5-B949-4949-8E32-C4256455C92A}"/>
    <hyperlink ref="C736" location="RANGE!pronto___22_u_pronto_data_L01_22_20_22drilldown_22_20_22stock_code_20_22_20_22103077_________________________22" display="103077 - CEMENT PORTLAND 20KG BAG  " xr:uid="{A79A0B8E-1E8D-43E2-BCEB-8DF180B5B0DD}"/>
    <hyperlink ref="C737" location="RANGE!pronto___22_u_pronto_data_L01_22_20_22drilldown_22_20_22stock_code_20_22_20_22103077_________________________22" display="103077 - CEMENT PORTLAND 20KG BAG  " xr:uid="{BCFE9FCE-E046-4FC4-9091-5AA6DD28B377}"/>
    <hyperlink ref="C738" location="RANGE!pronto___22_u_pronto_data_L01_22_20_22drilldown_22_20_22stock_code_20_22_20_22103077_________________________22" display="103077 - CEMENT PORTLAND 20KG BAG  " xr:uid="{B05CF669-A55D-40DC-8807-C730F0313175}"/>
    <hyperlink ref="C739" location="RANGE!pronto___22_u_pronto_data_L01_22_20_22drilldown_22_20_22stock_code_20_22_20_22103077_________________________22" display="103077 - CEMENT PORTLAND 20KG BAG  " xr:uid="{1689EE04-63A3-4953-A561-1BE0A50592FE}"/>
    <hyperlink ref="C740" location="RANGE!pronto___22_u_pronto_data_L01_22_20_22drilldown_22_20_22stock_code_20_22_20_22103077_________________________22" display="103077 - CEMENT PORTLAND 20KG BAG  " xr:uid="{A74FB21F-919D-496E-A728-56DD281C75A5}"/>
    <hyperlink ref="C741" location="RANGE!pronto___22_u_pronto_data_L01_22_20_22drilldown_22_20_22stock_code_20_22_20_22103077_________________________22" display="103077 - CEMENT PORTLAND 20KG BAG  " xr:uid="{5839EF76-A9BE-4356-B1BC-266647308314}"/>
    <hyperlink ref="C742" location="RANGE!pronto___22_u_pronto_data_L01_22_20_22drilldown_22_20_22stock_code_20_22_20_22103077_________________________22" display="103077 - CEMENT PORTLAND 20KG BAG  " xr:uid="{3B4C09E2-1284-43E1-8CD2-DCADCC56E21A}"/>
    <hyperlink ref="C743" location="RANGE!pronto___22_u_pronto_data_L01_22_20_22drilldown_22_20_22stock_code_20_22_20_22103077_________________________22" display="103077 - CEMENT PORTLAND 20KG BAG  " xr:uid="{F7407DC0-7545-45EC-9601-519F0A832584}"/>
    <hyperlink ref="C744" location="RANGE!pronto___22_u_pronto_data_L01_22_20_22drilldown_22_20_22stock_code_20_22_20_22103077_________________________22" display="103077 - CEMENT PORTLAND 20KG BAG  " xr:uid="{371C9E36-A4FF-4CFC-8691-B2811190D525}"/>
    <hyperlink ref="C746" location="RANGE!pronto___22_u_pronto_data_L01_22_20_22drilldown_22_20_22stock_code_20_22_20_22103203_________________________22" display="103203 - HYDROCHLORIC ACID MIN 32% STR ENGTH BULK KILOGRAM ISSUE " xr:uid="{659D6F0F-D002-4A6E-9E5E-7B2CAACAF1CF}"/>
    <hyperlink ref="C747" location="RANGE!pronto___22_u_pronto_data_L01_22_20_22drilldown_22_20_22stock_code_20_22_20_22103203_________________________22" display="103203 - HYDROCHLORIC ACID MIN 32% STR ENGTH BULK KILOGRAM ISSUE " xr:uid="{AB6FCD35-6936-46FD-8698-395AA3C6F64E}"/>
    <hyperlink ref="C748" location="RANGE!pronto___22_u_pronto_data_L01_22_20_22drilldown_22_20_22stock_code_20_22_20_22103203_________________________22" display="103203 - HYDROCHLORIC ACID MIN 32% STR ENGTH BULK KILOGRAM ISSUE " xr:uid="{B4549044-A6D0-47B2-865A-3D261A35F963}"/>
    <hyperlink ref="C749" location="RANGE!pronto___22_u_pronto_data_L01_22_20_22drilldown_22_20_22stock_code_20_22_20_22103203_________________________22" display="103203 - HYDROCHLORIC ACID MIN 32% STR ENGTH BULK KILOGRAM ISSUE " xr:uid="{16625C14-0133-4E07-9F43-65D285180339}"/>
    <hyperlink ref="C750" location="RANGE!pronto___22_u_pronto_data_L01_22_20_22drilldown_22_20_22stock_code_20_22_20_22103203_________________________22" display="103203 - HYDROCHLORIC ACID MIN 32% STR ENGTH BULK KILOGRAM ISSUE " xr:uid="{E992F210-18E4-4BC6-A4A4-9EC85E9DB26A}"/>
    <hyperlink ref="C751" location="RANGE!pronto___22_u_pronto_data_L01_22_20_22drilldown_22_20_22stock_code_20_22_20_22103203_________________________22" display="103203 - HYDROCHLORIC ACID MIN 32% STR ENGTH BULK KILOGRAM ISSUE " xr:uid="{372455DE-0E93-4012-92BE-8B34526BC30C}"/>
    <hyperlink ref="C752" location="RANGE!pronto___22_u_pronto_data_L01_22_20_22drilldown_22_20_22stock_code_20_22_20_22103203_________________________22" display="103203 - HYDROCHLORIC ACID MIN 32% STR ENGTH BULK KILOGRAM ISSUE " xr:uid="{6F2D478A-1A73-45AF-BE64-CB1A75210521}"/>
    <hyperlink ref="C753" location="RANGE!pronto___22_u_pronto_data_L01_22_20_22drilldown_22_20_22stock_code_20_22_20_22103203_________________________22" display="103203 - HYDROCHLORIC ACID MIN 32% STR ENGTH BULK KILOGRAM ISSUE " xr:uid="{04F42D83-5D22-4572-A425-B993C6CF54D4}"/>
    <hyperlink ref="C754" location="RANGE!pronto___22_u_pronto_data_L01_22_20_22drilldown_22_20_22stock_code_20_22_20_22103203_________________________22" display="103203 - HYDROCHLORIC ACID MIN 32% STR ENGTH BULK KILOGRAM ISSUE " xr:uid="{349E143C-14D5-4722-AA57-CF70D06C2428}"/>
    <hyperlink ref="C755" location="RANGE!pronto___22_u_pronto_data_L01_22_20_22drilldown_22_20_22stock_code_20_22_20_22103203_________________________22" display="103203 - HYDROCHLORIC ACID MIN 32% STR ENGTH BULK KILOGRAM ISSUE " xr:uid="{F7E5055F-41E8-488E-93AC-1250A6E24E13}"/>
    <hyperlink ref="C756" location="RANGE!pronto___22_u_pronto_data_L01_22_20_22drilldown_22_20_22stock_code_20_22_20_22103203_________________________22" display="103203 - HYDROCHLORIC ACID MIN 32% STR ENGTH BULK KILOGRAM ISSUE " xr:uid="{6710810B-36F2-481E-864A-5B8AAD37350E}"/>
    <hyperlink ref="C757" location="RANGE!pronto___22_u_pronto_data_L01_22_20_22drilldown_22_20_22stock_code_20_22_20_22103203_________________________22" display="103203 - HYDROCHLORIC ACID MIN 32% STR ENGTH BULK KILOGRAM ISSUE " xr:uid="{89B4BC8C-C496-4780-8485-649C47E46C83}"/>
    <hyperlink ref="C758" location="RANGE!pronto___22_u_pronto_data_L01_22_20_22drilldown_22_20_22stock_code_20_22_20_22103203_________________________22" display="103203 - HYDROCHLORIC ACID MIN 32% STR ENGTH BULK KILOGRAM ISSUE " xr:uid="{5A8DC29B-2413-4B04-84AD-52C953FF888D}"/>
    <hyperlink ref="C759" location="RANGE!pronto___22_u_pronto_data_L01_22_20_22drilldown_22_20_22stock_code_20_22_20_22103203_________________________22" display="103203 - HYDROCHLORIC ACID MIN 32% STR ENGTH BULK KILOGRAM ISSUE " xr:uid="{683F6B36-159B-4599-8EE6-B61762C6851F}"/>
    <hyperlink ref="C760" location="RANGE!pronto___22_u_pronto_data_L01_22_20_22drilldown_22_20_22stock_code_20_22_20_22103203_________________________22" display="103203 - HYDROCHLORIC ACID MIN 32% STR ENGTH BULK KILOGRAM ISSUE " xr:uid="{9C0773AB-03C2-4F4B-A526-8730B94A1AF3}"/>
    <hyperlink ref="C761" location="RANGE!pronto___22_u_pronto_data_L01_22_20_22drilldown_22_20_22stock_code_20_22_20_22103203_________________________22" display="103203 - HYDROCHLORIC ACID MIN 32% STR ENGTH BULK KILOGRAM ISSUE " xr:uid="{92E2C1B3-0641-45B8-9FCE-5435B2E16994}"/>
    <hyperlink ref="C762" location="RANGE!pronto___22_u_pronto_data_L01_22_20_22drilldown_22_20_22stock_code_20_22_20_22103203_________________________22" display="103203 - HYDROCHLORIC ACID MIN 32% STR ENGTH BULK KILOGRAM ISSUE " xr:uid="{C34AFDB9-6FBF-41A4-A7E3-6CDA37A98D80}"/>
    <hyperlink ref="C763" location="RANGE!pronto___22_u_pronto_data_L01_22_20_22drilldown_22_20_22stock_code_20_22_20_22103203_________________________22" display="103203 - HYDROCHLORIC ACID MIN 32% STR ENGTH BULK KILOGRAM ISSUE " xr:uid="{5E46B67C-78B8-40C6-8DFE-D54478CEEC90}"/>
    <hyperlink ref="C764" location="RANGE!pronto___22_u_pronto_data_L01_22_20_22drilldown_22_20_22stock_code_20_22_20_22103203_________________________22" display="103203 - HYDROCHLORIC ACID MIN 32% STR ENGTH BULK KILOGRAM ISSUE " xr:uid="{A7362E2E-9F44-435A-A607-0524AD7CBE06}"/>
    <hyperlink ref="C765" location="RANGE!pronto___22_u_pronto_data_L01_22_20_22drilldown_22_20_22stock_code_20_22_20_22103203_________________________22" display="103203 - HYDROCHLORIC ACID MIN 32% STR ENGTH BULK KILOGRAM ISSUE " xr:uid="{22ADC902-48DB-42A3-8F1E-4E78CDF38149}"/>
    <hyperlink ref="C766" location="RANGE!pronto___22_u_pronto_data_L01_22_20_22drilldown_22_20_22stock_code_20_22_20_22103203_________________________22" display="103203 - HYDROCHLORIC ACID MIN 32% STR ENGTH BULK KILOGRAM ISSUE " xr:uid="{D80E142D-B6CB-493A-A92D-CE523B016065}"/>
    <hyperlink ref="C767" location="RANGE!pronto___22_u_pronto_data_L01_22_20_22drilldown_22_20_22stock_code_20_22_20_22103203_________________________22" display="103203 - HYDROCHLORIC ACID MIN 32% STR ENGTH BULK KILOGRAM ISSUE " xr:uid="{6E6E47F8-A802-457E-A874-2B0001C26C27}"/>
    <hyperlink ref="C768" location="RANGE!pronto___22_u_pronto_data_L01_22_20_22drilldown_22_20_22stock_code_20_22_20_22103203_________________________22" display="103203 - HYDROCHLORIC ACID MIN 32% STR ENGTH BULK KILOGRAM ISSUE " xr:uid="{61C23782-137B-4A58-9B2A-E121B41FFAC5}"/>
    <hyperlink ref="C769" location="RANGE!pronto___22_u_pronto_data_L01_22_20_22drilldown_22_20_22stock_code_20_22_20_22103203_________________________22" display="103203 - HYDROCHLORIC ACID MIN 32% STR ENGTH BULK KILOGRAM ISSUE " xr:uid="{60D55BFB-F85D-473A-8DE9-84E4DD5A5499}"/>
    <hyperlink ref="C770" location="RANGE!pronto___22_u_pronto_data_L01_22_20_22drilldown_22_20_22stock_code_20_22_20_22103203_________________________22" display="103203 - HYDROCHLORIC ACID MIN 32% STR ENGTH BULK KILOGRAM ISSUE " xr:uid="{ECC23EF4-89A9-421D-ADFB-B31F7131A2CC}"/>
    <hyperlink ref="C771" location="RANGE!pronto___22_u_pronto_data_L01_22_20_22drilldown_22_20_22stock_code_20_22_20_22103203_________________________22" display="103203 - HYDROCHLORIC ACID MIN 32% STR ENGTH BULK KILOGRAM ISSUE " xr:uid="{A4A669F3-3683-4C09-8500-C3B4652554B4}"/>
    <hyperlink ref="C772" location="RANGE!pronto___22_u_pronto_data_L01_22_20_22drilldown_22_20_22stock_code_20_22_20_22103203_________________________22" display="103203 - HYDROCHLORIC ACID MIN 32% STR ENGTH BULK KILOGRAM ISSUE " xr:uid="{8676C831-E1F9-4953-BA5C-BB2F34567733}"/>
    <hyperlink ref="C773" location="RANGE!pronto___22_u_pronto_data_L01_22_20_22drilldown_22_20_22stock_code_20_22_20_22103203_________________________22" display="103203 - HYDROCHLORIC ACID MIN 32% STR ENGTH BULK KILOGRAM ISSUE " xr:uid="{63BC72FD-632C-4437-A982-E39138FE40D1}"/>
    <hyperlink ref="C774" location="RANGE!pronto___22_u_pronto_data_L01_22_20_22drilldown_22_20_22stock_code_20_22_20_22103203_________________________22" display="103203 - HYDROCHLORIC ACID MIN 32% STR ENGTH BULK KILOGRAM ISSUE " xr:uid="{97293299-3BFA-447C-8D35-E69DAEB850CC}"/>
    <hyperlink ref="C775" location="RANGE!pronto___22_u_pronto_data_L01_22_20_22drilldown_22_20_22stock_code_20_22_20_22103203_________________________22" display="103203 - HYDROCHLORIC ACID MIN 32% STR ENGTH BULK KILOGRAM ISSUE " xr:uid="{3E1C9B74-3EFB-437E-977E-F45688377F5C}"/>
    <hyperlink ref="C776" location="RANGE!pronto___22_u_pronto_data_L01_22_20_22drilldown_22_20_22stock_code_20_22_20_22103203_________________________22" display="103203 - HYDROCHLORIC ACID MIN 32% STR ENGTH BULK KILOGRAM ISSUE " xr:uid="{D0FDED75-62D0-4EA3-94FE-D1ABBC911892}"/>
    <hyperlink ref="C777" location="RANGE!pronto___22_u_pronto_data_L01_22_20_22drilldown_22_20_22stock_code_20_22_20_22103203_________________________22" display="103203 - HYDROCHLORIC ACID MIN 32% STR ENGTH BULK KILOGRAM ISSUE " xr:uid="{324AB751-E37D-4885-A0B7-A37B1272A3BD}"/>
    <hyperlink ref="C778" location="RANGE!pronto___22_u_pronto_data_L01_22_20_22drilldown_22_20_22stock_code_20_22_20_22103203_________________________22" display="103203 - HYDROCHLORIC ACID MIN 32% STR ENGTH BULK KILOGRAM ISSUE " xr:uid="{7477E0EE-A943-4C59-934F-A001F2A4E588}"/>
    <hyperlink ref="C779" location="RANGE!pronto___22_u_pronto_data_L01_22_20_22drilldown_22_20_22stock_code_20_22_20_22103203_________________________22" display="103203 - HYDROCHLORIC ACID MIN 32% STR ENGTH BULK KILOGRAM ISSUE " xr:uid="{8FF1E495-7A02-4D85-8605-B7E2F9B67109}"/>
    <hyperlink ref="C780" location="RANGE!pronto___22_u_pronto_data_L01_22_20_22drilldown_22_20_22stock_code_20_22_20_22103203_________________________22" display="103203 - HYDROCHLORIC ACID MIN 32% STR ENGTH BULK KILOGRAM ISSUE " xr:uid="{7F38F177-0043-457A-AA45-17630C019825}"/>
    <hyperlink ref="C781" location="RANGE!pronto___22_u_pronto_data_L01_22_20_22drilldown_22_20_22stock_code_20_22_20_22103203_________________________22" display="103203 - HYDROCHLORIC ACID MIN 32% STR ENGTH BULK KILOGRAM ISSUE " xr:uid="{04F11871-2C87-468A-922F-21F68EB48EE4}"/>
    <hyperlink ref="C782" location="RANGE!pronto___22_u_pronto_data_L01_22_20_22drilldown_22_20_22stock_code_20_22_20_22103203_________________________22" display="103203 - HYDROCHLORIC ACID MIN 32% STR ENGTH BULK KILOGRAM ISSUE " xr:uid="{1AF88E37-F0D5-4479-A6F1-EB10A806585A}"/>
    <hyperlink ref="C784" location="RANGE!pronto___22_u_pronto_data_L01_22_20_22drilldown_22_20_22stock_code_20_22_20_22103205_________________________22" display="103205 - SODIUM HYDROXIDE CAUSTIC BULK LIQUID NAOH 49.7-50.3% W/W MA " xr:uid="{4B8C314A-50CF-4B44-9B8D-0193E8542587}"/>
    <hyperlink ref="C785" location="RANGE!pronto___22_u_pronto_data_L01_22_20_22drilldown_22_20_22stock_code_20_22_20_22103205_________________________22" display="103205 - SODIUM HYDROXIDE CAUSTIC BULK LIQUID NAOH 49.7-50.3% W/W MA " xr:uid="{115ABF20-EDCD-4C8B-BBB1-228C80EA2A83}"/>
    <hyperlink ref="C786" location="RANGE!pronto___22_u_pronto_data_L01_22_20_22drilldown_22_20_22stock_code_20_22_20_22103205_________________________22" display="103205 - SODIUM HYDROXIDE CAUSTIC BULK LIQUID NAOH 49.7-50.3% W/W MA " xr:uid="{F3D211BB-D576-44E0-AA17-3A4B857FEAC4}"/>
    <hyperlink ref="C787" location="RANGE!pronto___22_u_pronto_data_L01_22_20_22drilldown_22_20_22stock_code_20_22_20_22103205_________________________22" display="103205 - SODIUM HYDROXIDE CAUSTIC BULK LIQUID NAOH 49.7-50.3% W/W MA " xr:uid="{3D53EDF3-DEA2-4491-8CF6-8F15E33D09EF}"/>
    <hyperlink ref="C788" location="RANGE!pronto___22_u_pronto_data_L01_22_20_22drilldown_22_20_22stock_code_20_22_20_22103205_________________________22" display="103205 - SODIUM HYDROXIDE CAUSTIC BULK LIQUID NAOH 49.7-50.3% W/W MA " xr:uid="{02591370-0513-40AC-88CC-B0050A5D9938}"/>
    <hyperlink ref="C789" location="RANGE!pronto___22_u_pronto_data_L01_22_20_22drilldown_22_20_22stock_code_20_22_20_22103205_________________________22" display="103205 - SODIUM HYDROXIDE CAUSTIC BULK LIQUID NAOH 49.7-50.3% W/W MA " xr:uid="{D4A64AA0-5B6B-41CB-8973-27366221C85E}"/>
    <hyperlink ref="C790" location="RANGE!pronto___22_u_pronto_data_L01_22_20_22drilldown_22_20_22stock_code_20_22_20_22103205_________________________22" display="103205 - SODIUM HYDROXIDE CAUSTIC BULK LIQUID NAOH 49.7-50.3% W/W MA " xr:uid="{74DEFF06-B5F2-44B9-A09C-BD60A5462C3A}"/>
    <hyperlink ref="C791" location="RANGE!pronto___22_u_pronto_data_L01_22_20_22drilldown_22_20_22stock_code_20_22_20_22103205_________________________22" display="103205 - SODIUM HYDROXIDE CAUSTIC BULK LIQUID NAOH 49.7-50.3% W/W MA " xr:uid="{7565533A-534A-4B97-BDC6-AB354FAA70C6}"/>
    <hyperlink ref="C792" location="RANGE!pronto___22_u_pronto_data_L01_22_20_22drilldown_22_20_22stock_code_20_22_20_22103205_________________________22" display="103205 - SODIUM HYDROXIDE CAUSTIC BULK LIQUID NAOH 49.7-50.3% W/W MA " xr:uid="{943668CB-C3E8-4FE9-A368-00955C8878FD}"/>
    <hyperlink ref="C793" location="RANGE!pronto___22_u_pronto_data_L01_22_20_22drilldown_22_20_22stock_code_20_22_20_22103205_________________________22" display="103205 - SODIUM HYDROXIDE CAUSTIC BULK LIQUID NAOH 49.7-50.3% W/W MA " xr:uid="{5AE3B6F0-2D06-4591-A4C2-A92BC9D55481}"/>
    <hyperlink ref="C794" location="RANGE!pronto___22_u_pronto_data_L01_22_20_22drilldown_22_20_22stock_code_20_22_20_22103205_________________________22" display="103205 - SODIUM HYDROXIDE CAUSTIC BULK LIQUID NAOH 49.7-50.3% W/W MA " xr:uid="{0F451244-4791-4AC0-815C-DB2644E1A309}"/>
    <hyperlink ref="C795" location="RANGE!pronto___22_u_pronto_data_L01_22_20_22drilldown_22_20_22stock_code_20_22_20_22103205_________________________22" display="103205 - SODIUM HYDROXIDE CAUSTIC BULK LIQUID NAOH 49.7-50.3% W/W MA " xr:uid="{394E0EEE-12A3-4CBE-A2F2-5CB5CA5A5F01}"/>
    <hyperlink ref="C796" location="RANGE!pronto___22_u_pronto_data_L01_22_20_22drilldown_22_20_22stock_code_20_22_20_22103205_________________________22" display="103205 - SODIUM HYDROXIDE CAUSTIC BULK LIQUID NAOH 49.7-50.3% W/W MA " xr:uid="{A0E76E5E-E90A-4DCF-A451-3B31EDDF5E07}"/>
    <hyperlink ref="C797" location="RANGE!pronto___22_u_pronto_data_L01_22_20_22drilldown_22_20_22stock_code_20_22_20_22103205_________________________22" display="103205 - SODIUM HYDROXIDE CAUSTIC BULK LIQUID NAOH 49.7-50.3% W/W MA " xr:uid="{08ED1796-B5AE-4F66-949C-D1C0FDA36F99}"/>
    <hyperlink ref="C798" location="RANGE!pronto___22_u_pronto_data_L01_22_20_22drilldown_22_20_22stock_code_20_22_20_22103205_________________________22" display="103205 - SODIUM HYDROXIDE CAUSTIC BULK LIQUID NAOH 49.7-50.3% W/W MA " xr:uid="{2EB69FB4-7D8B-488A-8B74-2FCCC9BA9F5B}"/>
    <hyperlink ref="C799" location="RANGE!pronto___22_u_pronto_data_L01_22_20_22drilldown_22_20_22stock_code_20_22_20_22103205_________________________22" display="103205 - SODIUM HYDROXIDE CAUSTIC BULK LIQUID NAOH 49.7-50.3% W/W MA " xr:uid="{1F960091-D769-4237-B9D7-C46E061770FC}"/>
    <hyperlink ref="C800" location="RANGE!pronto___22_u_pronto_data_L01_22_20_22drilldown_22_20_22stock_code_20_22_20_22103205_________________________22" display="103205 - SODIUM HYDROXIDE CAUSTIC BULK LIQUID NAOH 49.7-50.3% W/W MA " xr:uid="{FEBA1B75-EA43-4F91-A9F7-B7F8A4159683}"/>
    <hyperlink ref="C801" location="RANGE!pronto___22_u_pronto_data_L01_22_20_22drilldown_22_20_22stock_code_20_22_20_22103205_________________________22" display="103205 - SODIUM HYDROXIDE CAUSTIC BULK LIQUID NAOH 49.7-50.3% W/W MA " xr:uid="{18DB290F-51D0-48A8-B231-16EC8A5E8266}"/>
    <hyperlink ref="C802" location="RANGE!pronto___22_u_pronto_data_L01_22_20_22drilldown_22_20_22stock_code_20_22_20_22103205_________________________22" display="103205 - SODIUM HYDROXIDE CAUSTIC BULK LIQUID NAOH 49.7-50.3% W/W MA " xr:uid="{761BC9D7-2D23-4B2A-A3C2-917FAF9DD7E8}"/>
    <hyperlink ref="C803" location="RANGE!pronto___22_u_pronto_data_L01_22_20_22drilldown_22_20_22stock_code_20_22_20_22103205_________________________22" display="103205 - SODIUM HYDROXIDE CAUSTIC BULK LIQUID NAOH 49.7-50.3% W/W MA " xr:uid="{2F678F55-5C2A-4EFB-B869-535421AB39EE}"/>
    <hyperlink ref="C804" location="RANGE!pronto___22_u_pronto_data_L01_22_20_22drilldown_22_20_22stock_code_20_22_20_22103205_________________________22" display="103205 - SODIUM HYDROXIDE CAUSTIC BULK LIQUID NAOH 49.7-50.3% W/W MA " xr:uid="{E63B9F3C-9048-4B12-886B-208F94534194}"/>
    <hyperlink ref="C805" location="RANGE!pronto___22_u_pronto_data_L01_22_20_22drilldown_22_20_22stock_code_20_22_20_22103205_________________________22" display="103205 - SODIUM HYDROXIDE CAUSTIC BULK LIQUID NAOH 49.7-50.3% W/W MA " xr:uid="{0F9F5B1A-CA92-40EF-8939-F41C86D18A05}"/>
    <hyperlink ref="C806" location="RANGE!pronto___22_u_pronto_data_L01_22_20_22drilldown_22_20_22stock_code_20_22_20_22103205_________________________22" display="103205 - SODIUM HYDROXIDE CAUSTIC BULK LIQUID NAOH 49.7-50.3% W/W MA " xr:uid="{1628CDE9-8C0C-4EC0-A988-492D61AE5BAE}"/>
    <hyperlink ref="C807" location="RANGE!pronto___22_u_pronto_data_L01_22_20_22drilldown_22_20_22stock_code_20_22_20_22103205_________________________22" display="103205 - SODIUM HYDROXIDE CAUSTIC BULK LIQUID NAOH 49.7-50.3% W/W MA " xr:uid="{BA5EF791-BC5C-4285-B46A-54D1F3BE8DDB}"/>
    <hyperlink ref="C808" location="RANGE!pronto___22_u_pronto_data_L01_22_20_22drilldown_22_20_22stock_code_20_22_20_22103205_________________________22" display="103205 - SODIUM HYDROXIDE CAUSTIC BULK LIQUID NAOH 49.7-50.3% W/W MA " xr:uid="{F4D694E1-4BCE-4FDE-992C-49DB54E0405B}"/>
    <hyperlink ref="C809" location="RANGE!pronto___22_u_pronto_data_L01_22_20_22drilldown_22_20_22stock_code_20_22_20_22103205_________________________22" display="103205 - SODIUM HYDROXIDE CAUSTIC BULK LIQUID NAOH 49.7-50.3% W/W MA " xr:uid="{8D21F680-6A70-4306-974B-C965360F7B4A}"/>
    <hyperlink ref="C810" location="RANGE!pronto___22_u_pronto_data_L01_22_20_22drilldown_22_20_22stock_code_20_22_20_22103205_________________________22" display="103205 - SODIUM HYDROXIDE CAUSTIC BULK LIQUID NAOH 49.7-50.3% W/W MA " xr:uid="{AA45F930-4B5D-4068-95E4-3430D669C95C}"/>
    <hyperlink ref="C811" location="RANGE!pronto___22_u_pronto_data_L01_22_20_22drilldown_22_20_22stock_code_20_22_20_22103205_________________________22" display="103205 - SODIUM HYDROXIDE CAUSTIC BULK LIQUID NAOH 49.7-50.3% W/W MA " xr:uid="{9304AFE8-C934-48B1-825C-D7F6C412AB9F}"/>
    <hyperlink ref="C812" location="RANGE!pronto___22_u_pronto_data_L01_22_20_22drilldown_22_20_22stock_code_20_22_20_22103205_________________________22" display="103205 - SODIUM HYDROXIDE CAUSTIC BULK LIQUID NAOH 49.7-50.3% W/W MA " xr:uid="{32FAFF55-8F4D-461C-9234-851A52F74326}"/>
    <hyperlink ref="C813" location="RANGE!pronto___22_u_pronto_data_L01_22_20_22drilldown_22_20_22stock_code_20_22_20_22103205_________________________22" display="103205 - SODIUM HYDROXIDE CAUSTIC BULK LIQUID NAOH 49.7-50.3% W/W MA " xr:uid="{5CF5974B-0E62-48C9-8626-D51E588A55EE}"/>
    <hyperlink ref="C814" location="RANGE!pronto___22_u_pronto_data_L01_22_20_22drilldown_22_20_22stock_code_20_22_20_22103205_________________________22" display="103205 - SODIUM HYDROXIDE CAUSTIC BULK LIQUID NAOH 49.7-50.3% W/W MA " xr:uid="{1CF97C70-7CFA-4440-86AE-BFAD02949B58}"/>
    <hyperlink ref="C815" location="RANGE!pronto___22_u_pronto_data_L01_22_20_22drilldown_22_20_22stock_code_20_22_20_22103205_________________________22" display="103205 - SODIUM HYDROXIDE CAUSTIC BULK LIQUID NAOH 49.7-50.3% W/W MA " xr:uid="{1EBD9C76-8A63-4EC9-BBFD-395AF03FC9F5}"/>
    <hyperlink ref="C816" location="RANGE!pronto___22_u_pronto_data_L01_22_20_22drilldown_22_20_22stock_code_20_22_20_22103205_________________________22" display="103205 - SODIUM HYDROXIDE CAUSTIC BULK LIQUID NAOH 49.7-50.3% W/W MA " xr:uid="{B63B38AC-4780-4952-9FC7-62626055CAED}"/>
    <hyperlink ref="C817" location="RANGE!pronto___22_u_pronto_data_L01_22_20_22drilldown_22_20_22stock_code_20_22_20_22103205_________________________22" display="103205 - SODIUM HYDROXIDE CAUSTIC BULK LIQUID NAOH 49.7-50.3% W/W MA " xr:uid="{C3080500-2C18-4364-9C7E-0318C01B1A08}"/>
    <hyperlink ref="C818" location="RANGE!pronto___22_u_pronto_data_L01_22_20_22drilldown_22_20_22stock_code_20_22_20_22103205_________________________22" display="103205 - SODIUM HYDROXIDE CAUSTIC BULK LIQUID NAOH 49.7-50.3% W/W MA " xr:uid="{8A9FDD46-59B9-4F5C-AAA7-3C6494EC5765}"/>
    <hyperlink ref="C819" location="RANGE!pronto___22_u_pronto_data_L01_22_20_22drilldown_22_20_22stock_code_20_22_20_22103205_________________________22" display="103205 - SODIUM HYDROXIDE CAUSTIC BULK LIQUID NAOH 49.7-50.3% W/W MA " xr:uid="{B57E3708-3F77-4CF9-8CEA-93C38061D728}"/>
    <hyperlink ref="C820" location="RANGE!pronto___22_u_pronto_data_L01_22_20_22drilldown_22_20_22stock_code_20_22_20_22103205_________________________22" display="103205 - SODIUM HYDROXIDE CAUSTIC BULK LIQUID NAOH 49.7-50.3% W/W MA " xr:uid="{16EB0BC2-0EFD-4E7E-B099-48570A547B03}"/>
    <hyperlink ref="C821" location="RANGE!pronto___22_u_pronto_data_L01_22_20_22drilldown_22_20_22stock_code_20_22_20_22103205_________________________22" display="103205 - SODIUM HYDROXIDE CAUSTIC BULK LIQUID NAOH 49.7-50.3% W/W MA " xr:uid="{A7502750-5199-4EC3-A953-11032DA85932}"/>
    <hyperlink ref="C823" location="RANGE!pronto___22_u_pronto_data_L01_22_20_22drilldown_22_20_22stock_code_20_22_20_22103206_________________________22" display="103206 - DIESEL FUEL BULK  " xr:uid="{32A51EB4-FCD5-41D8-B4DA-A436BD9144F4}"/>
    <hyperlink ref="C824" location="RANGE!pronto___22_u_pronto_data_L01_22_20_22drilldown_22_20_22stock_code_20_22_20_22103206_________________________22" display="103206 - DIESEL FUEL BULK  " xr:uid="{3176370B-D356-4B2A-9E3D-AACEF8293D39}"/>
    <hyperlink ref="C825" location="RANGE!pronto___22_u_pronto_data_L01_22_20_22drilldown_22_20_22stock_code_20_22_20_22103206_________________________22" display="103206 - DIESEL FUEL BULK  " xr:uid="{6A76DE0D-6515-46FF-BB2D-014C246F8F86}"/>
    <hyperlink ref="C826" location="RANGE!pronto___22_u_pronto_data_L01_22_20_22drilldown_22_20_22stock_code_20_22_20_22103206_________________________22" display="103206 - DIESEL FUEL BULK  " xr:uid="{ABDDF92C-3166-48F1-9953-118C4180634F}"/>
    <hyperlink ref="C827" location="RANGE!pronto___22_u_pronto_data_L01_22_20_22drilldown_22_20_22stock_code_20_22_20_22103206_________________________22" display="103206 - DIESEL FUEL BULK  " xr:uid="{39070B89-536E-436E-A239-F1BD59F961D7}"/>
    <hyperlink ref="C828" location="RANGE!pronto___22_u_pronto_data_L01_22_20_22drilldown_22_20_22stock_code_20_22_20_22103206_________________________22" display="103206 - DIESEL FUEL BULK  " xr:uid="{7D3CFE33-D635-434F-9149-2B2DBA7A8AC2}"/>
    <hyperlink ref="C829" location="RANGE!pronto___22_u_pronto_data_L01_22_20_22drilldown_22_20_22stock_code_20_22_20_22103206_________________________22" display="103206 - DIESEL FUEL BULK  " xr:uid="{61E655A4-7246-4C0A-93EA-A8F26BDE5991}"/>
    <hyperlink ref="C830" location="RANGE!pronto___22_u_pronto_data_L01_22_20_22drilldown_22_20_22stock_code_20_22_20_22103206_________________________22" display="103206 - DIESEL FUEL BULK  " xr:uid="{D8D52F8A-63C3-4F4D-A12B-A8DB3E229712}"/>
    <hyperlink ref="C831" location="RANGE!pronto___22_u_pronto_data_L01_22_20_22drilldown_22_20_22stock_code_20_22_20_22103206_________________________22" display="103206 - DIESEL FUEL BULK  " xr:uid="{CF0D0730-0471-4B11-86CC-4CEB3E179A46}"/>
    <hyperlink ref="C832" location="RANGE!pronto___22_u_pronto_data_L01_22_20_22drilldown_22_20_22stock_code_20_22_20_22103206_________________________22" display="103206 - DIESEL FUEL BULK  " xr:uid="{3D87CE2D-3CA4-471F-8592-6D71C1D51BAD}"/>
    <hyperlink ref="C833" location="RANGE!pronto___22_u_pronto_data_L01_22_20_22drilldown_22_20_22stock_code_20_22_20_22103206_________________________22" display="103206 - DIESEL FUEL BULK  " xr:uid="{24A4E68D-B221-47DC-BBE0-40E67FC46279}"/>
    <hyperlink ref="C834" location="RANGE!pronto___22_u_pronto_data_L01_22_20_22drilldown_22_20_22stock_code_20_22_20_22103206_________________________22" display="103206 - DIESEL FUEL BULK  " xr:uid="{FB1FC266-0BD1-4464-8067-5559D02ABEC7}"/>
    <hyperlink ref="C835" location="RANGE!pronto___22_u_pronto_data_L01_22_20_22drilldown_22_20_22stock_code_20_22_20_22103206_________________________22" display="103206 - DIESEL FUEL BULK  " xr:uid="{026DE678-C250-46DC-BB61-FA96DD663F47}"/>
    <hyperlink ref="C836" location="RANGE!pronto___22_u_pronto_data_L01_22_20_22drilldown_22_20_22stock_code_20_22_20_22103206_________________________22" display="103206 - DIESEL FUEL BULK  " xr:uid="{DD1E9A9D-CBA2-490F-BD55-A32BC2DE1FF8}"/>
    <hyperlink ref="C837" location="RANGE!pronto___22_u_pronto_data_L01_22_20_22drilldown_22_20_22stock_code_20_22_20_22103206_________________________22" display="103206 - DIESEL FUEL BULK  " xr:uid="{6864EDD1-2954-4ED6-88CE-C8769FDE858F}"/>
    <hyperlink ref="C838" location="RANGE!pronto___22_u_pronto_data_L01_22_20_22drilldown_22_20_22stock_code_20_22_20_22103206_________________________22" display="103206 - DIESEL FUEL BULK  " xr:uid="{D0F516EF-2458-4CD0-B8D5-D95BBCCCE968}"/>
    <hyperlink ref="C839" location="RANGE!pronto___22_u_pronto_data_L01_22_20_22drilldown_22_20_22stock_code_20_22_20_22103206_________________________22" display="103206 - DIESEL FUEL BULK  " xr:uid="{0C76457B-DF8A-47A2-969E-9D390A40F989}"/>
    <hyperlink ref="C840" location="RANGE!pronto___22_u_pronto_data_L01_22_20_22drilldown_22_20_22stock_code_20_22_20_22103206_________________________22" display="103206 - DIESEL FUEL BULK  " xr:uid="{2CB27EF2-2E19-4FCA-859B-FF06BBEFF7FA}"/>
    <hyperlink ref="C841" location="RANGE!pronto___22_u_pronto_data_L01_22_20_22drilldown_22_20_22stock_code_20_22_20_22103206_________________________22" display="103206 - DIESEL FUEL BULK  " xr:uid="{9935331F-5FAE-4935-A8AF-3A2770427944}"/>
    <hyperlink ref="C842" location="RANGE!pronto___22_u_pronto_data_L01_22_20_22drilldown_22_20_22stock_code_20_22_20_22103206_________________________22" display="103206 - DIESEL FUEL BULK  " xr:uid="{B1B46998-4380-4CC7-B684-F01AD4B5755C}"/>
    <hyperlink ref="C843" location="RANGE!pronto___22_u_pronto_data_L01_22_20_22drilldown_22_20_22stock_code_20_22_20_22103206_________________________22" display="103206 - DIESEL FUEL BULK  " xr:uid="{94512E29-7C04-48CC-9B83-9A8267374746}"/>
    <hyperlink ref="C844" location="RANGE!pronto___22_u_pronto_data_L01_22_20_22drilldown_22_20_22stock_code_20_22_20_22103206_________________________22" display="103206 - DIESEL FUEL BULK  " xr:uid="{E253BEA8-7B9D-4430-AB90-465E6C5F8CDC}"/>
    <hyperlink ref="C845" location="RANGE!pronto___22_u_pronto_data_L01_22_20_22drilldown_22_20_22stock_code_20_22_20_22103206_________________________22" display="103206 - DIESEL FUEL BULK  " xr:uid="{8EB8E68A-C125-43B6-ABCF-20DAE63CE343}"/>
    <hyperlink ref="C846" location="RANGE!pronto___22_u_pronto_data_L01_22_20_22drilldown_22_20_22stock_code_20_22_20_22103206_________________________22" display="103206 - DIESEL FUEL BULK  " xr:uid="{F29F5C44-A481-49F4-94F1-C3EADD001942}"/>
    <hyperlink ref="C847" location="RANGE!pronto___22_u_pronto_data_L01_22_20_22drilldown_22_20_22stock_code_20_22_20_22103206_________________________22" display="103206 - DIESEL FUEL BULK  " xr:uid="{D3F80978-05FD-4568-9CBB-09457487E57B}"/>
    <hyperlink ref="C848" location="RANGE!pronto___22_u_pronto_data_L01_22_20_22drilldown_22_20_22stock_code_20_22_20_22103206_________________________22" display="103206 - DIESEL FUEL BULK  " xr:uid="{31345B63-6C42-44F7-8A3D-50C248F12EA7}"/>
    <hyperlink ref="C849" location="RANGE!pronto___22_u_pronto_data_L01_22_20_22drilldown_22_20_22stock_code_20_22_20_22103206_________________________22" display="103206 - DIESEL FUEL BULK  " xr:uid="{5415C546-BBCA-484C-B7FE-1468FF78000F}"/>
    <hyperlink ref="C850" location="RANGE!pronto___22_u_pronto_data_L01_22_20_22drilldown_22_20_22stock_code_20_22_20_22103206_________________________22" display="103206 - DIESEL FUEL BULK  " xr:uid="{A259FFEA-4BD8-499F-951F-3D91FC6F6FC9}"/>
    <hyperlink ref="C851" location="RANGE!pronto___22_u_pronto_data_L01_22_20_22drilldown_22_20_22stock_code_20_22_20_22103206_________________________22" display="103206 - DIESEL FUEL BULK  " xr:uid="{211FDDC9-74EB-42D9-AEBE-0BC27954F6BE}"/>
    <hyperlink ref="C852" location="RANGE!pronto___22_u_pronto_data_L01_22_20_22drilldown_22_20_22stock_code_20_22_20_22103206_________________________22" display="103206 - DIESEL FUEL BULK  " xr:uid="{E99797B2-07AF-4CEE-B7E9-0CB5FA946D75}"/>
    <hyperlink ref="C853" location="RANGE!pronto___22_u_pronto_data_L01_22_20_22drilldown_22_20_22stock_code_20_22_20_22103206_________________________22" display="103206 - DIESEL FUEL BULK  " xr:uid="{04E7A840-FB4C-4AAA-AA86-1A5EEAE362B3}"/>
    <hyperlink ref="C854" location="RANGE!pronto___22_u_pronto_data_L01_22_20_22drilldown_22_20_22stock_code_20_22_20_22103206_________________________22" display="103206 - DIESEL FUEL BULK  " xr:uid="{5A382695-3082-43DC-AFB2-FFD4C9034C0C}"/>
    <hyperlink ref="C855" location="RANGE!pronto___22_u_pronto_data_L01_22_20_22drilldown_22_20_22stock_code_20_22_20_22103206_________________________22" display="103206 - DIESEL FUEL BULK  " xr:uid="{94C0E16B-7651-43AA-B516-3B473C374926}"/>
    <hyperlink ref="C856" location="RANGE!pronto___22_u_pronto_data_L01_22_20_22drilldown_22_20_22stock_code_20_22_20_22103206_________________________22" display="103206 - DIESEL FUEL BULK  " xr:uid="{AAE74DC4-017C-470C-8E3B-A297109FE299}"/>
    <hyperlink ref="C857" location="RANGE!pronto___22_u_pronto_data_L01_22_20_22drilldown_22_20_22stock_code_20_22_20_22103206_________________________22" display="103206 - DIESEL FUEL BULK  " xr:uid="{E24270E4-13D7-4284-B047-3BD2B538CB95}"/>
    <hyperlink ref="C858" location="RANGE!pronto___22_u_pronto_data_L01_22_20_22drilldown_22_20_22stock_code_20_22_20_22103206_________________________22" display="103206 - DIESEL FUEL BULK  " xr:uid="{2E223438-CD1B-4E4F-9263-53C410213F42}"/>
    <hyperlink ref="C859" location="RANGE!pronto___22_u_pronto_data_L01_22_20_22drilldown_22_20_22stock_code_20_22_20_22103206_________________________22" display="103206 - DIESEL FUEL BULK  " xr:uid="{DBA8F262-C909-4811-9B28-BC3DB45C0506}"/>
    <hyperlink ref="C860" location="RANGE!pronto___22_u_pronto_data_L01_22_20_22drilldown_22_20_22stock_code_20_22_20_22103206_________________________22" display="103206 - DIESEL FUEL BULK  " xr:uid="{F5392397-C6A1-4396-A4D8-F098B5C52F42}"/>
    <hyperlink ref="C861" location="RANGE!pronto___22_u_pronto_data_L01_22_20_22drilldown_22_20_22stock_code_20_22_20_22103206_________________________22" display="103206 - DIESEL FUEL BULK  " xr:uid="{D1A8FA1C-C177-4422-9BAE-68179DCC9022}"/>
    <hyperlink ref="C862" location="RANGE!pronto___22_u_pronto_data_L01_22_20_22drilldown_22_20_22stock_code_20_22_20_22103206_________________________22" display="103206 - DIESEL FUEL BULK  " xr:uid="{C9CDA707-7FBA-4DA8-B6D6-5E24C05C584D}"/>
    <hyperlink ref="C863" location="RANGE!pronto___22_u_pronto_data_L01_22_20_22drilldown_22_20_22stock_code_20_22_20_22103206_________________________22" display="103206 - DIESEL FUEL BULK  " xr:uid="{C843D069-1FB9-41C9-824B-EAAD52B84687}"/>
    <hyperlink ref="C864" location="RANGE!pronto___22_u_pronto_data_L01_22_20_22drilldown_22_20_22stock_code_20_22_20_22103206_________________________22" display="103206 - DIESEL FUEL BULK  " xr:uid="{2B230F8C-91FF-4AA0-B5FC-3F4190BA0334}"/>
    <hyperlink ref="C865" location="RANGE!pronto___22_u_pronto_data_L01_22_20_22drilldown_22_20_22stock_code_20_22_20_22103206_________________________22" display="103206 - DIESEL FUEL BULK  " xr:uid="{25B50EAE-4773-418B-B2F5-ED57C4E60D20}"/>
    <hyperlink ref="C866" location="RANGE!pronto___22_u_pronto_data_L01_22_20_22drilldown_22_20_22stock_code_20_22_20_22103206_________________________22" display="103206 - DIESEL FUEL BULK  " xr:uid="{FA9B9F66-8F03-4A9D-901D-4FB0BFC4A3FD}"/>
    <hyperlink ref="C867" location="RANGE!pronto___22_u_pronto_data_L01_22_20_22drilldown_22_20_22stock_code_20_22_20_22103206_________________________22" display="103206 - DIESEL FUEL BULK  " xr:uid="{C8543B58-E45A-49A6-BD12-FA23979BC7DB}"/>
    <hyperlink ref="C868" location="RANGE!pronto___22_u_pronto_data_L01_22_20_22drilldown_22_20_22stock_code_20_22_20_22103206_________________________22" display="103206 - DIESEL FUEL BULK  " xr:uid="{481DD9C8-EE0D-4564-B453-438BDD11EF03}"/>
    <hyperlink ref="C869" location="RANGE!pronto___22_u_pronto_data_L01_22_20_22drilldown_22_20_22stock_code_20_22_20_22103206_________________________22" display="103206 - DIESEL FUEL BULK  " xr:uid="{0E03B5AB-9D1B-401D-B47E-C4063C6E1642}"/>
    <hyperlink ref="C870" location="RANGE!pronto___22_u_pronto_data_L01_22_20_22drilldown_22_20_22stock_code_20_22_20_22103206_________________________22" display="103206 - DIESEL FUEL BULK  " xr:uid="{C0592531-01CB-4EC2-B70F-D7FFF2BBFAC9}"/>
    <hyperlink ref="C871" location="RANGE!pronto___22_u_pronto_data_L01_22_20_22drilldown_22_20_22stock_code_20_22_20_22103206_________________________22" display="103206 - DIESEL FUEL BULK  " xr:uid="{D7FCFCF5-243A-4132-B1A4-7171BD15B410}"/>
    <hyperlink ref="C872" location="RANGE!pronto___22_u_pronto_data_L01_22_20_22drilldown_22_20_22stock_code_20_22_20_22103206_________________________22" display="103206 - DIESEL FUEL BULK  " xr:uid="{36D167E7-A24D-4521-A368-09C49CC38035}"/>
    <hyperlink ref="C873" location="RANGE!pronto___22_u_pronto_data_L01_22_20_22drilldown_22_20_22stock_code_20_22_20_22103206_________________________22" display="103206 - DIESEL FUEL BULK  " xr:uid="{5E10E7AF-A2DC-4628-9D88-B2A4C231AF62}"/>
    <hyperlink ref="C874" location="RANGE!pronto___22_u_pronto_data_L01_22_20_22drilldown_22_20_22stock_code_20_22_20_22103206_________________________22" display="103206 - DIESEL FUEL BULK  " xr:uid="{5C0C1980-C79F-45EC-BE4D-5DC17615EE24}"/>
    <hyperlink ref="C875" location="RANGE!pronto___22_u_pronto_data_L01_22_20_22drilldown_22_20_22stock_code_20_22_20_22103206_________________________22" display="103206 - DIESEL FUEL BULK  " xr:uid="{4E0414B1-CA1B-413F-804D-C5ACA15C53D6}"/>
    <hyperlink ref="C876" location="RANGE!pronto___22_u_pronto_data_L01_22_20_22drilldown_22_20_22stock_code_20_22_20_22103206_________________________22" display="103206 - DIESEL FUEL BULK  " xr:uid="{D99FB362-58CE-4352-9D64-96A7BC5BE724}"/>
    <hyperlink ref="C877" location="RANGE!pronto___22_u_pronto_data_L01_22_20_22drilldown_22_20_22stock_code_20_22_20_22103206_________________________22" display="103206 - DIESEL FUEL BULK  " xr:uid="{D7F8FD33-C56C-457B-AA10-041A8973F5FF}"/>
    <hyperlink ref="C878" location="RANGE!pronto___22_u_pronto_data_L01_22_20_22drilldown_22_20_22stock_code_20_22_20_22103206_________________________22" display="103206 - DIESEL FUEL BULK  " xr:uid="{CECCA574-377E-4E10-B7C0-319392F4983B}"/>
    <hyperlink ref="C879" location="RANGE!pronto___22_u_pronto_data_L01_22_20_22drilldown_22_20_22stock_code_20_22_20_22103206_________________________22" display="103206 - DIESEL FUEL BULK  " xr:uid="{EA649A63-4512-4625-B8FA-187FE75A7FA4}"/>
    <hyperlink ref="C880" location="RANGE!pronto___22_u_pronto_data_L01_22_20_22drilldown_22_20_22stock_code_20_22_20_22103206_________________________22" display="103206 - DIESEL FUEL BULK  " xr:uid="{3B8E10C0-5716-48F0-95E7-946BA57A824E}"/>
    <hyperlink ref="C881" location="RANGE!pronto___22_u_pronto_data_L01_22_20_22drilldown_22_20_22stock_code_20_22_20_22103206_________________________22" display="103206 - DIESEL FUEL BULK  " xr:uid="{ABB1FC6B-0DEE-4634-B693-8E40497C0C9F}"/>
    <hyperlink ref="C882" location="RANGE!pronto___22_u_pronto_data_L01_22_20_22drilldown_22_20_22stock_code_20_22_20_22103206_________________________22" display="103206 - DIESEL FUEL BULK  " xr:uid="{52B8D424-5523-4901-86AD-48DE15D4F2DB}"/>
    <hyperlink ref="C883" location="RANGE!pronto___22_u_pronto_data_L01_22_20_22drilldown_22_20_22stock_code_20_22_20_22103206_________________________22" display="103206 - DIESEL FUEL BULK  " xr:uid="{4451D787-7110-48B4-ADCB-427553E4AC28}"/>
    <hyperlink ref="C884" location="RANGE!pronto___22_u_pronto_data_L01_22_20_22drilldown_22_20_22stock_code_20_22_20_22103206_________________________22" display="103206 - DIESEL FUEL BULK  " xr:uid="{684C1BC3-D8FD-4B07-B7D6-408672D1E0CF}"/>
    <hyperlink ref="C885" location="RANGE!pronto___22_u_pronto_data_L01_22_20_22drilldown_22_20_22stock_code_20_22_20_22103206_________________________22" display="103206 - DIESEL FUEL BULK  " xr:uid="{42197896-E4D8-474D-B22C-106E3226AAC8}"/>
    <hyperlink ref="C886" location="RANGE!pronto___22_u_pronto_data_L01_22_20_22drilldown_22_20_22stock_code_20_22_20_22103206_________________________22" display="103206 - DIESEL FUEL BULK  " xr:uid="{C789557F-FEAE-43DA-9C0F-B3D0C5F202B3}"/>
    <hyperlink ref="C887" location="RANGE!pronto___22_u_pronto_data_L01_22_20_22drilldown_22_20_22stock_code_20_22_20_22103206_________________________22" display="103206 - DIESEL FUEL BULK  " xr:uid="{B6A5C810-5434-4B53-9181-86FE1D7F2DFF}"/>
    <hyperlink ref="C888" location="RANGE!pronto___22_u_pronto_data_L01_22_20_22drilldown_22_20_22stock_code_20_22_20_22103206_________________________22" display="103206 - DIESEL FUEL BULK  " xr:uid="{EECBF98E-934D-41E3-81D0-FEA64B46BADA}"/>
    <hyperlink ref="C889" location="RANGE!pronto___22_u_pronto_data_L01_22_20_22drilldown_22_20_22stock_code_20_22_20_22103206_________________________22" display="103206 - DIESEL FUEL BULK  " xr:uid="{AA51C128-25C4-4E1F-82A9-C8EF51BAA696}"/>
    <hyperlink ref="C890" location="RANGE!pronto___22_u_pronto_data_L01_22_20_22drilldown_22_20_22stock_code_20_22_20_22103206_________________________22" display="103206 - DIESEL FUEL BULK  " xr:uid="{85D2018E-6C80-4E02-A19A-C42791E2C5DB}"/>
    <hyperlink ref="C891" location="RANGE!pronto___22_u_pronto_data_L01_22_20_22drilldown_22_20_22stock_code_20_22_20_22103206_________________________22" display="103206 - DIESEL FUEL BULK  " xr:uid="{D429AB00-0117-437A-A738-BE5E00A8DEE9}"/>
    <hyperlink ref="C892" location="RANGE!pronto___22_u_pronto_data_L01_22_20_22drilldown_22_20_22stock_code_20_22_20_22103206_________________________22" display="103206 - DIESEL FUEL BULK  " xr:uid="{B09737D4-F1A0-4E9A-BEE6-AE8FF774EB40}"/>
    <hyperlink ref="C893" location="RANGE!pronto___22_u_pronto_data_L01_22_20_22drilldown_22_20_22stock_code_20_22_20_22103206_________________________22" display="103206 - DIESEL FUEL BULK  " xr:uid="{53F98C26-94B6-45CE-967A-961CD85955A7}"/>
    <hyperlink ref="C894" location="RANGE!pronto___22_u_pronto_data_L01_22_20_22drilldown_22_20_22stock_code_20_22_20_22103206_________________________22" display="103206 - DIESEL FUEL BULK  " xr:uid="{FEB1D75B-CDBD-4F1B-A122-1C86337D8D13}"/>
    <hyperlink ref="C895" location="RANGE!pronto___22_u_pronto_data_L01_22_20_22drilldown_22_20_22stock_code_20_22_20_22103206_________________________22" display="103206 - DIESEL FUEL BULK  " xr:uid="{784F32CB-6671-4D00-863A-7777F5EB7C76}"/>
    <hyperlink ref="C896" location="RANGE!pronto___22_u_pronto_data_L01_22_20_22drilldown_22_20_22stock_code_20_22_20_22103206_________________________22" display="103206 - DIESEL FUEL BULK  " xr:uid="{F7DEF040-0B9C-4ECA-8A0F-40247822EF8E}"/>
    <hyperlink ref="C897" location="RANGE!pronto___22_u_pronto_data_L01_22_20_22drilldown_22_20_22stock_code_20_22_20_22103206_________________________22" display="103206 - DIESEL FUEL BULK  " xr:uid="{8B0EB90C-AC1B-44FC-958D-E142F879D5E5}"/>
    <hyperlink ref="C898" location="RANGE!pronto___22_u_pronto_data_L01_22_20_22drilldown_22_20_22stock_code_20_22_20_22103206_________________________22" display="103206 - DIESEL FUEL BULK  " xr:uid="{2D2022F9-3F2A-40F2-9EC9-1AFDD581312D}"/>
    <hyperlink ref="C899" location="RANGE!pronto___22_u_pronto_data_L01_22_20_22drilldown_22_20_22stock_code_20_22_20_22103206_________________________22" display="103206 - DIESEL FUEL BULK  " xr:uid="{AB7121E5-E6D6-483D-BA24-EC2BF76A71A0}"/>
    <hyperlink ref="C900" location="RANGE!pronto___22_u_pronto_data_L01_22_20_22drilldown_22_20_22stock_code_20_22_20_22103206_________________________22" display="103206 - DIESEL FUEL BULK  " xr:uid="{CD1A760C-8E6B-47E7-8CEE-C746AEAF5A70}"/>
    <hyperlink ref="C901" location="RANGE!pronto___22_u_pronto_data_L01_22_20_22drilldown_22_20_22stock_code_20_22_20_22103206_________________________22" display="103206 - DIESEL FUEL BULK  " xr:uid="{E75231D7-EEDC-40A1-BE18-BEB7B63E96C4}"/>
    <hyperlink ref="C902" location="RANGE!pronto___22_u_pronto_data_L01_22_20_22drilldown_22_20_22stock_code_20_22_20_22103206_________________________22" display="103206 - DIESEL FUEL BULK  " xr:uid="{AF873BEE-0BA3-4C34-AC98-A14FE14BF160}"/>
    <hyperlink ref="C903" location="RANGE!pronto___22_u_pronto_data_L01_22_20_22drilldown_22_20_22stock_code_20_22_20_22103206_________________________22" display="103206 - DIESEL FUEL BULK  " xr:uid="{D8FA63C2-9429-4444-9D3C-51A80FB685E3}"/>
    <hyperlink ref="C904" location="RANGE!pronto___22_u_pronto_data_L01_22_20_22drilldown_22_20_22stock_code_20_22_20_22103206_________________________22" display="103206 - DIESEL FUEL BULK  " xr:uid="{E778C1EF-7331-4693-81A7-5A4C7214CB59}"/>
    <hyperlink ref="C905" location="RANGE!pronto___22_u_pronto_data_L01_22_20_22drilldown_22_20_22stock_code_20_22_20_22103206_________________________22" display="103206 - DIESEL FUEL BULK  " xr:uid="{F8BEF497-C72E-43C5-9F14-5E7F6DABDD33}"/>
    <hyperlink ref="C906" location="RANGE!pronto___22_u_pronto_data_L01_22_20_22drilldown_22_20_22stock_code_20_22_20_22103206_________________________22" display="103206 - DIESEL FUEL BULK  " xr:uid="{10EBA589-F927-4F17-BE66-5F84E8105669}"/>
    <hyperlink ref="C907" location="RANGE!pronto___22_u_pronto_data_L01_22_20_22drilldown_22_20_22stock_code_20_22_20_22103206_________________________22" display="103206 - DIESEL FUEL BULK  " xr:uid="{821BC98B-16DF-4ADD-AE3E-B9DE7EC9BFB5}"/>
    <hyperlink ref="C908" location="RANGE!pronto___22_u_pronto_data_L01_22_20_22drilldown_22_20_22stock_code_20_22_20_22103206_________________________22" display="103206 - DIESEL FUEL BULK  " xr:uid="{DAA28C20-0DBE-481E-8D2B-2CF62E4BE755}"/>
    <hyperlink ref="C909" location="RANGE!pronto___22_u_pronto_data_L01_22_20_22drilldown_22_20_22stock_code_20_22_20_22103206_________________________22" display="103206 - DIESEL FUEL BULK  " xr:uid="{258342C9-8597-46AC-BBAA-6A891100BB02}"/>
    <hyperlink ref="C910" location="RANGE!pronto___22_u_pronto_data_L01_22_20_22drilldown_22_20_22stock_code_20_22_20_22103206_________________________22" display="103206 - DIESEL FUEL BULK  " xr:uid="{98C59D77-D449-4E57-85D1-1EFA4D75E1EF}"/>
    <hyperlink ref="C911" location="RANGE!pronto___22_u_pronto_data_L01_22_20_22drilldown_22_20_22stock_code_20_22_20_22103206_________________________22" display="103206 - DIESEL FUEL BULK  " xr:uid="{AC23FE43-E1B3-4467-8605-3E204A043E55}"/>
    <hyperlink ref="C912" location="RANGE!pronto___22_u_pronto_data_L01_22_20_22drilldown_22_20_22stock_code_20_22_20_22103206_________________________22" display="103206 - DIESEL FUEL BULK  " xr:uid="{8FC2247B-65A0-4D82-B065-76BF7A49278A}"/>
    <hyperlink ref="C913" location="RANGE!pronto___22_u_pronto_data_L01_22_20_22drilldown_22_20_22stock_code_20_22_20_22103206_________________________22" display="103206 - DIESEL FUEL BULK  " xr:uid="{973C332E-1044-4F2A-BBBA-5D8E18FCD19A}"/>
    <hyperlink ref="C914" location="RANGE!pronto___22_u_pronto_data_L01_22_20_22drilldown_22_20_22stock_code_20_22_20_22103206_________________________22" display="103206 - DIESEL FUEL BULK  " xr:uid="{A161085C-1C06-4066-9580-7EC91C49A3B2}"/>
    <hyperlink ref="C915" location="RANGE!pronto___22_u_pronto_data_L01_22_20_22drilldown_22_20_22stock_code_20_22_20_22103206_________________________22" display="103206 - DIESEL FUEL BULK  " xr:uid="{7F4B4D89-7391-4471-8A5F-BDEA889892B8}"/>
    <hyperlink ref="C916" location="RANGE!pronto___22_u_pronto_data_L01_22_20_22drilldown_22_20_22stock_code_20_22_20_22103206_________________________22" display="103206 - DIESEL FUEL BULK  " xr:uid="{904A4DAE-D335-4C86-B20B-A76F1928DE48}"/>
    <hyperlink ref="C917" location="RANGE!pronto___22_u_pronto_data_L01_22_20_22drilldown_22_20_22stock_code_20_22_20_22103206_________________________22" display="103206 - DIESEL FUEL BULK  " xr:uid="{67B5E02D-5D46-4F3B-9414-0C735786FE90}"/>
    <hyperlink ref="C918" location="RANGE!pronto___22_u_pronto_data_L01_22_20_22drilldown_22_20_22stock_code_20_22_20_22103206_________________________22" display="103206 - DIESEL FUEL BULK  " xr:uid="{F226C9F6-E0C0-4148-A925-82FEDDBA7655}"/>
    <hyperlink ref="C919" location="RANGE!pronto___22_u_pronto_data_L01_22_20_22drilldown_22_20_22stock_code_20_22_20_22103206_________________________22" display="103206 - DIESEL FUEL BULK  " xr:uid="{9DACDE78-95E9-4D2B-AC65-1ED026436997}"/>
    <hyperlink ref="C920" location="RANGE!pronto___22_u_pronto_data_L01_22_20_22drilldown_22_20_22stock_code_20_22_20_22103206_________________________22" display="103206 - DIESEL FUEL BULK  " xr:uid="{53D900FC-04BA-4A86-8AFF-6A4C95B9C39A}"/>
    <hyperlink ref="C921" location="RANGE!pronto___22_u_pronto_data_L01_22_20_22drilldown_22_20_22stock_code_20_22_20_22103206_________________________22" display="103206 - DIESEL FUEL BULK  " xr:uid="{50D68038-925F-49E5-BA95-D1E47E59CB34}"/>
    <hyperlink ref="C922" location="RANGE!pronto___22_u_pronto_data_L01_22_20_22drilldown_22_20_22stock_code_20_22_20_22103206_________________________22" display="103206 - DIESEL FUEL BULK  " xr:uid="{CD2D08FB-D1B0-4AC9-83CB-DF80D69AD2C6}"/>
    <hyperlink ref="C923" location="RANGE!pronto___22_u_pronto_data_L01_22_20_22drilldown_22_20_22stock_code_20_22_20_22103206_________________________22" display="103206 - DIESEL FUEL BULK  " xr:uid="{FDB9335D-15D2-4FDF-8A5E-53138E6FA747}"/>
    <hyperlink ref="C924" location="RANGE!pronto___22_u_pronto_data_L01_22_20_22drilldown_22_20_22stock_code_20_22_20_22103206_________________________22" display="103206 - DIESEL FUEL BULK  " xr:uid="{C752D666-9A6A-427F-92FD-20ED0814C8ED}"/>
    <hyperlink ref="C925" location="RANGE!pronto___22_u_pronto_data_L01_22_20_22drilldown_22_20_22stock_code_20_22_20_22103206_________________________22" display="103206 - DIESEL FUEL BULK  " xr:uid="{D90A4A37-A982-4A59-BC2E-154E6B07C7BD}"/>
    <hyperlink ref="C926" location="RANGE!pronto___22_u_pronto_data_L01_22_20_22drilldown_22_20_22stock_code_20_22_20_22103206_________________________22" display="103206 - DIESEL FUEL BULK  " xr:uid="{BCBE363E-FA74-44F5-A807-B5F0EF412DA6}"/>
    <hyperlink ref="C927" location="RANGE!pronto___22_u_pronto_data_L01_22_20_22drilldown_22_20_22stock_code_20_22_20_22103206_________________________22" display="103206 - DIESEL FUEL BULK  " xr:uid="{C4DC3F62-DD60-473A-8DE3-2772C5B97009}"/>
    <hyperlink ref="C928" location="RANGE!pronto___22_u_pronto_data_L01_22_20_22drilldown_22_20_22stock_code_20_22_20_22103206_________________________22" display="103206 - DIESEL FUEL BULK  " xr:uid="{BD70282C-3CAD-404C-A4C5-FCF5ED6A01A7}"/>
    <hyperlink ref="C929" location="RANGE!pronto___22_u_pronto_data_L01_22_20_22drilldown_22_20_22stock_code_20_22_20_22103206_________________________22" display="103206 - DIESEL FUEL BULK  " xr:uid="{49328765-F0AF-43E6-85A6-401640915277}"/>
    <hyperlink ref="C930" location="RANGE!pronto___22_u_pronto_data_L01_22_20_22drilldown_22_20_22stock_code_20_22_20_22103206_________________________22" display="103206 - DIESEL FUEL BULK  " xr:uid="{0B6074EE-4C37-4AB6-8E23-15BEE7111C54}"/>
    <hyperlink ref="C931" location="RANGE!pronto___22_u_pronto_data_L01_22_20_22drilldown_22_20_22stock_code_20_22_20_22103206_________________________22" display="103206 - DIESEL FUEL BULK  " xr:uid="{17DF24F8-1858-409A-8DE8-ED276735C125}"/>
    <hyperlink ref="C932" location="RANGE!pronto___22_u_pronto_data_L01_22_20_22drilldown_22_20_22stock_code_20_22_20_22103206_________________________22" display="103206 - DIESEL FUEL BULK  " xr:uid="{5A1ACCE2-00FC-4ED2-98F7-0125B9A60A84}"/>
    <hyperlink ref="C933" location="RANGE!pronto___22_u_pronto_data_L01_22_20_22drilldown_22_20_22stock_code_20_22_20_22103206_________________________22" display="103206 - DIESEL FUEL BULK  " xr:uid="{CFE157A1-973A-485E-A34E-DE032331F3CF}"/>
    <hyperlink ref="C934" location="RANGE!pronto___22_u_pronto_data_L01_22_20_22drilldown_22_20_22stock_code_20_22_20_22103206_________________________22" display="103206 - DIESEL FUEL BULK  " xr:uid="{7D8C9A5B-13A3-4B18-B976-981AA870D004}"/>
    <hyperlink ref="C935" location="RANGE!pronto___22_u_pronto_data_L01_22_20_22drilldown_22_20_22stock_code_20_22_20_22103206_________________________22" display="103206 - DIESEL FUEL BULK  " xr:uid="{6917E62A-214A-4B47-8F0F-7ADAF2ED34A1}"/>
    <hyperlink ref="C936" location="RANGE!pronto___22_u_pronto_data_L01_22_20_22drilldown_22_20_22stock_code_20_22_20_22103206_________________________22" display="103206 - DIESEL FUEL BULK  " xr:uid="{5FAC410F-B035-4BCA-AE4F-69AB0ECB471A}"/>
    <hyperlink ref="C937" location="RANGE!pronto___22_u_pronto_data_L01_22_20_22drilldown_22_20_22stock_code_20_22_20_22103206_________________________22" display="103206 - DIESEL FUEL BULK  " xr:uid="{023CCFBB-57AB-4737-8C0C-840300A85067}"/>
    <hyperlink ref="C938" location="RANGE!pronto___22_u_pronto_data_L01_22_20_22drilldown_22_20_22stock_code_20_22_20_22103206_________________________22" display="103206 - DIESEL FUEL BULK  " xr:uid="{413B0C92-6AB9-4062-AE16-08F1D0A5A4E7}"/>
    <hyperlink ref="C939" location="RANGE!pronto___22_u_pronto_data_L01_22_20_22drilldown_22_20_22stock_code_20_22_20_22103206_________________________22" display="103206 - DIESEL FUEL BULK  " xr:uid="{F699B1CB-F720-4542-9983-E3EC263BB046}"/>
    <hyperlink ref="C940" location="RANGE!pronto___22_u_pronto_data_L01_22_20_22drilldown_22_20_22stock_code_20_22_20_22103206_________________________22" display="103206 - DIESEL FUEL BULK  " xr:uid="{CEE40905-46EF-48F7-937B-A3F07E6E5E6B}"/>
    <hyperlink ref="C941" location="RANGE!pronto___22_u_pronto_data_L01_22_20_22drilldown_22_20_22stock_code_20_22_20_22103206_________________________22" display="103206 - DIESEL FUEL BULK  " xr:uid="{C5A19BF6-25B1-42CD-8E29-C67B1A85C12D}"/>
    <hyperlink ref="C942" location="RANGE!pronto___22_u_pronto_data_L01_22_20_22drilldown_22_20_22stock_code_20_22_20_22103206_________________________22" display="103206 - DIESEL FUEL BULK  " xr:uid="{06368D17-FBAA-435A-AAD0-093F466A945B}"/>
    <hyperlink ref="C943" location="RANGE!pronto___22_u_pronto_data_L01_22_20_22drilldown_22_20_22stock_code_20_22_20_22103206_________________________22" display="103206 - DIESEL FUEL BULK  " xr:uid="{F535D9BC-54FE-4495-B5AA-E793CE6E164D}"/>
    <hyperlink ref="C944" location="RANGE!pronto___22_u_pronto_data_L01_22_20_22drilldown_22_20_22stock_code_20_22_20_22103206_________________________22" display="103206 - DIESEL FUEL BULK  " xr:uid="{397F3894-A2EA-4F48-9C81-A5EF3F2554F5}"/>
    <hyperlink ref="C945" location="RANGE!pronto___22_u_pronto_data_L01_22_20_22drilldown_22_20_22stock_code_20_22_20_22103206_________________________22" display="103206 - DIESEL FUEL BULK  " xr:uid="{9862D616-108B-47C3-B0E6-111B81E7884C}"/>
    <hyperlink ref="C946" location="RANGE!pronto___22_u_pronto_data_L01_22_20_22drilldown_22_20_22stock_code_20_22_20_22103206_________________________22" display="103206 - DIESEL FUEL BULK  " xr:uid="{4D03E555-15CC-4AF1-ADD9-4E6F64241C4C}"/>
    <hyperlink ref="C947" location="RANGE!pronto___22_u_pronto_data_L01_22_20_22drilldown_22_20_22stock_code_20_22_20_22103206_________________________22" display="103206 - DIESEL FUEL BULK  " xr:uid="{A9B83BFA-4E55-4C00-9214-6902BB807EAA}"/>
    <hyperlink ref="C948" location="RANGE!pronto___22_u_pronto_data_L01_22_20_22drilldown_22_20_22stock_code_20_22_20_22103206_________________________22" display="103206 - DIESEL FUEL BULK  " xr:uid="{73DA37FB-D779-47CE-AAE7-08BDCAB5F2BD}"/>
    <hyperlink ref="C949" location="RANGE!pronto___22_u_pronto_data_L01_22_20_22drilldown_22_20_22stock_code_20_22_20_22103206_________________________22" display="103206 - DIESEL FUEL BULK  " xr:uid="{1A2EBB4E-D0DF-43B0-B61F-059F29F65D19}"/>
    <hyperlink ref="C950" location="RANGE!pronto___22_u_pronto_data_L01_22_20_22drilldown_22_20_22stock_code_20_22_20_22103206_________________________22" display="103206 - DIESEL FUEL BULK  " xr:uid="{5762B82A-6958-4104-B012-BC3248296F5F}"/>
    <hyperlink ref="C951" location="RANGE!pronto___22_u_pronto_data_L01_22_20_22drilldown_22_20_22stock_code_20_22_20_22103206_________________________22" display="103206 - DIESEL FUEL BULK  " xr:uid="{A1270BDC-7F12-42E4-9E60-68AF3EEDA2E7}"/>
    <hyperlink ref="C952" location="RANGE!pronto___22_u_pronto_data_L01_22_20_22drilldown_22_20_22stock_code_20_22_20_22103206_________________________22" display="103206 - DIESEL FUEL BULK  " xr:uid="{B0231CF2-D732-4EF2-A954-238EC2C54269}"/>
    <hyperlink ref="C953" location="RANGE!pronto___22_u_pronto_data_L01_22_20_22drilldown_22_20_22stock_code_20_22_20_22103206_________________________22" display="103206 - DIESEL FUEL BULK  " xr:uid="{8DFF88B0-2D79-4898-BAF0-2C816355ED9E}"/>
    <hyperlink ref="C954" location="RANGE!pronto___22_u_pronto_data_L01_22_20_22drilldown_22_20_22stock_code_20_22_20_22103206_________________________22" display="103206 - DIESEL FUEL BULK  " xr:uid="{A20FE4B6-2178-4F2C-9BA4-F85D8A15433F}"/>
    <hyperlink ref="C955" location="RANGE!pronto___22_u_pronto_data_L01_22_20_22drilldown_22_20_22stock_code_20_22_20_22103206_________________________22" display="103206 - DIESEL FUEL BULK  " xr:uid="{F37F448D-D114-4D08-8230-CDB4377B3B58}"/>
    <hyperlink ref="C956" location="RANGE!pronto___22_u_pronto_data_L01_22_20_22drilldown_22_20_22stock_code_20_22_20_22103206_________________________22" display="103206 - DIESEL FUEL BULK  " xr:uid="{3D6435FD-B344-4FC8-97FC-39BB5836F5EC}"/>
    <hyperlink ref="C957" location="RANGE!pronto___22_u_pronto_data_L01_22_20_22drilldown_22_20_22stock_code_20_22_20_22103206_________________________22" display="103206 - DIESEL FUEL BULK  " xr:uid="{4160A086-7DF7-4DB5-9034-42B92D5FD6CD}"/>
    <hyperlink ref="C958" location="RANGE!pronto___22_u_pronto_data_L01_22_20_22drilldown_22_20_22stock_code_20_22_20_22103206_________________________22" display="103206 - DIESEL FUEL BULK  " xr:uid="{8DC9FA6F-73FC-4584-AC6E-23A1E13BCB72}"/>
    <hyperlink ref="C959" location="RANGE!pronto___22_u_pronto_data_L01_22_20_22drilldown_22_20_22stock_code_20_22_20_22103206_________________________22" display="103206 - DIESEL FUEL BULK  " xr:uid="{D9FA4533-D332-4C70-917A-D9132F0BF612}"/>
    <hyperlink ref="C960" location="RANGE!pronto___22_u_pronto_data_L01_22_20_22drilldown_22_20_22stock_code_20_22_20_22103206_________________________22" display="103206 - DIESEL FUEL BULK  " xr:uid="{7FAEA12A-4B76-408A-B98A-8853EFA0AE22}"/>
    <hyperlink ref="C961" location="RANGE!pronto___22_u_pronto_data_L01_22_20_22drilldown_22_20_22stock_code_20_22_20_22103206_________________________22" display="103206 - DIESEL FUEL BULK  " xr:uid="{0AAAF554-4A19-4E40-8B3D-C5FC0B0FF946}"/>
    <hyperlink ref="C962" location="RANGE!pronto___22_u_pronto_data_L01_22_20_22drilldown_22_20_22stock_code_20_22_20_22103206_________________________22" display="103206 - DIESEL FUEL BULK  " xr:uid="{E0E0C7A9-3626-4F32-88CD-3CAFF550307E}"/>
    <hyperlink ref="C963" location="RANGE!pronto___22_u_pronto_data_L01_22_20_22drilldown_22_20_22stock_code_20_22_20_22103206_________________________22" display="103206 - DIESEL FUEL BULK  " xr:uid="{EDB00D99-623E-45D0-A1A9-56CDA063E185}"/>
    <hyperlink ref="C964" location="RANGE!pronto___22_u_pronto_data_L01_22_20_22drilldown_22_20_22stock_code_20_22_20_22103206_________________________22" display="103206 - DIESEL FUEL BULK  " xr:uid="{66BBA2F4-CA62-4DE1-8DBE-0295BF0CA689}"/>
    <hyperlink ref="C965" location="RANGE!pronto___22_u_pronto_data_L01_22_20_22drilldown_22_20_22stock_code_20_22_20_22103206_________________________22" display="103206 - DIESEL FUEL BULK  " xr:uid="{BA35B209-2309-4602-91E5-5517B133C6A4}"/>
    <hyperlink ref="C966" location="RANGE!pronto___22_u_pronto_data_L01_22_20_22drilldown_22_20_22stock_code_20_22_20_22103206_________________________22" display="103206 - DIESEL FUEL BULK  " xr:uid="{D1F1F891-6047-4BE7-B3F1-EE6BA1A0BF3F}"/>
    <hyperlink ref="C967" location="RANGE!pronto___22_u_pronto_data_L01_22_20_22drilldown_22_20_22stock_code_20_22_20_22103206_________________________22" display="103206 - DIESEL FUEL BULK  " xr:uid="{716F50B1-BB08-4008-935C-ACAA11A741BE}"/>
    <hyperlink ref="C968" location="RANGE!pronto___22_u_pronto_data_L01_22_20_22drilldown_22_20_22stock_code_20_22_20_22103206_________________________22" display="103206 - DIESEL FUEL BULK  " xr:uid="{AD1ACBCB-56BD-4A9B-BBE8-F8175392D9A3}"/>
    <hyperlink ref="C969" location="RANGE!pronto___22_u_pronto_data_L01_22_20_22drilldown_22_20_22stock_code_20_22_20_22103206_________________________22" display="103206 - DIESEL FUEL BULK  " xr:uid="{6FDD2DEE-04E3-4395-B620-E88D0C44051B}"/>
    <hyperlink ref="C970" location="RANGE!pronto___22_u_pronto_data_L01_22_20_22drilldown_22_20_22stock_code_20_22_20_22103206_________________________22" display="103206 - DIESEL FUEL BULK  " xr:uid="{87F70F96-29FE-4847-A892-A70A7DD2898F}"/>
    <hyperlink ref="C971" location="RANGE!pronto___22_u_pronto_data_L01_22_20_22drilldown_22_20_22stock_code_20_22_20_22103206_________________________22" display="103206 - DIESEL FUEL BULK  " xr:uid="{B8BBC4CF-4B83-4763-A82A-A2FD9023F0FA}"/>
    <hyperlink ref="C972" location="RANGE!pronto___22_u_pronto_data_L01_22_20_22drilldown_22_20_22stock_code_20_22_20_22103206_________________________22" display="103206 - DIESEL FUEL BULK  " xr:uid="{3512461B-2208-436A-A5AC-9EE2FC952EEE}"/>
    <hyperlink ref="C973" location="RANGE!pronto___22_u_pronto_data_L01_22_20_22drilldown_22_20_22stock_code_20_22_20_22103206_________________________22" display="103206 - DIESEL FUEL BULK  " xr:uid="{38F1F104-6E60-4895-A1BC-37A6F38E7A1D}"/>
    <hyperlink ref="C974" location="RANGE!pronto___22_u_pronto_data_L01_22_20_22drilldown_22_20_22stock_code_20_22_20_22103206_________________________22" display="103206 - DIESEL FUEL BULK  " xr:uid="{08C1187A-C170-4E0F-8E00-A52C400C90A7}"/>
    <hyperlink ref="C975" location="RANGE!pronto___22_u_pronto_data_L01_22_20_22drilldown_22_20_22stock_code_20_22_20_22103206_________________________22" display="103206 - DIESEL FUEL BULK  " xr:uid="{B0671952-E8CB-4088-8778-1EECD43D52C7}"/>
    <hyperlink ref="C976" location="RANGE!pronto___22_u_pronto_data_L01_22_20_22drilldown_22_20_22stock_code_20_22_20_22103206_________________________22" display="103206 - DIESEL FUEL BULK  " xr:uid="{EBE1BA9E-430A-486C-9CCA-BFD75BD125B6}"/>
    <hyperlink ref="C977" location="RANGE!pronto___22_u_pronto_data_L01_22_20_22drilldown_22_20_22stock_code_20_22_20_22103206_________________________22" display="103206 - DIESEL FUEL BULK  " xr:uid="{18C6BAD5-C091-4809-B031-AE186CF40947}"/>
    <hyperlink ref="C978" location="RANGE!pronto___22_u_pronto_data_L01_22_20_22drilldown_22_20_22stock_code_20_22_20_22103206_________________________22" display="103206 - DIESEL FUEL BULK  " xr:uid="{1CE943B5-5009-4980-B86F-3D391C9932E3}"/>
    <hyperlink ref="C979" location="RANGE!pronto___22_u_pronto_data_L01_22_20_22drilldown_22_20_22stock_code_20_22_20_22103206_________________________22" display="103206 - DIESEL FUEL BULK  " xr:uid="{4ECA5FF6-872A-4177-90BC-42CD946CEF79}"/>
    <hyperlink ref="C980" location="RANGE!pronto___22_u_pronto_data_L01_22_20_22drilldown_22_20_22stock_code_20_22_20_22103206_________________________22" display="103206 - DIESEL FUEL BULK  " xr:uid="{0985CDC7-E332-4221-85D3-41EEF7AE4B5B}"/>
    <hyperlink ref="C981" location="RANGE!pronto___22_u_pronto_data_L01_22_20_22drilldown_22_20_22stock_code_20_22_20_22103206_________________________22" display="103206 - DIESEL FUEL BULK  " xr:uid="{2D94C281-92D1-4702-879F-A0E696C32279}"/>
    <hyperlink ref="C982" location="RANGE!pronto___22_u_pronto_data_L01_22_20_22drilldown_22_20_22stock_code_20_22_20_22103206_________________________22" display="103206 - DIESEL FUEL BULK  " xr:uid="{33457B53-27A2-40AA-8DF3-0FD5B1C96DC7}"/>
    <hyperlink ref="C983" location="RANGE!pronto___22_u_pronto_data_L01_22_20_22drilldown_22_20_22stock_code_20_22_20_22103206_________________________22" display="103206 - DIESEL FUEL BULK  " xr:uid="{D58CC98F-6A95-465E-855B-036670AB0FBB}"/>
    <hyperlink ref="C984" location="RANGE!pronto___22_u_pronto_data_L01_22_20_22drilldown_22_20_22stock_code_20_22_20_22103206_________________________22" display="103206 - DIESEL FUEL BULK  " xr:uid="{F93C33CA-1590-4623-B24E-12345D28B6BB}"/>
    <hyperlink ref="C985" location="RANGE!pronto___22_u_pronto_data_L01_22_20_22drilldown_22_20_22stock_code_20_22_20_22103206_________________________22" display="103206 - DIESEL FUEL BULK  " xr:uid="{6D13508E-9489-483E-A4F6-60FA2E59BF46}"/>
    <hyperlink ref="C986" location="RANGE!pronto___22_u_pronto_data_L01_22_20_22drilldown_22_20_22stock_code_20_22_20_22103206_________________________22" display="103206 - DIESEL FUEL BULK  " xr:uid="{5D31940E-0B86-4A3A-B106-E94CAA774317}"/>
    <hyperlink ref="C987" location="RANGE!pronto___22_u_pronto_data_L01_22_20_22drilldown_22_20_22stock_code_20_22_20_22103206_________________________22" display="103206 - DIESEL FUEL BULK  " xr:uid="{D30043BA-DAA3-4FB3-852A-E7442B195DC7}"/>
    <hyperlink ref="C988" location="RANGE!pronto___22_u_pronto_data_L01_22_20_22drilldown_22_20_22stock_code_20_22_20_22103206_________________________22" display="103206 - DIESEL FUEL BULK  " xr:uid="{EDE7C71F-88FE-499D-96AF-D4AB3797ECEF}"/>
    <hyperlink ref="C989" location="RANGE!pronto___22_u_pronto_data_L01_22_20_22drilldown_22_20_22stock_code_20_22_20_22103206_________________________22" display="103206 - DIESEL FUEL BULK  " xr:uid="{67F62D86-ACFD-4E8B-B272-A5726D4FCD3E}"/>
    <hyperlink ref="C990" location="RANGE!pronto___22_u_pronto_data_L01_22_20_22drilldown_22_20_22stock_code_20_22_20_22103206_________________________22" display="103206 - DIESEL FUEL BULK  " xr:uid="{FE72B88B-F81B-49CD-9B28-C8E935EFB50C}"/>
    <hyperlink ref="C991" location="RANGE!pronto___22_u_pronto_data_L01_22_20_22drilldown_22_20_22stock_code_20_22_20_22103206_________________________22" display="103206 - DIESEL FUEL BULK  " xr:uid="{DD68E7A7-5F96-4249-B576-B0CC6EFFB0DC}"/>
    <hyperlink ref="C992" location="RANGE!pronto___22_u_pronto_data_L01_22_20_22drilldown_22_20_22stock_code_20_22_20_22103206_________________________22" display="103206 - DIESEL FUEL BULK  " xr:uid="{740AAC84-FD49-4300-91BF-87F6703A065A}"/>
    <hyperlink ref="C993" location="RANGE!pronto___22_u_pronto_data_L01_22_20_22drilldown_22_20_22stock_code_20_22_20_22103206_________________________22" display="103206 - DIESEL FUEL BULK  " xr:uid="{479361CD-E863-458E-8948-AD34D5092941}"/>
    <hyperlink ref="C994" location="RANGE!pronto___22_u_pronto_data_L01_22_20_22drilldown_22_20_22stock_code_20_22_20_22103206_________________________22" display="103206 - DIESEL FUEL BULK  " xr:uid="{E45A1793-1E92-4BDE-9F7A-6E3D973F7D31}"/>
    <hyperlink ref="C995" location="RANGE!pronto___22_u_pronto_data_L01_22_20_22drilldown_22_20_22stock_code_20_22_20_22103206_________________________22" display="103206 - DIESEL FUEL BULK  " xr:uid="{037840A7-25D7-42F2-B79E-A4B8CF2490AB}"/>
    <hyperlink ref="C996" location="RANGE!pronto___22_u_pronto_data_L01_22_20_22drilldown_22_20_22stock_code_20_22_20_22103206_________________________22" display="103206 - DIESEL FUEL BULK  " xr:uid="{065B7827-D71D-4DA6-91C5-18BB18F969D0}"/>
    <hyperlink ref="C997" location="RANGE!pronto___22_u_pronto_data_L01_22_20_22drilldown_22_20_22stock_code_20_22_20_22103206_________________________22" display="103206 - DIESEL FUEL BULK  " xr:uid="{A1D0FF80-69F3-4481-B989-5E71AD30B51C}"/>
    <hyperlink ref="C998" location="RANGE!pronto___22_u_pronto_data_L01_22_20_22drilldown_22_20_22stock_code_20_22_20_22103206_________________________22" display="103206 - DIESEL FUEL BULK  " xr:uid="{423AC675-6700-4192-A1D0-2AC05F798BF3}"/>
    <hyperlink ref="C999" location="RANGE!pronto___22_u_pronto_data_L01_22_20_22drilldown_22_20_22stock_code_20_22_20_22103206_________________________22" display="103206 - DIESEL FUEL BULK  " xr:uid="{D63EA419-ADA9-405D-A619-DA3F0AA8805D}"/>
    <hyperlink ref="C1000" location="RANGE!pronto___22_u_pronto_data_L01_22_20_22drilldown_22_20_22stock_code_20_22_20_22103206_________________________22" display="103206 - DIESEL FUEL BULK  " xr:uid="{C1E2ECE9-A86C-4312-AD90-4497CB06D11B}"/>
    <hyperlink ref="C1001" location="RANGE!pronto___22_u_pronto_data_L01_22_20_22drilldown_22_20_22stock_code_20_22_20_22103206_________________________22" display="103206 - DIESEL FUEL BULK  " xr:uid="{99C09CD3-3A94-4A50-B617-4379CD65E2D7}"/>
    <hyperlink ref="C1002" location="RANGE!pronto___22_u_pronto_data_L01_22_20_22drilldown_22_20_22stock_code_20_22_20_22103206_________________________22" display="103206 - DIESEL FUEL BULK  " xr:uid="{448449A9-681D-4FA0-A1D6-0ED3C0B2D6FC}"/>
    <hyperlink ref="C1003" location="RANGE!pronto___22_u_pronto_data_L01_22_20_22drilldown_22_20_22stock_code_20_22_20_22103206_________________________22" display="103206 - DIESEL FUEL BULK  " xr:uid="{01D87A6E-85BC-4EF7-A69C-961B973C6D9B}"/>
    <hyperlink ref="C1004" location="RANGE!pronto___22_u_pronto_data_L01_22_20_22drilldown_22_20_22stock_code_20_22_20_22103206_________________________22" display="103206 - DIESEL FUEL BULK  " xr:uid="{116E6904-96E6-4881-881A-A65FE4EBE1B2}"/>
    <hyperlink ref="C1005" location="RANGE!pronto___22_u_pronto_data_L01_22_20_22drilldown_22_20_22stock_code_20_22_20_22103206_________________________22" display="103206 - DIESEL FUEL BULK  " xr:uid="{00538C42-E11B-45E5-9BF8-425162677099}"/>
    <hyperlink ref="C1006" location="RANGE!pronto___22_u_pronto_data_L01_22_20_22drilldown_22_20_22stock_code_20_22_20_22103206_________________________22" display="103206 - DIESEL FUEL BULK  " xr:uid="{30E2B09A-748D-4FC9-AF0F-A74B472E05A7}"/>
    <hyperlink ref="C1007" location="RANGE!pronto___22_u_pronto_data_L01_22_20_22drilldown_22_20_22stock_code_20_22_20_22103206_________________________22" display="103206 - DIESEL FUEL BULK  " xr:uid="{1AC268AE-5A24-49B0-BF8A-9A5B01372CC2}"/>
    <hyperlink ref="C1008" location="RANGE!pronto___22_u_pronto_data_L01_22_20_22drilldown_22_20_22stock_code_20_22_20_22103206_________________________22" display="103206 - DIESEL FUEL BULK  " xr:uid="{2F0A6D94-E820-4C42-98CF-72E1667FA5B6}"/>
    <hyperlink ref="C1009" location="RANGE!pronto___22_u_pronto_data_L01_22_20_22drilldown_22_20_22stock_code_20_22_20_22103206_________________________22" display="103206 - DIESEL FUEL BULK  " xr:uid="{132EE180-879E-423E-8AAD-504D1ACC86DB}"/>
    <hyperlink ref="C1010" location="RANGE!pronto___22_u_pronto_data_L01_22_20_22drilldown_22_20_22stock_code_20_22_20_22103206_________________________22" display="103206 - DIESEL FUEL BULK  " xr:uid="{861BB593-9411-4C38-971D-83EEDB9B5084}"/>
    <hyperlink ref="C1011" location="RANGE!pronto___22_u_pronto_data_L01_22_20_22drilldown_22_20_22stock_code_20_22_20_22103206_________________________22" display="103206 - DIESEL FUEL BULK  " xr:uid="{6A375287-6C13-4620-BDDE-57FEA8F7D35D}"/>
    <hyperlink ref="C1012" location="RANGE!pronto___22_u_pronto_data_L01_22_20_22drilldown_22_20_22stock_code_20_22_20_22103206_________________________22" display="103206 - DIESEL FUEL BULK  " xr:uid="{953FFEC1-C664-4000-95A2-AD478816112A}"/>
    <hyperlink ref="C1013" location="RANGE!pronto___22_u_pronto_data_L01_22_20_22drilldown_22_20_22stock_code_20_22_20_22103206_________________________22" display="103206 - DIESEL FUEL BULK  " xr:uid="{E4FF5733-BAFF-4A38-8674-C12F7078561E}"/>
    <hyperlink ref="C1014" location="RANGE!pronto___22_u_pronto_data_L01_22_20_22drilldown_22_20_22stock_code_20_22_20_22103206_________________________22" display="103206 - DIESEL FUEL BULK  " xr:uid="{441E517E-2A3C-4713-8FF5-6D401A3E367E}"/>
    <hyperlink ref="C1015" location="RANGE!pronto___22_u_pronto_data_L01_22_20_22drilldown_22_20_22stock_code_20_22_20_22103206_________________________22" display="103206 - DIESEL FUEL BULK  " xr:uid="{D0FF2F79-394C-40D3-BA6E-718D5F6314B6}"/>
    <hyperlink ref="C1016" location="RANGE!pronto___22_u_pronto_data_L01_22_20_22drilldown_22_20_22stock_code_20_22_20_22103206_________________________22" display="103206 - DIESEL FUEL BULK  " xr:uid="{E4A14850-980E-41C0-8A47-F918BA70C2CE}"/>
    <hyperlink ref="C1017" location="RANGE!pronto___22_u_pronto_data_L01_22_20_22drilldown_22_20_22stock_code_20_22_20_22103206_________________________22" display="103206 - DIESEL FUEL BULK  " xr:uid="{2F8BD59B-1D0F-477D-B0BF-237C11980F74}"/>
    <hyperlink ref="C1018" location="RANGE!pronto___22_u_pronto_data_L01_22_20_22drilldown_22_20_22stock_code_20_22_20_22103206_________________________22" display="103206 - DIESEL FUEL BULK  " xr:uid="{9BED035F-F849-473C-93A7-85E5036AEB32}"/>
    <hyperlink ref="C1019" location="RANGE!pronto___22_u_pronto_data_L01_22_20_22drilldown_22_20_22stock_code_20_22_20_22103206_________________________22" display="103206 - DIESEL FUEL BULK  " xr:uid="{F1EC52D6-953A-4A0F-951C-50A86A57EF19}"/>
    <hyperlink ref="C1020" location="RANGE!pronto___22_u_pronto_data_L01_22_20_22drilldown_22_20_22stock_code_20_22_20_22103206_________________________22" display="103206 - DIESEL FUEL BULK  " xr:uid="{4D889F9A-A7A2-47BF-B612-DB3696E397E1}"/>
    <hyperlink ref="C1021" location="RANGE!pronto___22_u_pronto_data_L01_22_20_22drilldown_22_20_22stock_code_20_22_20_22103206_________________________22" display="103206 - DIESEL FUEL BULK  " xr:uid="{2836B03B-A13B-4F34-9437-E2745B2C678B}"/>
    <hyperlink ref="C1022" location="RANGE!pronto___22_u_pronto_data_L01_22_20_22drilldown_22_20_22stock_code_20_22_20_22103206_________________________22" display="103206 - DIESEL FUEL BULK  " xr:uid="{22E8117A-66CE-44E9-8393-3540012E7799}"/>
    <hyperlink ref="C1023" location="RANGE!pronto___22_u_pronto_data_L01_22_20_22drilldown_22_20_22stock_code_20_22_20_22103206_________________________22" display="103206 - DIESEL FUEL BULK  " xr:uid="{0EE67B38-F6E3-4721-852F-2942E1131BDB}"/>
    <hyperlink ref="C1024" location="RANGE!pronto___22_u_pronto_data_L01_22_20_22drilldown_22_20_22stock_code_20_22_20_22103206_________________________22" display="103206 - DIESEL FUEL BULK  " xr:uid="{16B779C7-200C-4020-89F7-9F332208591F}"/>
    <hyperlink ref="C1025" location="RANGE!pronto___22_u_pronto_data_L01_22_20_22drilldown_22_20_22stock_code_20_22_20_22103206_________________________22" display="103206 - DIESEL FUEL BULK  " xr:uid="{A1899887-4B85-4330-A83D-D7907B9311D8}"/>
    <hyperlink ref="C1026" location="RANGE!pronto___22_u_pronto_data_L01_22_20_22drilldown_22_20_22stock_code_20_22_20_22103206_________________________22" display="103206 - DIESEL FUEL BULK  " xr:uid="{B7608CA1-74F1-45FE-9D0A-9677DCA24CC1}"/>
    <hyperlink ref="C1027" location="RANGE!pronto___22_u_pronto_data_L01_22_20_22drilldown_22_20_22stock_code_20_22_20_22103206_________________________22" display="103206 - DIESEL FUEL BULK  " xr:uid="{46E134AE-9FF7-4AEC-8EB8-7BD87A168746}"/>
    <hyperlink ref="C1028" location="RANGE!pronto___22_u_pronto_data_L01_22_20_22drilldown_22_20_22stock_code_20_22_20_22103206_________________________22" display="103206 - DIESEL FUEL BULK  " xr:uid="{3F23BCF6-8C29-4449-ACE0-BDF0ED3D60BA}"/>
    <hyperlink ref="C1029" location="RANGE!pronto___22_u_pronto_data_L01_22_20_22drilldown_22_20_22stock_code_20_22_20_22103206_________________________22" display="103206 - DIESEL FUEL BULK  " xr:uid="{9CEF6A13-DADE-459D-B47C-096101221A12}"/>
    <hyperlink ref="C1030" location="RANGE!pronto___22_u_pronto_data_L01_22_20_22drilldown_22_20_22stock_code_20_22_20_22103206_________________________22" display="103206 - DIESEL FUEL BULK  " xr:uid="{233AC914-7C40-44BC-99C8-DF06FCF1F43C}"/>
    <hyperlink ref="C1031" location="RANGE!pronto___22_u_pronto_data_L01_22_20_22drilldown_22_20_22stock_code_20_22_20_22103206_________________________22" display="103206 - DIESEL FUEL BULK  " xr:uid="{36DBCD3A-5144-4227-B5DC-CE15C1B5DF08}"/>
    <hyperlink ref="C1032" location="RANGE!pronto___22_u_pronto_data_L01_22_20_22drilldown_22_20_22stock_code_20_22_20_22103206_________________________22" display="103206 - DIESEL FUEL BULK  " xr:uid="{B678C921-9337-44C2-A129-476CD4258ADE}"/>
    <hyperlink ref="C1033" location="RANGE!pronto___22_u_pronto_data_L01_22_20_22drilldown_22_20_22stock_code_20_22_20_22103206_________________________22" display="103206 - DIESEL FUEL BULK  " xr:uid="{F837B2BC-B7EB-4601-BED1-D611D2661CB6}"/>
    <hyperlink ref="C1034" location="RANGE!pronto___22_u_pronto_data_L01_22_20_22drilldown_22_20_22stock_code_20_22_20_22103206_________________________22" display="103206 - DIESEL FUEL BULK  " xr:uid="{52B61DCC-6B4B-465E-8B6C-A1109D175163}"/>
    <hyperlink ref="C1035" location="RANGE!pronto___22_u_pronto_data_L01_22_20_22drilldown_22_20_22stock_code_20_22_20_22103206_________________________22" display="103206 - DIESEL FUEL BULK  " xr:uid="{C7B3D547-6614-4EC9-8CC0-2EDD2770EA95}"/>
    <hyperlink ref="C1036" location="RANGE!pronto___22_u_pronto_data_L01_22_20_22drilldown_22_20_22stock_code_20_22_20_22103206_________________________22" display="103206 - DIESEL FUEL BULK  " xr:uid="{802B8A26-8A4F-43F2-B314-839F79E076E7}"/>
    <hyperlink ref="C1037" location="RANGE!pronto___22_u_pronto_data_L01_22_20_22drilldown_22_20_22stock_code_20_22_20_22103206_________________________22" display="103206 - DIESEL FUEL BULK  " xr:uid="{8DA2752E-0897-4210-9E15-9D679E850FF8}"/>
    <hyperlink ref="C1038" location="RANGE!pronto___22_u_pronto_data_L01_22_20_22drilldown_22_20_22stock_code_20_22_20_22103206_________________________22" display="103206 - DIESEL FUEL BULK  " xr:uid="{5ADEE455-B960-404F-A52D-7921FAB7C003}"/>
    <hyperlink ref="C1039" location="RANGE!pronto___22_u_pronto_data_L01_22_20_22drilldown_22_20_22stock_code_20_22_20_22103206_________________________22" display="103206 - DIESEL FUEL BULK  " xr:uid="{E1469173-7DF4-43F2-9E45-86ABAC47FAAE}"/>
    <hyperlink ref="C1040" location="RANGE!pronto___22_u_pronto_data_L01_22_20_22drilldown_22_20_22stock_code_20_22_20_22103206_________________________22" display="103206 - DIESEL FUEL BULK  " xr:uid="{97E72D6B-DE93-4158-9D21-F45EE2976CE9}"/>
    <hyperlink ref="C1041" location="RANGE!pronto___22_u_pronto_data_L01_22_20_22drilldown_22_20_22stock_code_20_22_20_22103206_________________________22" display="103206 - DIESEL FUEL BULK  " xr:uid="{7AF81798-54D1-4085-8388-C046C674A78F}"/>
    <hyperlink ref="C1042" location="RANGE!pronto___22_u_pronto_data_L01_22_20_22drilldown_22_20_22stock_code_20_22_20_22103206_________________________22" display="103206 - DIESEL FUEL BULK  " xr:uid="{369A5C63-E735-4350-943F-6DD5EFBE1E4A}"/>
    <hyperlink ref="C1043" location="RANGE!pronto___22_u_pronto_data_L01_22_20_22drilldown_22_20_22stock_code_20_22_20_22103206_________________________22" display="103206 - DIESEL FUEL BULK  " xr:uid="{34836167-0450-4D7E-A37B-B951212BE645}"/>
    <hyperlink ref="C1044" location="RANGE!pronto___22_u_pronto_data_L01_22_20_22drilldown_22_20_22stock_code_20_22_20_22103206_________________________22" display="103206 - DIESEL FUEL BULK  " xr:uid="{E9534621-4229-44C7-8EB4-0B245763D5B3}"/>
    <hyperlink ref="C1045" location="RANGE!pronto___22_u_pronto_data_L01_22_20_22drilldown_22_20_22stock_code_20_22_20_22103206_________________________22" display="103206 - DIESEL FUEL BULK  " xr:uid="{DE4D0163-3C17-4D21-87D7-09C0B1127C9A}"/>
    <hyperlink ref="C1046" location="RANGE!pronto___22_u_pronto_data_L01_22_20_22drilldown_22_20_22stock_code_20_22_20_22103206_________________________22" display="103206 - DIESEL FUEL BULK  " xr:uid="{576B7836-F37A-4081-99EA-3C4B73A2D1C2}"/>
    <hyperlink ref="C1047" location="RANGE!pronto___22_u_pronto_data_L01_22_20_22drilldown_22_20_22stock_code_20_22_20_22103206_________________________22" display="103206 - DIESEL FUEL BULK  " xr:uid="{E5539D92-3C78-4CB8-B216-C36ECE02BA10}"/>
    <hyperlink ref="C1048" location="RANGE!pronto___22_u_pronto_data_L01_22_20_22drilldown_22_20_22stock_code_20_22_20_22103206_________________________22" display="103206 - DIESEL FUEL BULK  " xr:uid="{A2EC7B85-BA74-478A-A2C4-66BD614E9ABC}"/>
    <hyperlink ref="C1049" location="RANGE!pronto___22_u_pronto_data_L01_22_20_22drilldown_22_20_22stock_code_20_22_20_22103206_________________________22" display="103206 - DIESEL FUEL BULK  " xr:uid="{2E0EE04F-3117-42E3-BAA2-371D4E46770C}"/>
    <hyperlink ref="C1050" location="RANGE!pronto___22_u_pronto_data_L01_22_20_22drilldown_22_20_22stock_code_20_22_20_22103206_________________________22" display="103206 - DIESEL FUEL BULK  " xr:uid="{02B7335A-3E63-493E-9E47-B8352A2904C5}"/>
    <hyperlink ref="C1051" location="RANGE!pronto___22_u_pronto_data_L01_22_20_22drilldown_22_20_22stock_code_20_22_20_22103206_________________________22" display="103206 - DIESEL FUEL BULK  " xr:uid="{84B38967-9CD2-4A9B-9C1B-2EEB8BF9217E}"/>
    <hyperlink ref="C1052" location="RANGE!pronto___22_u_pronto_data_L01_22_20_22drilldown_22_20_22stock_code_20_22_20_22103206_________________________22" display="103206 - DIESEL FUEL BULK  " xr:uid="{5CDB9374-D37E-4A4D-9269-BF6CC327842D}"/>
    <hyperlink ref="C1053" location="RANGE!pronto___22_u_pronto_data_L01_22_20_22drilldown_22_20_22stock_code_20_22_20_22103206_________________________22" display="103206 - DIESEL FUEL BULK  " xr:uid="{F1929FCB-6A37-43CE-955D-83F5CF005107}"/>
    <hyperlink ref="C1054" location="RANGE!pronto___22_u_pronto_data_L01_22_20_22drilldown_22_20_22stock_code_20_22_20_22103206_________________________22" display="103206 - DIESEL FUEL BULK  " xr:uid="{368B7957-DD04-4727-B1A1-EAE163B37BC8}"/>
    <hyperlink ref="C1055" location="RANGE!pronto___22_u_pronto_data_L01_22_20_22drilldown_22_20_22stock_code_20_22_20_22103206_________________________22" display="103206 - DIESEL FUEL BULK  " xr:uid="{0557EB9A-594A-40E1-847D-CD42D4D6DC23}"/>
    <hyperlink ref="C1056" location="RANGE!pronto___22_u_pronto_data_L01_22_20_22drilldown_22_20_22stock_code_20_22_20_22103206_________________________22" display="103206 - DIESEL FUEL BULK  " xr:uid="{ACC07435-36FA-4F61-9DFB-C173BFE69950}"/>
    <hyperlink ref="C1057" location="RANGE!pronto___22_u_pronto_data_L01_22_20_22drilldown_22_20_22stock_code_20_22_20_22103206_________________________22" display="103206 - DIESEL FUEL BULK  " xr:uid="{EF39258D-38F7-4803-B467-09FEBDD3AAAD}"/>
    <hyperlink ref="C1058" location="RANGE!pronto___22_u_pronto_data_L01_22_20_22drilldown_22_20_22stock_code_20_22_20_22103206_________________________22" display="103206 - DIESEL FUEL BULK  " xr:uid="{20C693B2-C9B2-4100-80F0-05F6606E2F65}"/>
    <hyperlink ref="C1059" location="RANGE!pronto___22_u_pronto_data_L01_22_20_22drilldown_22_20_22stock_code_20_22_20_22103206_________________________22" display="103206 - DIESEL FUEL BULK  " xr:uid="{2FEE027D-ED27-487F-A9DD-FD9037FC4827}"/>
    <hyperlink ref="C1060" location="RANGE!pronto___22_u_pronto_data_L01_22_20_22drilldown_22_20_22stock_code_20_22_20_22103206_________________________22" display="103206 - DIESEL FUEL BULK  " xr:uid="{D8740D31-95A6-42A1-AC0A-EF5C16B03BE1}"/>
    <hyperlink ref="C1061" location="RANGE!pronto___22_u_pronto_data_L01_22_20_22drilldown_22_20_22stock_code_20_22_20_22103206_________________________22" display="103206 - DIESEL FUEL BULK  " xr:uid="{24F4361B-FF10-4A67-BEAA-6E367BBACB81}"/>
    <hyperlink ref="C1062" location="RANGE!pronto___22_u_pronto_data_L01_22_20_22drilldown_22_20_22stock_code_20_22_20_22103206_________________________22" display="103206 - DIESEL FUEL BULK  " xr:uid="{B3823D05-6CC6-48F8-A96A-BEF593C75CBB}"/>
    <hyperlink ref="C1063" location="RANGE!pronto___22_u_pronto_data_L01_22_20_22drilldown_22_20_22stock_code_20_22_20_22103206_________________________22" display="103206 - DIESEL FUEL BULK  " xr:uid="{894C525E-4354-4378-A70B-05EDF66B42A8}"/>
    <hyperlink ref="C1064" location="RANGE!pronto___22_u_pronto_data_L01_22_20_22drilldown_22_20_22stock_code_20_22_20_22103206_________________________22" display="103206 - DIESEL FUEL BULK  " xr:uid="{7F83289B-570F-4CFD-A4AB-C53C23E54869}"/>
    <hyperlink ref="C1065" location="RANGE!pronto___22_u_pronto_data_L01_22_20_22drilldown_22_20_22stock_code_20_22_20_22103206_________________________22" display="103206 - DIESEL FUEL BULK  " xr:uid="{2B551FF7-F3D6-4C7C-84E0-4BEB43D2445D}"/>
    <hyperlink ref="C1066" location="RANGE!pronto___22_u_pronto_data_L01_22_20_22drilldown_22_20_22stock_code_20_22_20_22103206_________________________22" display="103206 - DIESEL FUEL BULK  " xr:uid="{CF828D66-E688-403A-B330-602B0BD5B1FA}"/>
    <hyperlink ref="C1067" location="RANGE!pronto___22_u_pronto_data_L01_22_20_22drilldown_22_20_22stock_code_20_22_20_22103206_________________________22" display="103206 - DIESEL FUEL BULK  " xr:uid="{289F2723-535C-437A-A425-991B4BE63029}"/>
    <hyperlink ref="C1068" location="RANGE!pronto___22_u_pronto_data_L01_22_20_22drilldown_22_20_22stock_code_20_22_20_22103206_________________________22" display="103206 - DIESEL FUEL BULK  " xr:uid="{7593478D-703F-4073-B148-6B095A9803A1}"/>
    <hyperlink ref="C1069" location="RANGE!pronto___22_u_pronto_data_L01_22_20_22drilldown_22_20_22stock_code_20_22_20_22103206_________________________22" display="103206 - DIESEL FUEL BULK  " xr:uid="{0D53C0E1-7543-4962-A4C2-7141FDC8643E}"/>
    <hyperlink ref="C1070" location="RANGE!pronto___22_u_pronto_data_L01_22_20_22drilldown_22_20_22stock_code_20_22_20_22103206_________________________22" display="103206 - DIESEL FUEL BULK  " xr:uid="{52857923-087E-48F7-BD39-9DEABBC838C5}"/>
    <hyperlink ref="C1071" location="RANGE!pronto___22_u_pronto_data_L01_22_20_22drilldown_22_20_22stock_code_20_22_20_22103206_________________________22" display="103206 - DIESEL FUEL BULK  " xr:uid="{CC702394-52D9-4479-B44E-08202D136D6C}"/>
    <hyperlink ref="C1072" location="RANGE!pronto___22_u_pronto_data_L01_22_20_22drilldown_22_20_22stock_code_20_22_20_22103206_________________________22" display="103206 - DIESEL FUEL BULK  " xr:uid="{AFF7669A-86D4-4A1C-AAFD-630C8A3EC997}"/>
    <hyperlink ref="C1073" location="RANGE!pronto___22_u_pronto_data_L01_22_20_22drilldown_22_20_22stock_code_20_22_20_22103206_________________________22" display="103206 - DIESEL FUEL BULK  " xr:uid="{AACB30FF-545C-4092-87BC-839D0CBD6631}"/>
    <hyperlink ref="C1074" location="RANGE!pronto___22_u_pronto_data_L01_22_20_22drilldown_22_20_22stock_code_20_22_20_22103206_________________________22" display="103206 - DIESEL FUEL BULK  " xr:uid="{B4678A5C-0DDA-4E05-A2CE-C42F73F29271}"/>
    <hyperlink ref="C1075" location="RANGE!pronto___22_u_pronto_data_L01_22_20_22drilldown_22_20_22stock_code_20_22_20_22103206_________________________22" display="103206 - DIESEL FUEL BULK  " xr:uid="{439FA1E4-F887-4A10-AFAE-568ABB04260C}"/>
    <hyperlink ref="C1076" location="RANGE!pronto___22_u_pronto_data_L01_22_20_22drilldown_22_20_22stock_code_20_22_20_22103206_________________________22" display="103206 - DIESEL FUEL BULK  " xr:uid="{37EE3AA0-C662-46E9-A00F-A2E62E273E2C}"/>
    <hyperlink ref="C1077" location="RANGE!pronto___22_u_pronto_data_L01_22_20_22drilldown_22_20_22stock_code_20_22_20_22103206_________________________22" display="103206 - DIESEL FUEL BULK  " xr:uid="{63064EE8-3296-43A9-B6FB-2ED799B582DC}"/>
    <hyperlink ref="C1078" location="RANGE!pronto___22_u_pronto_data_L01_22_20_22drilldown_22_20_22stock_code_20_22_20_22103206_________________________22" display="103206 - DIESEL FUEL BULK  " xr:uid="{A3357DC8-795D-4D65-9FE5-2EA647D25B5E}"/>
    <hyperlink ref="C1079" location="RANGE!pronto___22_u_pronto_data_L01_22_20_22drilldown_22_20_22stock_code_20_22_20_22103206_________________________22" display="103206 - DIESEL FUEL BULK  " xr:uid="{72211332-68BE-4FB2-BD44-EFCA5088E81A}"/>
    <hyperlink ref="C1080" location="RANGE!pronto___22_u_pronto_data_L01_22_20_22drilldown_22_20_22stock_code_20_22_20_22103206_________________________22" display="103206 - DIESEL FUEL BULK  " xr:uid="{75E41D9C-676B-4246-9513-2BAB8E0A0FAA}"/>
    <hyperlink ref="C1081" location="RANGE!pronto___22_u_pronto_data_L01_22_20_22drilldown_22_20_22stock_code_20_22_20_22103206_________________________22" display="103206 - DIESEL FUEL BULK  " xr:uid="{F813256F-AB13-4BF0-9142-76EEA8286E4C}"/>
    <hyperlink ref="C1082" location="RANGE!pronto___22_u_pronto_data_L01_22_20_22drilldown_22_20_22stock_code_20_22_20_22103206_________________________22" display="103206 - DIESEL FUEL BULK  " xr:uid="{67004C8E-0E3B-4AF2-9C89-8F4F51A415FD}"/>
    <hyperlink ref="C1083" location="RANGE!pronto___22_u_pronto_data_L01_22_20_22drilldown_22_20_22stock_code_20_22_20_22103206_________________________22" display="103206 - DIESEL FUEL BULK  " xr:uid="{DD80AC73-C466-4741-B1C4-F18A59B2E20B}"/>
    <hyperlink ref="C1084" location="RANGE!pronto___22_u_pronto_data_L01_22_20_22drilldown_22_20_22stock_code_20_22_20_22103206_________________________22" display="103206 - DIESEL FUEL BULK  " xr:uid="{1A2ABE83-DF43-47E1-B877-CD07B03D0600}"/>
    <hyperlink ref="C1085" location="RANGE!pronto___22_u_pronto_data_L01_22_20_22drilldown_22_20_22stock_code_20_22_20_22103206_________________________22" display="103206 - DIESEL FUEL BULK  " xr:uid="{3D046B57-7226-4F95-B0F8-A6DDD34FE677}"/>
    <hyperlink ref="C1086" location="RANGE!pronto___22_u_pronto_data_L01_22_20_22drilldown_22_20_22stock_code_20_22_20_22103206_________________________22" display="103206 - DIESEL FUEL BULK  " xr:uid="{D3C21607-3DA0-4123-8EEF-7208EC800F1E}"/>
    <hyperlink ref="C1087" location="RANGE!pronto___22_u_pronto_data_L01_22_20_22drilldown_22_20_22stock_code_20_22_20_22103206_________________________22" display="103206 - DIESEL FUEL BULK  " xr:uid="{67D98ABD-D986-4FC4-BA10-EC82A1FFB96F}"/>
    <hyperlink ref="C1088" location="RANGE!pronto___22_u_pronto_data_L01_22_20_22drilldown_22_20_22stock_code_20_22_20_22103206_________________________22" display="103206 - DIESEL FUEL BULK  " xr:uid="{2D90EE24-85D6-4932-B9DE-85A9B4980144}"/>
    <hyperlink ref="C1089" location="RANGE!pronto___22_u_pronto_data_L01_22_20_22drilldown_22_20_22stock_code_20_22_20_22103206_________________________22" display="103206 - DIESEL FUEL BULK  " xr:uid="{3C63E3B4-4E8A-4162-957A-38081CB37105}"/>
    <hyperlink ref="C1090" location="RANGE!pronto___22_u_pronto_data_L01_22_20_22drilldown_22_20_22stock_code_20_22_20_22103206_________________________22" display="103206 - DIESEL FUEL BULK  " xr:uid="{83EED4EB-8758-46F2-8374-9034E3A32D65}"/>
    <hyperlink ref="C1091" location="RANGE!pronto___22_u_pronto_data_L01_22_20_22drilldown_22_20_22stock_code_20_22_20_22103206_________________________22" display="103206 - DIESEL FUEL BULK  " xr:uid="{A8286830-8D97-4F10-8A92-58D6E795BBB2}"/>
    <hyperlink ref="C1092" location="RANGE!pronto___22_u_pronto_data_L01_22_20_22drilldown_22_20_22stock_code_20_22_20_22103206_________________________22" display="103206 - DIESEL FUEL BULK  " xr:uid="{EA31DCC3-E5F3-4814-8E77-3CF1F4506D9D}"/>
    <hyperlink ref="C1093" location="RANGE!pronto___22_u_pronto_data_L01_22_20_22drilldown_22_20_22stock_code_20_22_20_22103206_________________________22" display="103206 - DIESEL FUEL BULK  " xr:uid="{C4DA6ED0-1A0B-4889-ACDA-88C047CA1000}"/>
    <hyperlink ref="C1094" location="RANGE!pronto___22_u_pronto_data_L01_22_20_22drilldown_22_20_22stock_code_20_22_20_22103206_________________________22" display="103206 - DIESEL FUEL BULK  " xr:uid="{D49FE2BD-F176-4553-AAE0-D586ABC5312E}"/>
    <hyperlink ref="C1095" location="RANGE!pronto___22_u_pronto_data_L01_22_20_22drilldown_22_20_22stock_code_20_22_20_22103206_________________________22" display="103206 - DIESEL FUEL BULK  " xr:uid="{74382163-7AD7-45C4-886F-B055BD68F693}"/>
    <hyperlink ref="C1096" location="RANGE!pronto___22_u_pronto_data_L01_22_20_22drilldown_22_20_22stock_code_20_22_20_22103206_________________________22" display="103206 - DIESEL FUEL BULK  " xr:uid="{0C775B98-DC4F-4E0B-8B9D-59F60AD7CBBE}"/>
    <hyperlink ref="C1097" location="RANGE!pronto___22_u_pronto_data_L01_22_20_22drilldown_22_20_22stock_code_20_22_20_22103206_________________________22" display="103206 - DIESEL FUEL BULK  " xr:uid="{4FBCDAD4-6229-4932-9092-FF8A3A438413}"/>
    <hyperlink ref="C1098" location="RANGE!pronto___22_u_pronto_data_L01_22_20_22drilldown_22_20_22stock_code_20_22_20_22103206_________________________22" display="103206 - DIESEL FUEL BULK  " xr:uid="{E4AADA4F-EEA2-4C9B-ABDD-802495F80014}"/>
    <hyperlink ref="C1099" location="RANGE!pronto___22_u_pronto_data_L01_22_20_22drilldown_22_20_22stock_code_20_22_20_22103206_________________________22" display="103206 - DIESEL FUEL BULK  " xr:uid="{C4D92734-AFCA-40EA-8E2E-CC2BB005A1C5}"/>
    <hyperlink ref="C1100" location="RANGE!pronto___22_u_pronto_data_L01_22_20_22drilldown_22_20_22stock_code_20_22_20_22103206_________________________22" display="103206 - DIESEL FUEL BULK  " xr:uid="{47020E05-43CE-48CF-9C76-2072CC591B6C}"/>
    <hyperlink ref="C1101" location="RANGE!pronto___22_u_pronto_data_L01_22_20_22drilldown_22_20_22stock_code_20_22_20_22103206_________________________22" display="103206 - DIESEL FUEL BULK  " xr:uid="{1C911DA0-5852-40A9-9541-F0D3A518B689}"/>
    <hyperlink ref="C1102" location="RANGE!pronto___22_u_pronto_data_L01_22_20_22drilldown_22_20_22stock_code_20_22_20_22103206_________________________22" display="103206 - DIESEL FUEL BULK  " xr:uid="{4CAA9BE7-AC95-4CF1-9095-B9A704D1AAB4}"/>
    <hyperlink ref="C1103" location="RANGE!pronto___22_u_pronto_data_L01_22_20_22drilldown_22_20_22stock_code_20_22_20_22103206_________________________22" display="103206 - DIESEL FUEL BULK  " xr:uid="{04A38D0A-D6A7-41D5-877D-C5DEF03A3AB0}"/>
    <hyperlink ref="C1104" location="RANGE!pronto___22_u_pronto_data_L01_22_20_22drilldown_22_20_22stock_code_20_22_20_22103206_________________________22" display="103206 - DIESEL FUEL BULK  " xr:uid="{CF4A1B3E-4970-43BD-A8E2-1E34FFD5FC12}"/>
    <hyperlink ref="C1105" location="RANGE!pronto___22_u_pronto_data_L01_22_20_22drilldown_22_20_22stock_code_20_22_20_22103206_________________________22" display="103206 - DIESEL FUEL BULK  " xr:uid="{55A4E4DE-D4A6-4970-A0DB-384538158E43}"/>
    <hyperlink ref="C1106" location="RANGE!pronto___22_u_pronto_data_L01_22_20_22drilldown_22_20_22stock_code_20_22_20_22103206_________________________22" display="103206 - DIESEL FUEL BULK  " xr:uid="{888770A0-5AFE-4A64-9895-DD8FC626BA3F}"/>
    <hyperlink ref="C1107" location="RANGE!pronto___22_u_pronto_data_L01_22_20_22drilldown_22_20_22stock_code_20_22_20_22103206_________________________22" display="103206 - DIESEL FUEL BULK  " xr:uid="{2A016F4A-8E66-4EF6-A337-56AE4FD2802F}"/>
    <hyperlink ref="C1108" location="RANGE!pronto___22_u_pronto_data_L01_22_20_22drilldown_22_20_22stock_code_20_22_20_22103206_________________________22" display="103206 - DIESEL FUEL BULK  " xr:uid="{C0A4B5D5-CF2D-432F-97E9-A85D5A30AB6D}"/>
    <hyperlink ref="C1109" location="RANGE!pronto___22_u_pronto_data_L01_22_20_22drilldown_22_20_22stock_code_20_22_20_22103206_________________________22" display="103206 - DIESEL FUEL BULK  " xr:uid="{F5123453-419D-4D44-BDFD-F413ACDEA5D6}"/>
    <hyperlink ref="C1110" location="RANGE!pronto___22_u_pronto_data_L01_22_20_22drilldown_22_20_22stock_code_20_22_20_22103206_________________________22" display="103206 - DIESEL FUEL BULK  " xr:uid="{72ACFA5D-E3D7-4ACF-A48E-C9A0D5E54790}"/>
    <hyperlink ref="C1111" location="RANGE!pronto___22_u_pronto_data_L01_22_20_22drilldown_22_20_22stock_code_20_22_20_22103206_________________________22" display="103206 - DIESEL FUEL BULK  " xr:uid="{9D4AB7B8-C4F8-4CA4-9137-C0CB55ADA754}"/>
    <hyperlink ref="C1112" location="RANGE!pronto___22_u_pronto_data_L01_22_20_22drilldown_22_20_22stock_code_20_22_20_22103206_________________________22" display="103206 - DIESEL FUEL BULK  " xr:uid="{500E8D4A-FCF6-4151-9F16-12067E108162}"/>
    <hyperlink ref="C1113" location="RANGE!pronto___22_u_pronto_data_L01_22_20_22drilldown_22_20_22stock_code_20_22_20_22103206_________________________22" display="103206 - DIESEL FUEL BULK  " xr:uid="{C98A8CD7-13E7-4B3D-A0CD-CA6F97823DF0}"/>
    <hyperlink ref="C1114" location="RANGE!pronto___22_u_pronto_data_L01_22_20_22drilldown_22_20_22stock_code_20_22_20_22103206_________________________22" display="103206 - DIESEL FUEL BULK  " xr:uid="{7C147ABE-C205-4D07-BE1E-FECFE3CC46CB}"/>
    <hyperlink ref="C1115" location="RANGE!pronto___22_u_pronto_data_L01_22_20_22drilldown_22_20_22stock_code_20_22_20_22103206_________________________22" display="103206 - DIESEL FUEL BULK  " xr:uid="{3FFD17FE-3827-4977-B9B8-68F1700E4D0A}"/>
    <hyperlink ref="C1116" location="RANGE!pronto___22_u_pronto_data_L01_22_20_22drilldown_22_20_22stock_code_20_22_20_22103206_________________________22" display="103206 - DIESEL FUEL BULK  " xr:uid="{0277CA3C-E1C0-4C59-A217-B6F92C078385}"/>
    <hyperlink ref="C1117" location="RANGE!pronto___22_u_pronto_data_L01_22_20_22drilldown_22_20_22stock_code_20_22_20_22103206_________________________22" display="103206 - DIESEL FUEL BULK  " xr:uid="{39EFDA51-0A86-4EEA-8711-53016DAEFA64}"/>
    <hyperlink ref="C1118" location="RANGE!pronto___22_u_pronto_data_L01_22_20_22drilldown_22_20_22stock_code_20_22_20_22103206_________________________22" display="103206 - DIESEL FUEL BULK  " xr:uid="{C9B1D5BB-9676-42B5-AEB4-0CA0CDE3BDE1}"/>
    <hyperlink ref="C1119" location="RANGE!pronto___22_u_pronto_data_L01_22_20_22drilldown_22_20_22stock_code_20_22_20_22103206_________________________22" display="103206 - DIESEL FUEL BULK  " xr:uid="{EDC1A46D-3200-4953-B008-E617C9DA3C3A}"/>
    <hyperlink ref="C1120" location="RANGE!pronto___22_u_pronto_data_L01_22_20_22drilldown_22_20_22stock_code_20_22_20_22103206_________________________22" display="103206 - DIESEL FUEL BULK  " xr:uid="{8D653816-A082-4AAC-90FD-4BF47B166C22}"/>
    <hyperlink ref="C1121" location="RANGE!pronto___22_u_pronto_data_L01_22_20_22drilldown_22_20_22stock_code_20_22_20_22103206_________________________22" display="103206 - DIESEL FUEL BULK  " xr:uid="{DD5F3077-26FE-4300-A4F0-DD1D0C865B7E}"/>
    <hyperlink ref="C1122" location="RANGE!pronto___22_u_pronto_data_L01_22_20_22drilldown_22_20_22stock_code_20_22_20_22103206_________________________22" display="103206 - DIESEL FUEL BULK  " xr:uid="{288309E9-2D5C-4A94-B5F7-0AFA00F9EA84}"/>
    <hyperlink ref="C1123" location="RANGE!pronto___22_u_pronto_data_L01_22_20_22drilldown_22_20_22stock_code_20_22_20_22103206_________________________22" display="103206 - DIESEL FUEL BULK  " xr:uid="{FDE06169-6B83-4D2E-BAE4-BA792AADDB6C}"/>
    <hyperlink ref="C1124" location="RANGE!pronto___22_u_pronto_data_L01_22_20_22drilldown_22_20_22stock_code_20_22_20_22103206_________________________22" display="103206 - DIESEL FUEL BULK  " xr:uid="{78312E4C-AC82-44BF-B965-264BB43B67DB}"/>
    <hyperlink ref="C1125" location="RANGE!pronto___22_u_pronto_data_L01_22_20_22drilldown_22_20_22stock_code_20_22_20_22103206_________________________22" display="103206 - DIESEL FUEL BULK  " xr:uid="{F859FDBC-98F4-48D7-90A3-232EE4CD8523}"/>
    <hyperlink ref="C1126" location="RANGE!pronto___22_u_pronto_data_L01_22_20_22drilldown_22_20_22stock_code_20_22_20_22103206_________________________22" display="103206 - DIESEL FUEL BULK  " xr:uid="{6D0F593A-5907-4550-9E07-0690313898E7}"/>
    <hyperlink ref="C1127" location="RANGE!pronto___22_u_pronto_data_L01_22_20_22drilldown_22_20_22stock_code_20_22_20_22103206_________________________22" display="103206 - DIESEL FUEL BULK  " xr:uid="{023D5340-DAA1-448D-8613-B94BCE64EE2A}"/>
    <hyperlink ref="C1128" location="RANGE!pronto___22_u_pronto_data_L01_22_20_22drilldown_22_20_22stock_code_20_22_20_22103206_________________________22" display="103206 - DIESEL FUEL BULK  " xr:uid="{E6C5A775-DBAE-4C35-A5D6-3FC70B2E492C}"/>
    <hyperlink ref="C1129" location="RANGE!pronto___22_u_pronto_data_L01_22_20_22drilldown_22_20_22stock_code_20_22_20_22103206_________________________22" display="103206 - DIESEL FUEL BULK  " xr:uid="{9D646465-CBFD-47FC-BD7C-D0A88874EE65}"/>
    <hyperlink ref="C1130" location="RANGE!pronto___22_u_pronto_data_L01_22_20_22drilldown_22_20_22stock_code_20_22_20_22103206_________________________22" display="103206 - DIESEL FUEL BULK  " xr:uid="{E1E8D939-9E84-4529-A312-C5949FF521FA}"/>
    <hyperlink ref="C1131" location="RANGE!pronto___22_u_pronto_data_L01_22_20_22drilldown_22_20_22stock_code_20_22_20_22103206_________________________22" display="103206 - DIESEL FUEL BULK  " xr:uid="{C79D9686-83DE-4513-86D3-385ACEBC70FE}"/>
    <hyperlink ref="C1132" location="RANGE!pronto___22_u_pronto_data_L01_22_20_22drilldown_22_20_22stock_code_20_22_20_22103206_________________________22" display="103206 - DIESEL FUEL BULK  " xr:uid="{81B501D5-67D4-41D8-B596-EE5E3028D095}"/>
    <hyperlink ref="C1133" location="RANGE!pronto___22_u_pronto_data_L01_22_20_22drilldown_22_20_22stock_code_20_22_20_22103206_________________________22" display="103206 - DIESEL FUEL BULK  " xr:uid="{066A2A6C-C130-4400-849C-CFA253105078}"/>
    <hyperlink ref="C1134" location="RANGE!pronto___22_u_pronto_data_L01_22_20_22drilldown_22_20_22stock_code_20_22_20_22103206_________________________22" display="103206 - DIESEL FUEL BULK  " xr:uid="{2D2DBC03-2E85-4AA6-B156-51BC79E2D76E}"/>
    <hyperlink ref="C1135" location="RANGE!pronto___22_u_pronto_data_L01_22_20_22drilldown_22_20_22stock_code_20_22_20_22103206_________________________22" display="103206 - DIESEL FUEL BULK  " xr:uid="{21B627B2-85F1-4D5E-9789-610CFB7CC659}"/>
    <hyperlink ref="C1136" location="RANGE!pronto___22_u_pronto_data_L01_22_20_22drilldown_22_20_22stock_code_20_22_20_22103206_________________________22" display="103206 - DIESEL FUEL BULK  " xr:uid="{CD739841-6D69-428B-864D-C485AFF4162B}"/>
    <hyperlink ref="C1137" location="RANGE!pronto___22_u_pronto_data_L01_22_20_22drilldown_22_20_22stock_code_20_22_20_22103206_________________________22" display="103206 - DIESEL FUEL BULK  " xr:uid="{1A6D6E3D-11D7-455B-97FD-61AE756246A5}"/>
    <hyperlink ref="C1138" location="RANGE!pronto___22_u_pronto_data_L01_22_20_22drilldown_22_20_22stock_code_20_22_20_22103206_________________________22" display="103206 - DIESEL FUEL BULK  " xr:uid="{867A5F1C-DAE3-43D7-8AEB-CFC5E445F6AC}"/>
    <hyperlink ref="C1139" location="RANGE!pronto___22_u_pronto_data_L01_22_20_22drilldown_22_20_22stock_code_20_22_20_22103206_________________________22" display="103206 - DIESEL FUEL BULK  " xr:uid="{2823139B-631A-4E27-BB6A-D74B54F44994}"/>
    <hyperlink ref="C1140" location="RANGE!pronto___22_u_pronto_data_L01_22_20_22drilldown_22_20_22stock_code_20_22_20_22103206_________________________22" display="103206 - DIESEL FUEL BULK  " xr:uid="{EF6CD5F9-091D-49A6-A7CC-7732D91897A4}"/>
    <hyperlink ref="C1141" location="RANGE!pronto___22_u_pronto_data_L01_22_20_22drilldown_22_20_22stock_code_20_22_20_22103206_________________________22" display="103206 - DIESEL FUEL BULK  " xr:uid="{F2373C73-DCDB-4498-B970-1E20D6B65F48}"/>
    <hyperlink ref="C1142" location="RANGE!pronto___22_u_pronto_data_L01_22_20_22drilldown_22_20_22stock_code_20_22_20_22103206_________________________22" display="103206 - DIESEL FUEL BULK  " xr:uid="{AB871A6C-8ED7-4BC3-A4FF-D9C8F3A9C631}"/>
    <hyperlink ref="C1143" location="RANGE!pronto___22_u_pronto_data_L01_22_20_22drilldown_22_20_22stock_code_20_22_20_22103206_________________________22" display="103206 - DIESEL FUEL BULK  " xr:uid="{32A3E0B2-34BA-43C1-8440-3A03E4A82CF1}"/>
    <hyperlink ref="C1144" location="RANGE!pronto___22_u_pronto_data_L01_22_20_22drilldown_22_20_22stock_code_20_22_20_22103206_________________________22" display="103206 - DIESEL FUEL BULK  " xr:uid="{722E163B-96BF-45F6-B64A-2741DDD81C5F}"/>
    <hyperlink ref="C1145" location="RANGE!pronto___22_u_pronto_data_L01_22_20_22drilldown_22_20_22stock_code_20_22_20_22103206_________________________22" display="103206 - DIESEL FUEL BULK  " xr:uid="{6FA1EBD2-325D-49E9-A626-803113D39F3A}"/>
    <hyperlink ref="C1146" location="RANGE!pronto___22_u_pronto_data_L01_22_20_22drilldown_22_20_22stock_code_20_22_20_22103206_________________________22" display="103206 - DIESEL FUEL BULK  " xr:uid="{91412A42-15CE-4342-99DF-A9D7CA2EA6A0}"/>
    <hyperlink ref="C1147" location="RANGE!pronto___22_u_pronto_data_L01_22_20_22drilldown_22_20_22stock_code_20_22_20_22103206_________________________22" display="103206 - DIESEL FUEL BULK  " xr:uid="{308DDEE2-7E7D-4FA4-90EF-3D3EC52FE3B4}"/>
    <hyperlink ref="C1148" location="RANGE!pronto___22_u_pronto_data_L01_22_20_22drilldown_22_20_22stock_code_20_22_20_22103206_________________________22" display="103206 - DIESEL FUEL BULK  " xr:uid="{2A300DDE-7AFA-4A1F-B68D-73F9AD294B69}"/>
    <hyperlink ref="C1149" location="RANGE!pronto___22_u_pronto_data_L01_22_20_22drilldown_22_20_22stock_code_20_22_20_22103206_________________________22" display="103206 - DIESEL FUEL BULK  " xr:uid="{6A428FCB-48F8-4FEB-8C61-F8D5DFC0A968}"/>
    <hyperlink ref="C1150" location="RANGE!pronto___22_u_pronto_data_L01_22_20_22drilldown_22_20_22stock_code_20_22_20_22103206_________________________22" display="103206 - DIESEL FUEL BULK  " xr:uid="{F300B557-20AB-406C-A8FC-ED9E388CAED7}"/>
    <hyperlink ref="C1151" location="RANGE!pronto___22_u_pronto_data_L01_22_20_22drilldown_22_20_22stock_code_20_22_20_22103206_________________________22" display="103206 - DIESEL FUEL BULK  " xr:uid="{95042F38-28D5-4FD8-BFD0-76BF18426FD8}"/>
    <hyperlink ref="C1152" location="RANGE!pronto___22_u_pronto_data_L01_22_20_22drilldown_22_20_22stock_code_20_22_20_22103206_________________________22" display="103206 - DIESEL FUEL BULK  " xr:uid="{7C278F99-1EDE-40A2-BDBE-01B2809C9E20}"/>
    <hyperlink ref="C1153" location="RANGE!pronto___22_u_pronto_data_L01_22_20_22drilldown_22_20_22stock_code_20_22_20_22103206_________________________22" display="103206 - DIESEL FUEL BULK  " xr:uid="{DFEE8C17-4932-494F-9C68-9D31F4EF3523}"/>
    <hyperlink ref="C1154" location="RANGE!pronto___22_u_pronto_data_L01_22_20_22drilldown_22_20_22stock_code_20_22_20_22103206_________________________22" display="103206 - DIESEL FUEL BULK  " xr:uid="{E1185AC5-0822-49E2-9C9F-90847886E477}"/>
    <hyperlink ref="C1155" location="RANGE!pronto___22_u_pronto_data_L01_22_20_22drilldown_22_20_22stock_code_20_22_20_22103206_________________________22" display="103206 - DIESEL FUEL BULK  " xr:uid="{E89CB74C-90EA-460B-BA84-DD2D7F52CE91}"/>
    <hyperlink ref="C1156" location="RANGE!pronto___22_u_pronto_data_L01_22_20_22drilldown_22_20_22stock_code_20_22_20_22103206_________________________22" display="103206 - DIESEL FUEL BULK  " xr:uid="{84842728-2683-4FA8-A6E3-A5B2E6509AA0}"/>
    <hyperlink ref="C1157" location="RANGE!pronto___22_u_pronto_data_L01_22_20_22drilldown_22_20_22stock_code_20_22_20_22103206_________________________22" display="103206 - DIESEL FUEL BULK  " xr:uid="{F1A8DBF1-69C4-40A3-AE40-34D216D0BA2C}"/>
    <hyperlink ref="C1158" location="RANGE!pronto___22_u_pronto_data_L01_22_20_22drilldown_22_20_22stock_code_20_22_20_22103206_________________________22" display="103206 - DIESEL FUEL BULK  " xr:uid="{450547E3-21AB-4D0F-951D-A8A38B5BC3BE}"/>
    <hyperlink ref="C1159" location="RANGE!pronto___22_u_pronto_data_L01_22_20_22drilldown_22_20_22stock_code_20_22_20_22103206_________________________22" display="103206 - DIESEL FUEL BULK  " xr:uid="{8BE761D9-FDE5-4F70-B768-5AF5D671889C}"/>
    <hyperlink ref="C1160" location="RANGE!pronto___22_u_pronto_data_L01_22_20_22drilldown_22_20_22stock_code_20_22_20_22103206_________________________22" display="103206 - DIESEL FUEL BULK  " xr:uid="{6C3BEDF8-D416-4698-9D3A-71AE1CF932D1}"/>
    <hyperlink ref="C1161" location="RANGE!pronto___22_u_pronto_data_L01_22_20_22drilldown_22_20_22stock_code_20_22_20_22103206_________________________22" display="103206 - DIESEL FUEL BULK  " xr:uid="{E383C018-CAFD-4AA3-BB5D-687953AB9762}"/>
    <hyperlink ref="C1162" location="RANGE!pronto___22_u_pronto_data_L01_22_20_22drilldown_22_20_22stock_code_20_22_20_22103206_________________________22" display="103206 - DIESEL FUEL BULK  " xr:uid="{88345DF2-DBDD-4366-9635-39AA2D25D4A5}"/>
    <hyperlink ref="C1163" location="RANGE!pronto___22_u_pronto_data_L01_22_20_22drilldown_22_20_22stock_code_20_22_20_22103206_________________________22" display="103206 - DIESEL FUEL BULK  " xr:uid="{D9A9182E-DC7E-4E18-BA6D-E7B3907AB266}"/>
    <hyperlink ref="C1164" location="RANGE!pronto___22_u_pronto_data_L01_22_20_22drilldown_22_20_22stock_code_20_22_20_22103206_________________________22" display="103206 - DIESEL FUEL BULK  " xr:uid="{2D017E2C-2A85-4168-8EED-3CF8D09D24B2}"/>
    <hyperlink ref="C1165" location="RANGE!pronto___22_u_pronto_data_L01_22_20_22drilldown_22_20_22stock_code_20_22_20_22103206_________________________22" display="103206 - DIESEL FUEL BULK  " xr:uid="{377579F0-EB6E-4249-A026-0A29B69069A2}"/>
    <hyperlink ref="C1166" location="RANGE!pronto___22_u_pronto_data_L01_22_20_22drilldown_22_20_22stock_code_20_22_20_22103206_________________________22" display="103206 - DIESEL FUEL BULK  " xr:uid="{03EC8FA9-0175-412B-B8A2-6EDC9AB92A9B}"/>
    <hyperlink ref="C1167" location="RANGE!pronto___22_u_pronto_data_L01_22_20_22drilldown_22_20_22stock_code_20_22_20_22103206_________________________22" display="103206 - DIESEL FUEL BULK  " xr:uid="{FECC87A5-C763-4F78-B947-2F0734F1F99C}"/>
    <hyperlink ref="C1168" location="RANGE!pronto___22_u_pronto_data_L01_22_20_22drilldown_22_20_22stock_code_20_22_20_22103206_________________________22" display="103206 - DIESEL FUEL BULK  " xr:uid="{DD9F27E5-95CA-4FE4-81CE-7387F67BC299}"/>
    <hyperlink ref="C1169" location="RANGE!pronto___22_u_pronto_data_L01_22_20_22drilldown_22_20_22stock_code_20_22_20_22103206_________________________22" display="103206 - DIESEL FUEL BULK  " xr:uid="{CC5FE587-0F8B-421D-AAB7-ABDCAA057109}"/>
    <hyperlink ref="C1170" location="RANGE!pronto___22_u_pronto_data_L01_22_20_22drilldown_22_20_22stock_code_20_22_20_22103206_________________________22" display="103206 - DIESEL FUEL BULK  " xr:uid="{B32AD49B-1CD3-4684-BDDE-512159834510}"/>
    <hyperlink ref="C1171" location="RANGE!pronto___22_u_pronto_data_L01_22_20_22drilldown_22_20_22stock_code_20_22_20_22103206_________________________22" display="103206 - DIESEL FUEL BULK  " xr:uid="{39C3E3B7-EF13-457D-860E-99273FC76E94}"/>
    <hyperlink ref="C1172" location="RANGE!pronto___22_u_pronto_data_L01_22_20_22drilldown_22_20_22stock_code_20_22_20_22103206_________________________22" display="103206 - DIESEL FUEL BULK  " xr:uid="{A8B1A413-6D51-44C9-932F-D7E2A4B42E8C}"/>
    <hyperlink ref="C1173" location="RANGE!pronto___22_u_pronto_data_L01_22_20_22drilldown_22_20_22stock_code_20_22_20_22103206_________________________22" display="103206 - DIESEL FUEL BULK  " xr:uid="{A50095E0-9C56-42B2-9B86-D3EC7AE077F3}"/>
    <hyperlink ref="C1174" location="RANGE!pronto___22_u_pronto_data_L01_22_20_22drilldown_22_20_22stock_code_20_22_20_22103206_________________________22" display="103206 - DIESEL FUEL BULK  " xr:uid="{BC42005B-505D-4028-B108-58D58733B699}"/>
    <hyperlink ref="C1175" location="RANGE!pronto___22_u_pronto_data_L01_22_20_22drilldown_22_20_22stock_code_20_22_20_22103206_________________________22" display="103206 - DIESEL FUEL BULK  " xr:uid="{DC220FBF-1A38-4DC2-8300-662BDF6AB306}"/>
    <hyperlink ref="C1176" location="RANGE!pronto___22_u_pronto_data_L01_22_20_22drilldown_22_20_22stock_code_20_22_20_22103206_________________________22" display="103206 - DIESEL FUEL BULK  " xr:uid="{E3DABBB1-E8F1-4490-B9E9-832F168D624F}"/>
    <hyperlink ref="C1177" location="RANGE!pronto___22_u_pronto_data_L01_22_20_22drilldown_22_20_22stock_code_20_22_20_22103206_________________________22" display="103206 - DIESEL FUEL BULK  " xr:uid="{82FA86FB-5692-4F65-AC2D-F7E2184AFF31}"/>
    <hyperlink ref="C1178" location="RANGE!pronto___22_u_pronto_data_L01_22_20_22drilldown_22_20_22stock_code_20_22_20_22103206_________________________22" display="103206 - DIESEL FUEL BULK  " xr:uid="{DEF62EFD-245A-4A41-9927-5EB57DBF5848}"/>
    <hyperlink ref="C1179" location="RANGE!pronto___22_u_pronto_data_L01_22_20_22drilldown_22_20_22stock_code_20_22_20_22103206_________________________22" display="103206 - DIESEL FUEL BULK  " xr:uid="{9860856C-CA8B-442F-8520-D8B1C805E827}"/>
    <hyperlink ref="C1180" location="RANGE!pronto___22_u_pronto_data_L01_22_20_22drilldown_22_20_22stock_code_20_22_20_22103206_________________________22" display="103206 - DIESEL FUEL BULK  " xr:uid="{3BF8A388-38A2-4437-A43C-7B14DE85DC2E}"/>
    <hyperlink ref="C1181" location="RANGE!pronto___22_u_pronto_data_L01_22_20_22drilldown_22_20_22stock_code_20_22_20_22103206_________________________22" display="103206 - DIESEL FUEL BULK  " xr:uid="{78E8D686-F6E4-49A5-BFB9-0CC3DC2E4893}"/>
    <hyperlink ref="C1182" location="RANGE!pronto___22_u_pronto_data_L01_22_20_22drilldown_22_20_22stock_code_20_22_20_22103206_________________________22" display="103206 - DIESEL FUEL BULK  " xr:uid="{790ED948-E7F5-428C-AC61-AB5785F5B968}"/>
    <hyperlink ref="C1183" location="RANGE!pronto___22_u_pronto_data_L01_22_20_22drilldown_22_20_22stock_code_20_22_20_22103206_________________________22" display="103206 - DIESEL FUEL BULK  " xr:uid="{79D0DE21-C6CF-47D0-ADCA-AA23C40F2C34}"/>
    <hyperlink ref="C1184" location="RANGE!pronto___22_u_pronto_data_L01_22_20_22drilldown_22_20_22stock_code_20_22_20_22103206_________________________22" display="103206 - DIESEL FUEL BULK  " xr:uid="{7860F50D-60E1-47CA-AC9B-3BE4527FF83E}"/>
    <hyperlink ref="C1185" location="RANGE!pronto___22_u_pronto_data_L01_22_20_22drilldown_22_20_22stock_code_20_22_20_22103206_________________________22" display="103206 - DIESEL FUEL BULK  " xr:uid="{00BEC959-39C5-4F72-B653-52254F094693}"/>
    <hyperlink ref="C1186" location="RANGE!pronto___22_u_pronto_data_L01_22_20_22drilldown_22_20_22stock_code_20_22_20_22103206_________________________22" display="103206 - DIESEL FUEL BULK  " xr:uid="{4CD83CE6-8396-4258-AF78-BDF307B09192}"/>
    <hyperlink ref="C1187" location="RANGE!pronto___22_u_pronto_data_L01_22_20_22drilldown_22_20_22stock_code_20_22_20_22103206_________________________22" display="103206 - DIESEL FUEL BULK  " xr:uid="{7085A2A1-AB8D-40D3-AC11-B2E2DE2AABBC}"/>
    <hyperlink ref="C1188" location="RANGE!pronto___22_u_pronto_data_L01_22_20_22drilldown_22_20_22stock_code_20_22_20_22103206_________________________22" display="103206 - DIESEL FUEL BULK  " xr:uid="{31593A7C-2EAE-4109-9BE7-7E4577FA34EB}"/>
    <hyperlink ref="C1189" location="RANGE!pronto___22_u_pronto_data_L01_22_20_22drilldown_22_20_22stock_code_20_22_20_22103206_________________________22" display="103206 - DIESEL FUEL BULK  " xr:uid="{2B451E51-2076-44EB-A1AC-8BB2104A3DFA}"/>
    <hyperlink ref="C1190" location="RANGE!pronto___22_u_pronto_data_L01_22_20_22drilldown_22_20_22stock_code_20_22_20_22103206_________________________22" display="103206 - DIESEL FUEL BULK  " xr:uid="{9B869B79-4B1B-48F6-BA24-0656173BB5EF}"/>
    <hyperlink ref="C1191" location="RANGE!pronto___22_u_pronto_data_L01_22_20_22drilldown_22_20_22stock_code_20_22_20_22103206_________________________22" display="103206 - DIESEL FUEL BULK  " xr:uid="{C3C2D63C-5567-4BD7-A89A-3B152E38248D}"/>
    <hyperlink ref="C1192" location="RANGE!pronto___22_u_pronto_data_L01_22_20_22drilldown_22_20_22stock_code_20_22_20_22103206_________________________22" display="103206 - DIESEL FUEL BULK  " xr:uid="{4136957E-1833-4E45-BBAE-D61FD2D59F61}"/>
    <hyperlink ref="C1193" location="RANGE!pronto___22_u_pronto_data_L01_22_20_22drilldown_22_20_22stock_code_20_22_20_22103206_________________________22" display="103206 - DIESEL FUEL BULK  " xr:uid="{112831EB-3F70-4511-B2E4-3CE6F1A54B41}"/>
    <hyperlink ref="C1194" location="RANGE!pronto___22_u_pronto_data_L01_22_20_22drilldown_22_20_22stock_code_20_22_20_22103206_________________________22" display="103206 - DIESEL FUEL BULK  " xr:uid="{36B1B7F8-CA75-44ED-B643-0F1149996694}"/>
    <hyperlink ref="C1195" location="RANGE!pronto___22_u_pronto_data_L01_22_20_22drilldown_22_20_22stock_code_20_22_20_22103206_________________________22" display="103206 - DIESEL FUEL BULK  " xr:uid="{E6DDFBF8-B312-49A5-B871-F4DC12CCFC95}"/>
    <hyperlink ref="C1196" location="RANGE!pronto___22_u_pronto_data_L01_22_20_22drilldown_22_20_22stock_code_20_22_20_22103206_________________________22" display="103206 - DIESEL FUEL BULK  " xr:uid="{2E5837D7-B37E-412C-8A0B-335DF0A681D5}"/>
    <hyperlink ref="C1197" location="RANGE!pronto___22_u_pronto_data_L01_22_20_22drilldown_22_20_22stock_code_20_22_20_22103206_________________________22" display="103206 - DIESEL FUEL BULK  " xr:uid="{A696D341-3481-42B5-B26E-E1C39686820A}"/>
    <hyperlink ref="C1198" location="RANGE!pronto___22_u_pronto_data_L01_22_20_22drilldown_22_20_22stock_code_20_22_20_22103206_________________________22" display="103206 - DIESEL FUEL BULK  " xr:uid="{BFE628FC-4B76-4EF5-A462-D22EA3BBFBDC}"/>
    <hyperlink ref="C1199" location="RANGE!pronto___22_u_pronto_data_L01_22_20_22drilldown_22_20_22stock_code_20_22_20_22103206_________________________22" display="103206 - DIESEL FUEL BULK  " xr:uid="{56E8D4A5-D4C8-48ED-B7C1-59017262B2A1}"/>
    <hyperlink ref="C1200" location="RANGE!pronto___22_u_pronto_data_L01_22_20_22drilldown_22_20_22stock_code_20_22_20_22103206_________________________22" display="103206 - DIESEL FUEL BULK  " xr:uid="{1D0AF6EE-4885-4924-8250-BF2D2D6C3333}"/>
    <hyperlink ref="C1201" location="RANGE!pronto___22_u_pronto_data_L01_22_20_22drilldown_22_20_22stock_code_20_22_20_22103206_________________________22" display="103206 - DIESEL FUEL BULK  " xr:uid="{D4A2149C-D445-4D63-910C-FEA1F5F2AA11}"/>
    <hyperlink ref="C1202" location="RANGE!pronto___22_u_pronto_data_L01_22_20_22drilldown_22_20_22stock_code_20_22_20_22103206_________________________22" display="103206 - DIESEL FUEL BULK  " xr:uid="{75FEF6BC-0F49-4A8C-8D21-C3A546E2B56F}"/>
    <hyperlink ref="C1203" location="RANGE!pronto___22_u_pronto_data_L01_22_20_22drilldown_22_20_22stock_code_20_22_20_22103206_________________________22" display="103206 - DIESEL FUEL BULK  " xr:uid="{A3DB5EEA-13B5-4EE0-94B4-CC558D2C63C6}"/>
    <hyperlink ref="C1204" location="RANGE!pronto___22_u_pronto_data_L01_22_20_22drilldown_22_20_22stock_code_20_22_20_22103206_________________________22" display="103206 - DIESEL FUEL BULK  " xr:uid="{7066CC17-662D-4D5E-BE80-7FB1977E8556}"/>
    <hyperlink ref="C1205" location="RANGE!pronto___22_u_pronto_data_L01_22_20_22drilldown_22_20_22stock_code_20_22_20_22103206_________________________22" display="103206 - DIESEL FUEL BULK  " xr:uid="{BBBCB18A-6B1D-4541-90BB-6B32CCFF9003}"/>
    <hyperlink ref="C1206" location="RANGE!pronto___22_u_pronto_data_L01_22_20_22drilldown_22_20_22stock_code_20_22_20_22103206_________________________22" display="103206 - DIESEL FUEL BULK  " xr:uid="{E3B911FB-EDF5-40CA-8A5A-76CC32EEBB6F}"/>
    <hyperlink ref="C1207" location="RANGE!pronto___22_u_pronto_data_L01_22_20_22drilldown_22_20_22stock_code_20_22_20_22103206_________________________22" display="103206 - DIESEL FUEL BULK  " xr:uid="{996F4E26-B26C-404E-B78A-2540A834FE9D}"/>
    <hyperlink ref="C1208" location="RANGE!pronto___22_u_pronto_data_L01_22_20_22drilldown_22_20_22stock_code_20_22_20_22103206_________________________22" display="103206 - DIESEL FUEL BULK  " xr:uid="{E996E022-6CA2-4425-B6AA-41CE9B3C7000}"/>
    <hyperlink ref="C1209" location="RANGE!pronto___22_u_pronto_data_L01_22_20_22drilldown_22_20_22stock_code_20_22_20_22103206_________________________22" display="103206 - DIESEL FUEL BULK  " xr:uid="{94A893CA-AAD8-403F-8765-7D8EBB71873D}"/>
    <hyperlink ref="C1210" location="RANGE!pronto___22_u_pronto_data_L01_22_20_22drilldown_22_20_22stock_code_20_22_20_22103206_________________________22" display="103206 - DIESEL FUEL BULK  " xr:uid="{819B8613-AAE9-41A5-94F9-17EED45C213D}"/>
    <hyperlink ref="C1211" location="RANGE!pronto___22_u_pronto_data_L01_22_20_22drilldown_22_20_22stock_code_20_22_20_22103206_________________________22" display="103206 - DIESEL FUEL BULK  " xr:uid="{0C2CCC87-EFBE-4DE6-A30F-56D6CDD886CC}"/>
    <hyperlink ref="C1212" location="RANGE!pronto___22_u_pronto_data_L01_22_20_22drilldown_22_20_22stock_code_20_22_20_22103206_________________________22" display="103206 - DIESEL FUEL BULK  " xr:uid="{5B055286-546A-4A81-A26A-4406EEF0E387}"/>
    <hyperlink ref="C1213" location="RANGE!pronto___22_u_pronto_data_L01_22_20_22drilldown_22_20_22stock_code_20_22_20_22103206_________________________22" display="103206 - DIESEL FUEL BULK  " xr:uid="{262C16F4-0741-4CC4-8D23-14DB8BC5DA1E}"/>
    <hyperlink ref="C1214" location="RANGE!pronto___22_u_pronto_data_L01_22_20_22drilldown_22_20_22stock_code_20_22_20_22103206_________________________22" display="103206 - DIESEL FUEL BULK  " xr:uid="{E7EE7A78-41E8-45DD-8247-E1C95894D361}"/>
    <hyperlink ref="C1215" location="RANGE!pronto___22_u_pronto_data_L01_22_20_22drilldown_22_20_22stock_code_20_22_20_22103206_________________________22" display="103206 - DIESEL FUEL BULK  " xr:uid="{56406E02-6913-4485-BA44-4E558003C1D9}"/>
    <hyperlink ref="C1216" location="RANGE!pronto___22_u_pronto_data_L01_22_20_22drilldown_22_20_22stock_code_20_22_20_22103206_________________________22" display="103206 - DIESEL FUEL BULK  " xr:uid="{B5ACEA5B-901C-4C8D-806C-B08AB185F65E}"/>
    <hyperlink ref="C1217" location="RANGE!pronto___22_u_pronto_data_L01_22_20_22drilldown_22_20_22stock_code_20_22_20_22103206_________________________22" display="103206 - DIESEL FUEL BULK  " xr:uid="{7A1C0DD7-4424-4EDA-B3BD-5EAF674F812B}"/>
    <hyperlink ref="C1218" location="RANGE!pronto___22_u_pronto_data_L01_22_20_22drilldown_22_20_22stock_code_20_22_20_22103206_________________________22" display="103206 - DIESEL FUEL BULK  " xr:uid="{5E56AF3F-F6A7-43B4-B223-3F80F09365AC}"/>
    <hyperlink ref="C1219" location="RANGE!pronto___22_u_pronto_data_L01_22_20_22drilldown_22_20_22stock_code_20_22_20_22103206_________________________22" display="103206 - DIESEL FUEL BULK  " xr:uid="{E30B95D3-4FF5-4567-91B8-EF05016F1767}"/>
    <hyperlink ref="C1220" location="RANGE!pronto___22_u_pronto_data_L01_22_20_22drilldown_22_20_22stock_code_20_22_20_22103206_________________________22" display="103206 - DIESEL FUEL BULK  " xr:uid="{871E6542-ACEA-4D53-A03F-6BED320995A1}"/>
    <hyperlink ref="C1221" location="RANGE!pronto___22_u_pronto_data_L01_22_20_22drilldown_22_20_22stock_code_20_22_20_22103206_________________________22" display="103206 - DIESEL FUEL BULK  " xr:uid="{C2A671F0-5F5D-441C-9D0C-36A1C0E81E22}"/>
    <hyperlink ref="C1222" location="RANGE!pronto___22_u_pronto_data_L01_22_20_22drilldown_22_20_22stock_code_20_22_20_22103206_________________________22" display="103206 - DIESEL FUEL BULK  " xr:uid="{146105BF-4E23-4CE2-8F0C-6B2840011CBA}"/>
    <hyperlink ref="C1223" location="RANGE!pronto___22_u_pronto_data_L01_22_20_22drilldown_22_20_22stock_code_20_22_20_22103206_________________________22" display="103206 - DIESEL FUEL BULK  " xr:uid="{A56D6334-5D4C-4039-97E4-5207C6467AE3}"/>
    <hyperlink ref="C1224" location="RANGE!pronto___22_u_pronto_data_L01_22_20_22drilldown_22_20_22stock_code_20_22_20_22103206_________________________22" display="103206 - DIESEL FUEL BULK  " xr:uid="{8082DC14-BFA7-49CE-B4A3-36FD1E6C1D3A}"/>
    <hyperlink ref="C1225" location="RANGE!pronto___22_u_pronto_data_L01_22_20_22drilldown_22_20_22stock_code_20_22_20_22103206_________________________22" display="103206 - DIESEL FUEL BULK  " xr:uid="{F00EC152-2560-4197-A41F-FF5C524421A8}"/>
    <hyperlink ref="C1226" location="RANGE!pronto___22_u_pronto_data_L01_22_20_22drilldown_22_20_22stock_code_20_22_20_22103206_________________________22" display="103206 - DIESEL FUEL BULK  " xr:uid="{B0ADB11B-AFA2-4E19-8CA0-418BA7128D72}"/>
    <hyperlink ref="C1227" location="RANGE!pronto___22_u_pronto_data_L01_22_20_22drilldown_22_20_22stock_code_20_22_20_22103206_________________________22" display="103206 - DIESEL FUEL BULK  " xr:uid="{73090FEA-C565-4E12-B65A-082064422554}"/>
    <hyperlink ref="C1228" location="RANGE!pronto___22_u_pronto_data_L01_22_20_22drilldown_22_20_22stock_code_20_22_20_22103206_________________________22" display="103206 - DIESEL FUEL BULK  " xr:uid="{F5DF050E-DE89-40D8-AF3B-9E0ABAC5487F}"/>
    <hyperlink ref="C1229" location="RANGE!pronto___22_u_pronto_data_L01_22_20_22drilldown_22_20_22stock_code_20_22_20_22103206_________________________22" display="103206 - DIESEL FUEL BULK  " xr:uid="{89EA203B-D1D9-4946-B493-5D74A1B2513D}"/>
    <hyperlink ref="C1230" location="RANGE!pronto___22_u_pronto_data_L01_22_20_22drilldown_22_20_22stock_code_20_22_20_22103206_________________________22" display="103206 - DIESEL FUEL BULK  " xr:uid="{296000A2-3A07-496C-9070-3CFB2633FD28}"/>
    <hyperlink ref="C1231" location="RANGE!pronto___22_u_pronto_data_L01_22_20_22drilldown_22_20_22stock_code_20_22_20_22103206_________________________22" display="103206 - DIESEL FUEL BULK  " xr:uid="{E0C7AD19-53F2-4AC7-807D-06B97C05880B}"/>
    <hyperlink ref="C1232" location="RANGE!pronto___22_u_pronto_data_L01_22_20_22drilldown_22_20_22stock_code_20_22_20_22103206_________________________22" display="103206 - DIESEL FUEL BULK  " xr:uid="{9D3C2D1D-CBC5-4E1A-AD8F-C13D914005C2}"/>
    <hyperlink ref="C1233" location="RANGE!pronto___22_u_pronto_data_L01_22_20_22drilldown_22_20_22stock_code_20_22_20_22103206_________________________22" display="103206 - DIESEL FUEL BULK  " xr:uid="{03C47FA9-AA2A-4304-AD98-B19A39C3E00A}"/>
    <hyperlink ref="C1234" location="RANGE!pronto___22_u_pronto_data_L01_22_20_22drilldown_22_20_22stock_code_20_22_20_22103206_________________________22" display="103206 - DIESEL FUEL BULK  " xr:uid="{781E6D08-9A2A-42DD-8010-80E0ADA7C179}"/>
    <hyperlink ref="C1235" location="RANGE!pronto___22_u_pronto_data_L01_22_20_22drilldown_22_20_22stock_code_20_22_20_22103206_________________________22" display="103206 - DIESEL FUEL BULK  " xr:uid="{8FE572AB-EB62-4C35-8E1B-ACDEBCDF0398}"/>
    <hyperlink ref="C1236" location="RANGE!pronto___22_u_pronto_data_L01_22_20_22drilldown_22_20_22stock_code_20_22_20_22103206_________________________22" display="103206 - DIESEL FUEL BULK  " xr:uid="{3768A825-6B71-4DCA-888E-B09053B11F89}"/>
    <hyperlink ref="C1237" location="RANGE!pronto___22_u_pronto_data_L01_22_20_22drilldown_22_20_22stock_code_20_22_20_22103206_________________________22" display="103206 - DIESEL FUEL BULK  " xr:uid="{7FB53AD8-81ED-451B-B652-272959C3555C}"/>
    <hyperlink ref="C1238" location="RANGE!pronto___22_u_pronto_data_L01_22_20_22drilldown_22_20_22stock_code_20_22_20_22103206_________________________22" display="103206 - DIESEL FUEL BULK  " xr:uid="{86A40D39-1AD6-430D-917E-40B09DF7636D}"/>
    <hyperlink ref="C1239" location="RANGE!pronto___22_u_pronto_data_L01_22_20_22drilldown_22_20_22stock_code_20_22_20_22103206_________________________22" display="103206 - DIESEL FUEL BULK  " xr:uid="{CDF4787B-0BCE-4CD9-B4DC-265C3762A224}"/>
    <hyperlink ref="C1240" location="RANGE!pronto___22_u_pronto_data_L01_22_20_22drilldown_22_20_22stock_code_20_22_20_22103206_________________________22" display="103206 - DIESEL FUEL BULK  " xr:uid="{C3862383-9348-4930-9FEB-648448D32AF7}"/>
    <hyperlink ref="C1241" location="RANGE!pronto___22_u_pronto_data_L01_22_20_22drilldown_22_20_22stock_code_20_22_20_22103206_________________________22" display="103206 - DIESEL FUEL BULK  " xr:uid="{475A4EA5-123A-4C32-A682-2EFFFD72F63C}"/>
    <hyperlink ref="C1242" location="RANGE!pronto___22_u_pronto_data_L01_22_20_22drilldown_22_20_22stock_code_20_22_20_22103206_________________________22" display="103206 - DIESEL FUEL BULK  " xr:uid="{091685C4-B5D5-4D2B-9946-4DA2F3DE38D7}"/>
    <hyperlink ref="C1243" location="RANGE!pronto___22_u_pronto_data_L01_22_20_22drilldown_22_20_22stock_code_20_22_20_22103206_________________________22" display="103206 - DIESEL FUEL BULK  " xr:uid="{C74796ED-09A3-46EA-A56A-A19E553C5112}"/>
    <hyperlink ref="C1244" location="RANGE!pronto___22_u_pronto_data_L01_22_20_22drilldown_22_20_22stock_code_20_22_20_22103206_________________________22" display="103206 - DIESEL FUEL BULK  " xr:uid="{54BE7455-6706-44C1-A1E7-5503CF675431}"/>
    <hyperlink ref="C1245" location="RANGE!pronto___22_u_pronto_data_L01_22_20_22drilldown_22_20_22stock_code_20_22_20_22103206_________________________22" display="103206 - DIESEL FUEL BULK  " xr:uid="{F6FC8C10-F416-469E-9CB5-8DF887189C6D}"/>
    <hyperlink ref="C1246" location="RANGE!pronto___22_u_pronto_data_L01_22_20_22drilldown_22_20_22stock_code_20_22_20_22103206_________________________22" display="103206 - DIESEL FUEL BULK  " xr:uid="{BD1F2AB8-FE1E-4F7B-8515-5A938961BE1A}"/>
    <hyperlink ref="C1247" location="RANGE!pronto___22_u_pronto_data_L01_22_20_22drilldown_22_20_22stock_code_20_22_20_22103206_________________________22" display="103206 - DIESEL FUEL BULK  " xr:uid="{DD25E416-CAF6-4A85-820E-691993CC8717}"/>
    <hyperlink ref="C1248" location="RANGE!pronto___22_u_pronto_data_L01_22_20_22drilldown_22_20_22stock_code_20_22_20_22103206_________________________22" display="103206 - DIESEL FUEL BULK  " xr:uid="{0AADECAE-E99E-45B4-887B-3A985AB58606}"/>
    <hyperlink ref="C1249" location="RANGE!pronto___22_u_pronto_data_L01_22_20_22drilldown_22_20_22stock_code_20_22_20_22103206_________________________22" display="103206 - DIESEL FUEL BULK  " xr:uid="{4EBD2B29-1480-4E4E-939D-A93F7C3820B4}"/>
    <hyperlink ref="C1250" location="RANGE!pronto___22_u_pronto_data_L01_22_20_22drilldown_22_20_22stock_code_20_22_20_22103206_________________________22" display="103206 - DIESEL FUEL BULK  " xr:uid="{971ACC69-00D4-411E-92AB-86D72179ACBE}"/>
    <hyperlink ref="C1251" location="RANGE!pronto___22_u_pronto_data_L01_22_20_22drilldown_22_20_22stock_code_20_22_20_22103206_________________________22" display="103206 - DIESEL FUEL BULK  " xr:uid="{8CBAAF9C-51FC-4397-9860-0D0B26DB2245}"/>
    <hyperlink ref="C1252" location="RANGE!pronto___22_u_pronto_data_L01_22_20_22drilldown_22_20_22stock_code_20_22_20_22103206_________________________22" display="103206 - DIESEL FUEL BULK  " xr:uid="{C0C8781E-6845-4D1B-A58B-17DCE900ED0A}"/>
    <hyperlink ref="C1253" location="RANGE!pronto___22_u_pronto_data_L01_22_20_22drilldown_22_20_22stock_code_20_22_20_22103206_________________________22" display="103206 - DIESEL FUEL BULK  " xr:uid="{D3154879-916F-4B65-B2C7-ACBEB485135F}"/>
    <hyperlink ref="C1254" location="RANGE!pronto___22_u_pronto_data_L01_22_20_22drilldown_22_20_22stock_code_20_22_20_22103206_________________________22" display="103206 - DIESEL FUEL BULK  " xr:uid="{36EF41C2-528F-4CDF-BA11-9E33C08515ED}"/>
    <hyperlink ref="C1255" location="RANGE!pronto___22_u_pronto_data_L01_22_20_22drilldown_22_20_22stock_code_20_22_20_22103206_________________________22" display="103206 - DIESEL FUEL BULK  " xr:uid="{3DC795BA-E326-4298-BE7F-87868795065A}"/>
    <hyperlink ref="C1256" location="RANGE!pronto___22_u_pronto_data_L01_22_20_22drilldown_22_20_22stock_code_20_22_20_22103206_________________________22" display="103206 - DIESEL FUEL BULK  " xr:uid="{20DAC934-A75B-4369-B20D-A3C3C3C92126}"/>
    <hyperlink ref="C1257" location="RANGE!pronto___22_u_pronto_data_L01_22_20_22drilldown_22_20_22stock_code_20_22_20_22103206_________________________22" display="103206 - DIESEL FUEL BULK  " xr:uid="{C25390DE-A73E-4E0B-9C5F-198CA3134BAD}"/>
    <hyperlink ref="C1258" location="RANGE!pronto___22_u_pronto_data_L01_22_20_22drilldown_22_20_22stock_code_20_22_20_22103206_________________________22" display="103206 - DIESEL FUEL BULK  " xr:uid="{8C6A01BD-A127-4F99-8079-F025E4F233F1}"/>
    <hyperlink ref="C1259" location="RANGE!pronto___22_u_pronto_data_L01_22_20_22drilldown_22_20_22stock_code_20_22_20_22103206_________________________22" display="103206 - DIESEL FUEL BULK  " xr:uid="{A78ACF09-B900-4297-94C4-087654160444}"/>
    <hyperlink ref="C1260" location="RANGE!pronto___22_u_pronto_data_L01_22_20_22drilldown_22_20_22stock_code_20_22_20_22103206_________________________22" display="103206 - DIESEL FUEL BULK  " xr:uid="{21BC79B4-A14F-4289-B406-80707433F856}"/>
    <hyperlink ref="C1261" location="RANGE!pronto___22_u_pronto_data_L01_22_20_22drilldown_22_20_22stock_code_20_22_20_22103206_________________________22" display="103206 - DIESEL FUEL BULK  " xr:uid="{4DA64577-DC0F-4BB1-87E0-0B30A7FF2DB3}"/>
    <hyperlink ref="C1262" location="RANGE!pronto___22_u_pronto_data_L01_22_20_22drilldown_22_20_22stock_code_20_22_20_22103206_________________________22" display="103206 - DIESEL FUEL BULK  " xr:uid="{DD5C15D4-F46D-4991-B59A-A6CCD06B2C54}"/>
    <hyperlink ref="C1263" location="RANGE!pronto___22_u_pronto_data_L01_22_20_22drilldown_22_20_22stock_code_20_22_20_22103206_________________________22" display="103206 - DIESEL FUEL BULK  " xr:uid="{778855B8-556F-4A2C-A672-5ACAF5BD4FD7}"/>
    <hyperlink ref="C1264" location="RANGE!pronto___22_u_pronto_data_L01_22_20_22drilldown_22_20_22stock_code_20_22_20_22103206_________________________22" display="103206 - DIESEL FUEL BULK  " xr:uid="{02AF24ED-F63F-4ACE-86FA-9177BE4D5ECD}"/>
    <hyperlink ref="C1265" location="RANGE!pronto___22_u_pronto_data_L01_22_20_22drilldown_22_20_22stock_code_20_22_20_22103206_________________________22" display="103206 - DIESEL FUEL BULK  " xr:uid="{F022B33B-DF14-4E3C-8BFD-272765AC5F1B}"/>
    <hyperlink ref="C1266" location="RANGE!pronto___22_u_pronto_data_L01_22_20_22drilldown_22_20_22stock_code_20_22_20_22103206_________________________22" display="103206 - DIESEL FUEL BULK  " xr:uid="{BBC823FD-DDD9-421D-8C3D-F1E2F08F398A}"/>
    <hyperlink ref="C1267" location="RANGE!pronto___22_u_pronto_data_L01_22_20_22drilldown_22_20_22stock_code_20_22_20_22103206_________________________22" display="103206 - DIESEL FUEL BULK  " xr:uid="{BBD7E5C8-3D8B-49B1-8FB4-9C61DE1F173A}"/>
    <hyperlink ref="C1268" location="RANGE!pronto___22_u_pronto_data_L01_22_20_22drilldown_22_20_22stock_code_20_22_20_22103206_________________________22" display="103206 - DIESEL FUEL BULK  " xr:uid="{BD0A766D-C784-44FA-B164-4B4CC5A3524B}"/>
    <hyperlink ref="C1269" location="RANGE!pronto___22_u_pronto_data_L01_22_20_22drilldown_22_20_22stock_code_20_22_20_22103206_________________________22" display="103206 - DIESEL FUEL BULK  " xr:uid="{C6A8F942-C19A-48CD-96D6-384304EAC468}"/>
    <hyperlink ref="C1270" location="RANGE!pronto___22_u_pronto_data_L01_22_20_22drilldown_22_20_22stock_code_20_22_20_22103206_________________________22" display="103206 - DIESEL FUEL BULK  " xr:uid="{8DA04B38-E78D-4917-99FA-CCDAE79F5167}"/>
    <hyperlink ref="C1271" location="RANGE!pronto___22_u_pronto_data_L01_22_20_22drilldown_22_20_22stock_code_20_22_20_22103206_________________________22" display="103206 - DIESEL FUEL BULK  " xr:uid="{5DEC4B77-5160-4DE2-B16F-3FDA57C51B88}"/>
    <hyperlink ref="C1272" location="RANGE!pronto___22_u_pronto_data_L01_22_20_22drilldown_22_20_22stock_code_20_22_20_22103206_________________________22" display="103206 - DIESEL FUEL BULK  " xr:uid="{CF7B3FAC-5327-4236-883C-8F60B0981C93}"/>
    <hyperlink ref="C1273" location="RANGE!pronto___22_u_pronto_data_L01_22_20_22drilldown_22_20_22stock_code_20_22_20_22103206_________________________22" display="103206 - DIESEL FUEL BULK  " xr:uid="{FE5BCD3E-34A1-402B-A4A4-D507CF6A48A4}"/>
    <hyperlink ref="C1274" location="RANGE!pronto___22_u_pronto_data_L01_22_20_22drilldown_22_20_22stock_code_20_22_20_22103206_________________________22" display="103206 - DIESEL FUEL BULK  " xr:uid="{5F511111-8C34-478B-B03E-9209DC8DBF68}"/>
    <hyperlink ref="C1275" location="RANGE!pronto___22_u_pronto_data_L01_22_20_22drilldown_22_20_22stock_code_20_22_20_22103206_________________________22" display="103206 - DIESEL FUEL BULK  " xr:uid="{BD5C4774-4082-45F5-BC17-DF1B8679F52C}"/>
    <hyperlink ref="C1276" location="RANGE!pronto___22_u_pronto_data_L01_22_20_22drilldown_22_20_22stock_code_20_22_20_22103206_________________________22" display="103206 - DIESEL FUEL BULK  " xr:uid="{F6504CD0-B44C-4D94-9BE6-E353F0597887}"/>
    <hyperlink ref="C1277" location="RANGE!pronto___22_u_pronto_data_L01_22_20_22drilldown_22_20_22stock_code_20_22_20_22103206_________________________22" display="103206 - DIESEL FUEL BULK  " xr:uid="{520F5860-F8CF-4C6D-8055-F5D038BC4F1B}"/>
    <hyperlink ref="C1278" location="RANGE!pronto___22_u_pronto_data_L01_22_20_22drilldown_22_20_22stock_code_20_22_20_22103206_________________________22" display="103206 - DIESEL FUEL BULK  " xr:uid="{866EC684-9191-48C5-A81A-934E5B75DB28}"/>
    <hyperlink ref="C1279" location="RANGE!pronto___22_u_pronto_data_L01_22_20_22drilldown_22_20_22stock_code_20_22_20_22103206_________________________22" display="103206 - DIESEL FUEL BULK  " xr:uid="{BE7FEFC4-85A5-49EA-902A-F1097D4DC996}"/>
    <hyperlink ref="C1280" location="RANGE!pronto___22_u_pronto_data_L01_22_20_22drilldown_22_20_22stock_code_20_22_20_22103206_________________________22" display="103206 - DIESEL FUEL BULK  " xr:uid="{726CB79F-CB5C-4B76-890F-E9BAB0E90A2D}"/>
    <hyperlink ref="C1281" location="RANGE!pronto___22_u_pronto_data_L01_22_20_22drilldown_22_20_22stock_code_20_22_20_22103206_________________________22" display="103206 - DIESEL FUEL BULK  " xr:uid="{8DFF11AB-705F-4B92-9340-6CBE37F10055}"/>
    <hyperlink ref="C1282" location="RANGE!pronto___22_u_pronto_data_L01_22_20_22drilldown_22_20_22stock_code_20_22_20_22103206_________________________22" display="103206 - DIESEL FUEL BULK  " xr:uid="{818C2DA9-8212-4D38-AD51-BAEEECF17044}"/>
    <hyperlink ref="C1283" location="RANGE!pronto___22_u_pronto_data_L01_22_20_22drilldown_22_20_22stock_code_20_22_20_22103206_________________________22" display="103206 - DIESEL FUEL BULK  " xr:uid="{404456B5-52D6-4989-B765-3AD50C3C49D7}"/>
    <hyperlink ref="C1284" location="RANGE!pronto___22_u_pronto_data_L01_22_20_22drilldown_22_20_22stock_code_20_22_20_22103206_________________________22" display="103206 - DIESEL FUEL BULK  " xr:uid="{77073CBF-D695-41A4-AF66-4D17A1FB06BB}"/>
    <hyperlink ref="C1285" location="RANGE!pronto___22_u_pronto_data_L01_22_20_22drilldown_22_20_22stock_code_20_22_20_22103206_________________________22" display="103206 - DIESEL FUEL BULK  " xr:uid="{AF28D1CE-9815-4CCF-916E-147776E479D6}"/>
    <hyperlink ref="C1286" location="RANGE!pronto___22_u_pronto_data_L01_22_20_22drilldown_22_20_22stock_code_20_22_20_22103206_________________________22" display="103206 - DIESEL FUEL BULK  " xr:uid="{09011949-38E2-4528-A5EF-9748C8E1B800}"/>
    <hyperlink ref="C1287" location="RANGE!pronto___22_u_pronto_data_L01_22_20_22drilldown_22_20_22stock_code_20_22_20_22103206_________________________22" display="103206 - DIESEL FUEL BULK  " xr:uid="{02F9D056-317D-4556-A7BF-F4786EDF80BE}"/>
    <hyperlink ref="C1288" location="RANGE!pronto___22_u_pronto_data_L01_22_20_22drilldown_22_20_22stock_code_20_22_20_22103206_________________________22" display="103206 - DIESEL FUEL BULK  " xr:uid="{B4239958-CEB5-4FA7-B663-63692B6BB39A}"/>
    <hyperlink ref="C1289" location="RANGE!pronto___22_u_pronto_data_L01_22_20_22drilldown_22_20_22stock_code_20_22_20_22103206_________________________22" display="103206 - DIESEL FUEL BULK  " xr:uid="{94D474B3-2FF2-41AC-A230-D417979176C3}"/>
    <hyperlink ref="C1290" location="RANGE!pronto___22_u_pronto_data_L01_22_20_22drilldown_22_20_22stock_code_20_22_20_22103206_________________________22" display="103206 - DIESEL FUEL BULK  " xr:uid="{157849FA-6843-4199-A2A0-CA1B6F53090C}"/>
    <hyperlink ref="C1291" location="RANGE!pronto___22_u_pronto_data_L01_22_20_22drilldown_22_20_22stock_code_20_22_20_22103206_________________________22" display="103206 - DIESEL FUEL BULK  " xr:uid="{C5F45D50-121A-4015-B8CC-BCF27E08CD67}"/>
    <hyperlink ref="C1292" location="RANGE!pronto___22_u_pronto_data_L01_22_20_22drilldown_22_20_22stock_code_20_22_20_22103206_________________________22" display="103206 - DIESEL FUEL BULK  " xr:uid="{948260E0-23C2-4D28-A968-FBD48AAE6095}"/>
    <hyperlink ref="C1293" location="RANGE!pronto___22_u_pronto_data_L01_22_20_22drilldown_22_20_22stock_code_20_22_20_22103206_________________________22" display="103206 - DIESEL FUEL BULK  " xr:uid="{3A0B7C57-E0B4-46D0-A390-30725E2DB827}"/>
    <hyperlink ref="C1294" location="RANGE!pronto___22_u_pronto_data_L01_22_20_22drilldown_22_20_22stock_code_20_22_20_22103206_________________________22" display="103206 - DIESEL FUEL BULK  " xr:uid="{5F4EB3F1-A96E-4DF0-8489-19C4F51FE660}"/>
    <hyperlink ref="C1295" location="RANGE!pronto___22_u_pronto_data_L01_22_20_22drilldown_22_20_22stock_code_20_22_20_22103206_________________________22" display="103206 - DIESEL FUEL BULK  " xr:uid="{7630AAA6-FC8B-42A9-A5D8-BE8DE14DDB40}"/>
    <hyperlink ref="C1296" location="RANGE!pronto___22_u_pronto_data_L01_22_20_22drilldown_22_20_22stock_code_20_22_20_22103206_________________________22" display="103206 - DIESEL FUEL BULK  " xr:uid="{81706D9B-B1EC-4A66-BC1E-7275CAEF9093}"/>
    <hyperlink ref="C1297" location="RANGE!pronto___22_u_pronto_data_L01_22_20_22drilldown_22_20_22stock_code_20_22_20_22103206_________________________22" display="103206 - DIESEL FUEL BULK  " xr:uid="{53FB1F5C-8116-4690-886B-0E70E777F96E}"/>
    <hyperlink ref="C1298" location="RANGE!pronto___22_u_pronto_data_L01_22_20_22drilldown_22_20_22stock_code_20_22_20_22103206_________________________22" display="103206 - DIESEL FUEL BULK  " xr:uid="{1E417D13-3FE4-41C9-A8DB-91D421F27F46}"/>
    <hyperlink ref="C1299" location="RANGE!pronto___22_u_pronto_data_L01_22_20_22drilldown_22_20_22stock_code_20_22_20_22103206_________________________22" display="103206 - DIESEL FUEL BULK  " xr:uid="{19E3C6A1-5344-4E10-B554-2348DBB12105}"/>
    <hyperlink ref="C1300" location="RANGE!pronto___22_u_pronto_data_L01_22_20_22drilldown_22_20_22stock_code_20_22_20_22103206_________________________22" display="103206 - DIESEL FUEL BULK  " xr:uid="{469E58B5-643A-4BBB-9A3A-F88AE86860CF}"/>
    <hyperlink ref="C1301" location="RANGE!pronto___22_u_pronto_data_L01_22_20_22drilldown_22_20_22stock_code_20_22_20_22103206_________________________22" display="103206 - DIESEL FUEL BULK  " xr:uid="{AFC08AC0-461B-4455-9911-2642079DC97F}"/>
    <hyperlink ref="C1302" location="RANGE!pronto___22_u_pronto_data_L01_22_20_22drilldown_22_20_22stock_code_20_22_20_22103206_________________________22" display="103206 - DIESEL FUEL BULK  " xr:uid="{2C6729C7-2961-4D8F-A961-4A149CDFAEB5}"/>
    <hyperlink ref="C1303" location="RANGE!pronto___22_u_pronto_data_L01_22_20_22drilldown_22_20_22stock_code_20_22_20_22103206_________________________22" display="103206 - DIESEL FUEL BULK  " xr:uid="{E1C6D66C-7183-49FF-A517-8617559DFEFA}"/>
    <hyperlink ref="C1304" location="RANGE!pronto___22_u_pronto_data_L01_22_20_22drilldown_22_20_22stock_code_20_22_20_22103206_________________________22" display="103206 - DIESEL FUEL BULK  " xr:uid="{AAECCCB7-B7AF-495A-9B88-D0688195DF35}"/>
    <hyperlink ref="C1305" location="RANGE!pronto___22_u_pronto_data_L01_22_20_22drilldown_22_20_22stock_code_20_22_20_22103206_________________________22" display="103206 - DIESEL FUEL BULK  " xr:uid="{AA48998A-8BEA-4408-9FA3-8692B2B2BFAF}"/>
    <hyperlink ref="C1306" location="RANGE!pronto___22_u_pronto_data_L01_22_20_22drilldown_22_20_22stock_code_20_22_20_22103206_________________________22" display="103206 - DIESEL FUEL BULK  " xr:uid="{B23C9096-D0F1-4D86-8BDE-1D9AA8942FE7}"/>
    <hyperlink ref="C1307" location="RANGE!pronto___22_u_pronto_data_L01_22_20_22drilldown_22_20_22stock_code_20_22_20_22103206_________________________22" display="103206 - DIESEL FUEL BULK  " xr:uid="{84735419-0FC7-4857-98E7-A9156E348518}"/>
    <hyperlink ref="C1308" location="RANGE!pronto___22_u_pronto_data_L01_22_20_22drilldown_22_20_22stock_code_20_22_20_22103206_________________________22" display="103206 - DIESEL FUEL BULK  " xr:uid="{61F25D9A-BFD4-4362-8C02-FD9305E487B2}"/>
    <hyperlink ref="C1309" location="RANGE!pronto___22_u_pronto_data_L01_22_20_22drilldown_22_20_22stock_code_20_22_20_22103206_________________________22" display="103206 - DIESEL FUEL BULK  " xr:uid="{0F6616BA-3460-47C2-B14B-6C6385D1C8B8}"/>
    <hyperlink ref="C1310" location="RANGE!pronto___22_u_pronto_data_L01_22_20_22drilldown_22_20_22stock_code_20_22_20_22103206_________________________22" display="103206 - DIESEL FUEL BULK  " xr:uid="{322641DB-B2B5-4915-8E38-2082E5CE5989}"/>
    <hyperlink ref="C1311" location="RANGE!pronto___22_u_pronto_data_L01_22_20_22drilldown_22_20_22stock_code_20_22_20_22103206_________________________22" display="103206 - DIESEL FUEL BULK  " xr:uid="{A3AF6BC5-2F36-41E9-B3EC-DE9B64FE8829}"/>
    <hyperlink ref="C1312" location="RANGE!pronto___22_u_pronto_data_L01_22_20_22drilldown_22_20_22stock_code_20_22_20_22103206_________________________22" display="103206 - DIESEL FUEL BULK  " xr:uid="{83A8DEE8-DF05-4D37-A60D-D51C48706022}"/>
    <hyperlink ref="C1313" location="RANGE!pronto___22_u_pronto_data_L01_22_20_22drilldown_22_20_22stock_code_20_22_20_22103206_________________________22" display="103206 - DIESEL FUEL BULK  " xr:uid="{29491D63-2F0B-4F8F-B596-94A6A043D4DE}"/>
    <hyperlink ref="C1314" location="RANGE!pronto___22_u_pronto_data_L01_22_20_22drilldown_22_20_22stock_code_20_22_20_22103206_________________________22" display="103206 - DIESEL FUEL BULK  " xr:uid="{015CB10A-9F5A-41EC-BBB9-313A6C84DE6C}"/>
    <hyperlink ref="C1315" location="RANGE!pronto___22_u_pronto_data_L01_22_20_22drilldown_22_20_22stock_code_20_22_20_22103206_________________________22" display="103206 - DIESEL FUEL BULK  " xr:uid="{4C1657F4-EA95-4A88-88DC-C61FFABF8F86}"/>
    <hyperlink ref="C1316" location="RANGE!pronto___22_u_pronto_data_L01_22_20_22drilldown_22_20_22stock_code_20_22_20_22103206_________________________22" display="103206 - DIESEL FUEL BULK  " xr:uid="{D1F0B113-C108-4BE1-8053-A653CFEF4E39}"/>
    <hyperlink ref="C1317" location="RANGE!pronto___22_u_pronto_data_L01_22_20_22drilldown_22_20_22stock_code_20_22_20_22103206_________________________22" display="103206 - DIESEL FUEL BULK  " xr:uid="{26237639-D97A-4E76-B83A-3A8C3CE68E62}"/>
    <hyperlink ref="C1318" location="RANGE!pronto___22_u_pronto_data_L01_22_20_22drilldown_22_20_22stock_code_20_22_20_22103206_________________________22" display="103206 - DIESEL FUEL BULK  " xr:uid="{0C4EC4DE-F49B-4778-BBC7-A2E0229FDBAA}"/>
    <hyperlink ref="C1319" location="RANGE!pronto___22_u_pronto_data_L01_22_20_22drilldown_22_20_22stock_code_20_22_20_22103206_________________________22" display="103206 - DIESEL FUEL BULK  " xr:uid="{7D421D75-FFBF-4DFA-8AB1-1AA67F553642}"/>
    <hyperlink ref="C1320" location="RANGE!pronto___22_u_pronto_data_L01_22_20_22drilldown_22_20_22stock_code_20_22_20_22103206_________________________22" display="103206 - DIESEL FUEL BULK  " xr:uid="{DA043CE0-FC7C-4F7D-A415-DD3DA21E2DE6}"/>
    <hyperlink ref="C1321" location="RANGE!pronto___22_u_pronto_data_L01_22_20_22drilldown_22_20_22stock_code_20_22_20_22103206_________________________22" display="103206 - DIESEL FUEL BULK  " xr:uid="{8FBFA967-7440-4686-B52D-76EC93039006}"/>
    <hyperlink ref="C1322" location="RANGE!pronto___22_u_pronto_data_L01_22_20_22drilldown_22_20_22stock_code_20_22_20_22103206_________________________22" display="103206 - DIESEL FUEL BULK  " xr:uid="{3B87D5D9-0B76-4250-8567-53972BE3276F}"/>
    <hyperlink ref="C1323" location="RANGE!pronto___22_u_pronto_data_L01_22_20_22drilldown_22_20_22stock_code_20_22_20_22103206_________________________22" display="103206 - DIESEL FUEL BULK  " xr:uid="{5D5E3E3D-6BEE-4097-B28C-13A273EE7F54}"/>
    <hyperlink ref="C1324" location="RANGE!pronto___22_u_pronto_data_L01_22_20_22drilldown_22_20_22stock_code_20_22_20_22103206_________________________22" display="103206 - DIESEL FUEL BULK  " xr:uid="{53F3736F-6352-47C6-AD83-4C75C6873995}"/>
    <hyperlink ref="C1325" location="RANGE!pronto___22_u_pronto_data_L01_22_20_22drilldown_22_20_22stock_code_20_22_20_22103206_________________________22" display="103206 - DIESEL FUEL BULK  " xr:uid="{FD75D72F-86E3-4CE8-9EA5-5EDDA5D08464}"/>
    <hyperlink ref="C1326" location="RANGE!pronto___22_u_pronto_data_L01_22_20_22drilldown_22_20_22stock_code_20_22_20_22103206_________________________22" display="103206 - DIESEL FUEL BULK  " xr:uid="{B35E00C9-F051-4B6D-BCF3-6779134CD2ED}"/>
    <hyperlink ref="C1327" location="RANGE!pronto___22_u_pronto_data_L01_22_20_22drilldown_22_20_22stock_code_20_22_20_22103206_________________________22" display="103206 - DIESEL FUEL BULK  " xr:uid="{A049D88E-8440-4F2D-8B24-08FCD5F3320D}"/>
    <hyperlink ref="C1328" location="RANGE!pronto___22_u_pronto_data_L01_22_20_22drilldown_22_20_22stock_code_20_22_20_22103206_________________________22" display="103206 - DIESEL FUEL BULK  " xr:uid="{ACE01FC8-7599-4925-B93D-3E4CDC36BF08}"/>
    <hyperlink ref="C1329" location="RANGE!pronto___22_u_pronto_data_L01_22_20_22drilldown_22_20_22stock_code_20_22_20_22103206_________________________22" display="103206 - DIESEL FUEL BULK  " xr:uid="{D515C988-4CB5-41B6-9A38-DE2700A3E21A}"/>
    <hyperlink ref="C1330" location="RANGE!pronto___22_u_pronto_data_L01_22_20_22drilldown_22_20_22stock_code_20_22_20_22103206_________________________22" display="103206 - DIESEL FUEL BULK  " xr:uid="{34387088-8A53-461A-832B-F0FD12D44704}"/>
    <hyperlink ref="C1331" location="RANGE!pronto___22_u_pronto_data_L01_22_20_22drilldown_22_20_22stock_code_20_22_20_22103206_________________________22" display="103206 - DIESEL FUEL BULK  " xr:uid="{A85E30BE-C586-4A84-8E74-9B9F56FE3F16}"/>
    <hyperlink ref="C1332" location="RANGE!pronto___22_u_pronto_data_L01_22_20_22drilldown_22_20_22stock_code_20_22_20_22103206_________________________22" display="103206 - DIESEL FUEL BULK  " xr:uid="{6BC15BC0-387A-4AFF-951D-70611D334D8F}"/>
    <hyperlink ref="C1333" location="RANGE!pronto___22_u_pronto_data_L01_22_20_22drilldown_22_20_22stock_code_20_22_20_22103206_________________________22" display="103206 - DIESEL FUEL BULK  " xr:uid="{BE5DA7E6-2F53-4844-9152-F1F488376842}"/>
    <hyperlink ref="C1334" location="RANGE!pronto___22_u_pronto_data_L01_22_20_22drilldown_22_20_22stock_code_20_22_20_22103206_________________________22" display="103206 - DIESEL FUEL BULK  " xr:uid="{24EAE652-1AFA-489D-8BE8-32F5C951E0E6}"/>
    <hyperlink ref="C1335" location="RANGE!pronto___22_u_pronto_data_L01_22_20_22drilldown_22_20_22stock_code_20_22_20_22103206_________________________22" display="103206 - DIESEL FUEL BULK  " xr:uid="{4BD53C70-2B2E-4DB4-830F-9EE861EF4C6E}"/>
    <hyperlink ref="C1336" location="RANGE!pronto___22_u_pronto_data_L01_22_20_22drilldown_22_20_22stock_code_20_22_20_22103206_________________________22" display="103206 - DIESEL FUEL BULK  " xr:uid="{311586B6-ABD5-4B57-AD42-847919706A45}"/>
    <hyperlink ref="C1337" location="RANGE!pronto___22_u_pronto_data_L01_22_20_22drilldown_22_20_22stock_code_20_22_20_22103206_________________________22" display="103206 - DIESEL FUEL BULK  " xr:uid="{EFB1255D-12BE-4E31-9BB8-3ACADB93DDEA}"/>
    <hyperlink ref="C1338" location="RANGE!pronto___22_u_pronto_data_L01_22_20_22drilldown_22_20_22stock_code_20_22_20_22103206_________________________22" display="103206 - DIESEL FUEL BULK  " xr:uid="{1B4A1124-ABDD-4B96-AE68-F7F1754B2378}"/>
    <hyperlink ref="C1339" location="RANGE!pronto___22_u_pronto_data_L01_22_20_22drilldown_22_20_22stock_code_20_22_20_22103206_________________________22" display="103206 - DIESEL FUEL BULK  " xr:uid="{80FEFAB1-E3DA-4EEE-A177-7639402355D0}"/>
    <hyperlink ref="C1340" location="RANGE!pronto___22_u_pronto_data_L01_22_20_22drilldown_22_20_22stock_code_20_22_20_22103206_________________________22" display="103206 - DIESEL FUEL BULK  " xr:uid="{8AFF12F9-C6C0-4D56-BA83-F60787F314A2}"/>
    <hyperlink ref="C1341" location="RANGE!pronto___22_u_pronto_data_L01_22_20_22drilldown_22_20_22stock_code_20_22_20_22103206_________________________22" display="103206 - DIESEL FUEL BULK  " xr:uid="{28C255C2-E785-4E1E-AA5F-1752B580383F}"/>
    <hyperlink ref="C1342" location="RANGE!pronto___22_u_pronto_data_L01_22_20_22drilldown_22_20_22stock_code_20_22_20_22103206_________________________22" display="103206 - DIESEL FUEL BULK  " xr:uid="{1C7AE011-577C-473A-8458-507611782C55}"/>
    <hyperlink ref="C1343" location="RANGE!pronto___22_u_pronto_data_L01_22_20_22drilldown_22_20_22stock_code_20_22_20_22103206_________________________22" display="103206 - DIESEL FUEL BULK  " xr:uid="{5BDB5ED2-D4BE-4245-8D2E-7B112423D37C}"/>
    <hyperlink ref="C1344" location="RANGE!pronto___22_u_pronto_data_L01_22_20_22drilldown_22_20_22stock_code_20_22_20_22103206_________________________22" display="103206 - DIESEL FUEL BULK  " xr:uid="{B0A2BD6B-327E-4698-B8DD-D9DDF9AB5A04}"/>
    <hyperlink ref="C1345" location="RANGE!pronto___22_u_pronto_data_L01_22_20_22drilldown_22_20_22stock_code_20_22_20_22103206_________________________22" display="103206 - DIESEL FUEL BULK  " xr:uid="{472B25D2-0AF8-4CA7-9C5F-3FBF0A48F74E}"/>
    <hyperlink ref="C1346" location="RANGE!pronto___22_u_pronto_data_L01_22_20_22drilldown_22_20_22stock_code_20_22_20_22103206_________________________22" display="103206 - DIESEL FUEL BULK  " xr:uid="{859D3AF7-8DBC-42F9-A206-BEC7B445028A}"/>
    <hyperlink ref="C1347" location="RANGE!pronto___22_u_pronto_data_L01_22_20_22drilldown_22_20_22stock_code_20_22_20_22103206_________________________22" display="103206 - DIESEL FUEL BULK  " xr:uid="{DA286AAC-EB9D-45E5-85FE-1CF51CF52A65}"/>
    <hyperlink ref="C1348" location="RANGE!pronto___22_u_pronto_data_L01_22_20_22drilldown_22_20_22stock_code_20_22_20_22103206_________________________22" display="103206 - DIESEL FUEL BULK  " xr:uid="{2614698D-3107-4D99-969C-DC38D5CCC2D7}"/>
    <hyperlink ref="C1349" location="RANGE!pronto___22_u_pronto_data_L01_22_20_22drilldown_22_20_22stock_code_20_22_20_22103206_________________________22" display="103206 - DIESEL FUEL BULK  " xr:uid="{C09259FA-607F-48F7-991E-66905D2E329C}"/>
    <hyperlink ref="C1350" location="RANGE!pronto___22_u_pronto_data_L01_22_20_22drilldown_22_20_22stock_code_20_22_20_22103206_________________________22" display="103206 - DIESEL FUEL BULK  " xr:uid="{BE8A6266-1967-4611-AFA3-994EC5A5D505}"/>
    <hyperlink ref="C1351" location="RANGE!pronto___22_u_pronto_data_L01_22_20_22drilldown_22_20_22stock_code_20_22_20_22103206_________________________22" display="103206 - DIESEL FUEL BULK  " xr:uid="{945FBA55-83CB-4C7E-B599-DF4EF6B86180}"/>
    <hyperlink ref="C1352" location="RANGE!pronto___22_u_pronto_data_L01_22_20_22drilldown_22_20_22stock_code_20_22_20_22103206_________________________22" display="103206 - DIESEL FUEL BULK  " xr:uid="{DDC2BFD7-69BD-4A70-90F4-DCC763DA7CA3}"/>
    <hyperlink ref="C1353" location="RANGE!pronto___22_u_pronto_data_L01_22_20_22drilldown_22_20_22stock_code_20_22_20_22103206_________________________22" display="103206 - DIESEL FUEL BULK  " xr:uid="{E1CBF95F-C73D-4A86-ACF7-04EF06289D7A}"/>
    <hyperlink ref="C1354" location="RANGE!pronto___22_u_pronto_data_L01_22_20_22drilldown_22_20_22stock_code_20_22_20_22103206_________________________22" display="103206 - DIESEL FUEL BULK  " xr:uid="{367FF30F-0C49-4B3E-BF3A-B401BF70ECFD}"/>
    <hyperlink ref="C1355" location="RANGE!pronto___22_u_pronto_data_L01_22_20_22drilldown_22_20_22stock_code_20_22_20_22103206_________________________22" display="103206 - DIESEL FUEL BULK  " xr:uid="{EDE55F3F-0248-4F3E-8FF9-052B565CA422}"/>
    <hyperlink ref="C1356" location="RANGE!pronto___22_u_pronto_data_L01_22_20_22drilldown_22_20_22stock_code_20_22_20_22103206_________________________22" display="103206 - DIESEL FUEL BULK  " xr:uid="{D5E15989-71AA-4FB1-98FF-0790F73FDAF0}"/>
    <hyperlink ref="C1357" location="RANGE!pronto___22_u_pronto_data_L01_22_20_22drilldown_22_20_22stock_code_20_22_20_22103206_________________________22" display="103206 - DIESEL FUEL BULK  " xr:uid="{56467CE4-5DC3-4BA5-807F-C9C5BBF515DA}"/>
    <hyperlink ref="C1358" location="RANGE!pronto___22_u_pronto_data_L01_22_20_22drilldown_22_20_22stock_code_20_22_20_22103206_________________________22" display="103206 - DIESEL FUEL BULK  " xr:uid="{AA1D3C16-A47A-4851-A3EC-B89842542828}"/>
    <hyperlink ref="C1359" location="RANGE!pronto___22_u_pronto_data_L01_22_20_22drilldown_22_20_22stock_code_20_22_20_22103206_________________________22" display="103206 - DIESEL FUEL BULK  " xr:uid="{182A6C2A-0D71-4EF9-BF00-D7906B81A96A}"/>
    <hyperlink ref="C1360" location="RANGE!pronto___22_u_pronto_data_L01_22_20_22drilldown_22_20_22stock_code_20_22_20_22103206_________________________22" display="103206 - DIESEL FUEL BULK  " xr:uid="{1B84295B-842E-4708-848A-F793791BC95B}"/>
    <hyperlink ref="C1361" location="RANGE!pronto___22_u_pronto_data_L01_22_20_22drilldown_22_20_22stock_code_20_22_20_22103206_________________________22" display="103206 - DIESEL FUEL BULK  " xr:uid="{7ED6AA71-1ED4-4A5A-A44C-AD9DF0B3638B}"/>
    <hyperlink ref="C1362" location="RANGE!pronto___22_u_pronto_data_L01_22_20_22drilldown_22_20_22stock_code_20_22_20_22103206_________________________22" display="103206 - DIESEL FUEL BULK  " xr:uid="{1523E7C6-919F-4F01-8517-B2F3F8A0FCFA}"/>
    <hyperlink ref="C1363" location="RANGE!pronto___22_u_pronto_data_L01_22_20_22drilldown_22_20_22stock_code_20_22_20_22103206_________________________22" display="103206 - DIESEL FUEL BULK  " xr:uid="{7DD2D346-4F37-4BFA-A657-CC86E87A5037}"/>
    <hyperlink ref="C1364" location="RANGE!pronto___22_u_pronto_data_L01_22_20_22drilldown_22_20_22stock_code_20_22_20_22103206_________________________22" display="103206 - DIESEL FUEL BULK  " xr:uid="{4480DC43-DAD3-47ED-9C6D-C0CE1281E5E9}"/>
    <hyperlink ref="C1365" location="RANGE!pronto___22_u_pronto_data_L01_22_20_22drilldown_22_20_22stock_code_20_22_20_22103206_________________________22" display="103206 - DIESEL FUEL BULK  " xr:uid="{6E24DE04-8D55-486A-A3E7-F24CE8529C67}"/>
    <hyperlink ref="C1366" location="RANGE!pronto___22_u_pronto_data_L01_22_20_22drilldown_22_20_22stock_code_20_22_20_22103206_________________________22" display="103206 - DIESEL FUEL BULK  " xr:uid="{F253D14E-B77B-4F68-B42F-9AB25008433D}"/>
    <hyperlink ref="C1367" location="RANGE!pronto___22_u_pronto_data_L01_22_20_22drilldown_22_20_22stock_code_20_22_20_22103206_________________________22" display="103206 - DIESEL FUEL BULK  " xr:uid="{CBEACAA5-57D4-44CD-A914-86BC89FA948D}"/>
    <hyperlink ref="C1368" location="RANGE!pronto___22_u_pronto_data_L01_22_20_22drilldown_22_20_22stock_code_20_22_20_22103206_________________________22" display="103206 - DIESEL FUEL BULK  " xr:uid="{3D0988EF-74B3-435B-A168-B0226671090A}"/>
    <hyperlink ref="C1369" location="RANGE!pronto___22_u_pronto_data_L01_22_20_22drilldown_22_20_22stock_code_20_22_20_22103206_________________________22" display="103206 - DIESEL FUEL BULK  " xr:uid="{673C95AA-C019-42C4-A251-F4E84DDAFDAB}"/>
    <hyperlink ref="C1370" location="RANGE!pronto___22_u_pronto_data_L01_22_20_22drilldown_22_20_22stock_code_20_22_20_22103206_________________________22" display="103206 - DIESEL FUEL BULK  " xr:uid="{1C7F90FB-2F0F-4947-BB19-B7B329B4FBA2}"/>
    <hyperlink ref="C1371" location="RANGE!pronto___22_u_pronto_data_L01_22_20_22drilldown_22_20_22stock_code_20_22_20_22103206_________________________22" display="103206 - DIESEL FUEL BULK  " xr:uid="{7879DB4B-9D00-410B-953B-DB97891003D5}"/>
    <hyperlink ref="C1372" location="RANGE!pronto___22_u_pronto_data_L01_22_20_22drilldown_22_20_22stock_code_20_22_20_22103206_________________________22" display="103206 - DIESEL FUEL BULK  " xr:uid="{51406940-4A6F-4744-A96E-72F44AA60A6E}"/>
    <hyperlink ref="C1373" location="RANGE!pronto___22_u_pronto_data_L01_22_20_22drilldown_22_20_22stock_code_20_22_20_22103206_________________________22" display="103206 - DIESEL FUEL BULK  " xr:uid="{75EB4ED9-CF79-4B8A-AAF4-B870E3DF1574}"/>
    <hyperlink ref="C1374" location="RANGE!pronto___22_u_pronto_data_L01_22_20_22drilldown_22_20_22stock_code_20_22_20_22103206_________________________22" display="103206 - DIESEL FUEL BULK  " xr:uid="{F1A0A274-FA9E-46D3-B7CD-066346672F27}"/>
    <hyperlink ref="C1375" location="RANGE!pronto___22_u_pronto_data_L01_22_20_22drilldown_22_20_22stock_code_20_22_20_22103206_________________________22" display="103206 - DIESEL FUEL BULK  " xr:uid="{DC980683-FEF6-4CFB-B12A-15F0E373B71B}"/>
    <hyperlink ref="C1376" location="RANGE!pronto___22_u_pronto_data_L01_22_20_22drilldown_22_20_22stock_code_20_22_20_22103206_________________________22" display="103206 - DIESEL FUEL BULK  " xr:uid="{F8412137-05C5-4386-8E6F-33C9D30CAFF6}"/>
    <hyperlink ref="C1377" location="RANGE!pronto___22_u_pronto_data_L01_22_20_22drilldown_22_20_22stock_code_20_22_20_22103206_________________________22" display="103206 - DIESEL FUEL BULK  " xr:uid="{323625BD-1FD4-4AD0-885C-6F23E4F74F4E}"/>
    <hyperlink ref="C1378" location="RANGE!pronto___22_u_pronto_data_L01_22_20_22drilldown_22_20_22stock_code_20_22_20_22103206_________________________22" display="103206 - DIESEL FUEL BULK  " xr:uid="{5E421943-7289-4FBB-8B0E-A9C1910A682A}"/>
    <hyperlink ref="C1379" location="RANGE!pronto___22_u_pronto_data_L01_22_20_22drilldown_22_20_22stock_code_20_22_20_22103206_________________________22" display="103206 - DIESEL FUEL BULK  " xr:uid="{EDD7381C-42AC-4603-A23F-87ECC3F00965}"/>
    <hyperlink ref="C1380" location="RANGE!pronto___22_u_pronto_data_L01_22_20_22drilldown_22_20_22stock_code_20_22_20_22103206_________________________22" display="103206 - DIESEL FUEL BULK  " xr:uid="{CC2A6704-B722-4297-A70E-24FEFE14CD67}"/>
    <hyperlink ref="C1381" location="RANGE!pronto___22_u_pronto_data_L01_22_20_22drilldown_22_20_22stock_code_20_22_20_22103206_________________________22" display="103206 - DIESEL FUEL BULK  " xr:uid="{B293DD8E-AE30-4FDC-840A-B03A047C7C6C}"/>
    <hyperlink ref="C1382" location="RANGE!pronto___22_u_pronto_data_L01_22_20_22drilldown_22_20_22stock_code_20_22_20_22103206_________________________22" display="103206 - DIESEL FUEL BULK  " xr:uid="{DE2F5974-7693-423F-A87A-5EAD42CE2F9C}"/>
    <hyperlink ref="C1383" location="RANGE!pronto___22_u_pronto_data_L01_22_20_22drilldown_22_20_22stock_code_20_22_20_22103206_________________________22" display="103206 - DIESEL FUEL BULK  " xr:uid="{A38AC40B-159D-432A-84DB-CD3BF347FA43}"/>
    <hyperlink ref="C1384" location="RANGE!pronto___22_u_pronto_data_L01_22_20_22drilldown_22_20_22stock_code_20_22_20_22103206_________________________22" display="103206 - DIESEL FUEL BULK  " xr:uid="{23FF50F4-1FA1-4F71-9CD8-EB400BF01964}"/>
    <hyperlink ref="C1385" location="RANGE!pronto___22_u_pronto_data_L01_22_20_22drilldown_22_20_22stock_code_20_22_20_22103206_________________________22" display="103206 - DIESEL FUEL BULK  " xr:uid="{18972F41-57E5-4C86-A4E0-1BB22E428583}"/>
    <hyperlink ref="C1386" location="RANGE!pronto___22_u_pronto_data_L01_22_20_22drilldown_22_20_22stock_code_20_22_20_22103206_________________________22" display="103206 - DIESEL FUEL BULK  " xr:uid="{C8198B06-D552-4F38-8AE5-0A12F1E3F1E4}"/>
    <hyperlink ref="C1387" location="RANGE!pronto___22_u_pronto_data_L01_22_20_22drilldown_22_20_22stock_code_20_22_20_22103206_________________________22" display="103206 - DIESEL FUEL BULK  " xr:uid="{3038597F-4B3A-4DDF-9858-296D0AEF328A}"/>
    <hyperlink ref="C1388" location="RANGE!pronto___22_u_pronto_data_L01_22_20_22drilldown_22_20_22stock_code_20_22_20_22103206_________________________22" display="103206 - DIESEL FUEL BULK  " xr:uid="{B6AEFA39-06B7-4DF3-8D64-5E02DD6EC3CD}"/>
    <hyperlink ref="C1389" location="RANGE!pronto___22_u_pronto_data_L01_22_20_22drilldown_22_20_22stock_code_20_22_20_22103206_________________________22" display="103206 - DIESEL FUEL BULK  " xr:uid="{C8284788-9F9F-448E-905D-9154AA2E8F37}"/>
    <hyperlink ref="C1390" location="RANGE!pronto___22_u_pronto_data_L01_22_20_22drilldown_22_20_22stock_code_20_22_20_22103206_________________________22" display="103206 - DIESEL FUEL BULK  " xr:uid="{19B03686-FF07-4036-A976-950E27F0D804}"/>
    <hyperlink ref="C1391" location="RANGE!pronto___22_u_pronto_data_L01_22_20_22drilldown_22_20_22stock_code_20_22_20_22103206_________________________22" display="103206 - DIESEL FUEL BULK  " xr:uid="{DFF7FCAC-E8A0-42CB-9024-3295C17688A9}"/>
    <hyperlink ref="C1392" location="RANGE!pronto___22_u_pronto_data_L01_22_20_22drilldown_22_20_22stock_code_20_22_20_22103206_________________________22" display="103206 - DIESEL FUEL BULK  " xr:uid="{26D7C339-9933-4AB8-8587-972E8CECA95A}"/>
    <hyperlink ref="C1393" location="RANGE!pronto___22_u_pronto_data_L01_22_20_22drilldown_22_20_22stock_code_20_22_20_22103206_________________________22" display="103206 - DIESEL FUEL BULK  " xr:uid="{5ABC21D8-098A-406B-99BD-80144850ECBD}"/>
    <hyperlink ref="C1394" location="RANGE!pronto___22_u_pronto_data_L01_22_20_22drilldown_22_20_22stock_code_20_22_20_22103206_________________________22" display="103206 - DIESEL FUEL BULK  " xr:uid="{C3445C3E-973F-424C-B2CB-AE7AA27CAA57}"/>
    <hyperlink ref="C1395" location="RANGE!pronto___22_u_pronto_data_L01_22_20_22drilldown_22_20_22stock_code_20_22_20_22103206_________________________22" display="103206 - DIESEL FUEL BULK  " xr:uid="{DDDF3AF5-B347-4484-8180-0064FAE6FA59}"/>
    <hyperlink ref="C1396" location="RANGE!pronto___22_u_pronto_data_L01_22_20_22drilldown_22_20_22stock_code_20_22_20_22103206_________________________22" display="103206 - DIESEL FUEL BULK  " xr:uid="{350E9806-989B-42BE-AC75-8F3132170018}"/>
    <hyperlink ref="C1397" location="RANGE!pronto___22_u_pronto_data_L01_22_20_22drilldown_22_20_22stock_code_20_22_20_22103206_________________________22" display="103206 - DIESEL FUEL BULK  " xr:uid="{AE0FB7D7-D246-4A26-9C3E-62D3C8C26408}"/>
    <hyperlink ref="C1398" location="RANGE!pronto___22_u_pronto_data_L01_22_20_22drilldown_22_20_22stock_code_20_22_20_22103206_________________________22" display="103206 - DIESEL FUEL BULK  " xr:uid="{8FD6B617-45DF-49CD-93CB-8ABB4E7D6A22}"/>
    <hyperlink ref="C1399" location="RANGE!pronto___22_u_pronto_data_L01_22_20_22drilldown_22_20_22stock_code_20_22_20_22103206_________________________22" display="103206 - DIESEL FUEL BULK  " xr:uid="{854CA1AF-6BF3-406D-B740-ACB488544460}"/>
    <hyperlink ref="C1400" location="RANGE!pronto___22_u_pronto_data_L01_22_20_22drilldown_22_20_22stock_code_20_22_20_22103206_________________________22" display="103206 - DIESEL FUEL BULK  " xr:uid="{C2CE956B-7696-44A4-BC10-7124AC83E70E}"/>
    <hyperlink ref="C1401" location="RANGE!pronto___22_u_pronto_data_L01_22_20_22drilldown_22_20_22stock_code_20_22_20_22103206_________________________22" display="103206 - DIESEL FUEL BULK  " xr:uid="{97470CB9-DCE7-4BF7-A827-7B958A180E5A}"/>
    <hyperlink ref="C1402" location="RANGE!pronto___22_u_pronto_data_L01_22_20_22drilldown_22_20_22stock_code_20_22_20_22103206_________________________22" display="103206 - DIESEL FUEL BULK  " xr:uid="{BDECCD46-E093-4362-BD9D-DB2FD006CD1F}"/>
    <hyperlink ref="C1403" location="RANGE!pronto___22_u_pronto_data_L01_22_20_22drilldown_22_20_22stock_code_20_22_20_22103206_________________________22" display="103206 - DIESEL FUEL BULK  " xr:uid="{3B0417B0-760B-4895-917B-871F7F57DE8A}"/>
    <hyperlink ref="C1404" location="RANGE!pronto___22_u_pronto_data_L01_22_20_22drilldown_22_20_22stock_code_20_22_20_22103206_________________________22" display="103206 - DIESEL FUEL BULK  " xr:uid="{1A108FA6-751A-4295-BF6E-5365370ECE7D}"/>
    <hyperlink ref="C1405" location="RANGE!pronto___22_u_pronto_data_L01_22_20_22drilldown_22_20_22stock_code_20_22_20_22103206_________________________22" display="103206 - DIESEL FUEL BULK  " xr:uid="{48D9D627-F837-4D59-B845-300FAA75E2DD}"/>
    <hyperlink ref="C1406" location="RANGE!pronto___22_u_pronto_data_L01_22_20_22drilldown_22_20_22stock_code_20_22_20_22103206_________________________22" display="103206 - DIESEL FUEL BULK  " xr:uid="{526056F2-17DC-4C6C-AA18-E025AFEBBA76}"/>
    <hyperlink ref="C1407" location="RANGE!pronto___22_u_pronto_data_L01_22_20_22drilldown_22_20_22stock_code_20_22_20_22103206_________________________22" display="103206 - DIESEL FUEL BULK  " xr:uid="{78D36E9A-0DB2-4C18-92C0-CE90B5DFEBBE}"/>
    <hyperlink ref="C1408" location="RANGE!pronto___22_u_pronto_data_L01_22_20_22drilldown_22_20_22stock_code_20_22_20_22103206_________________________22" display="103206 - DIESEL FUEL BULK  " xr:uid="{5D0F8CE9-CAE8-4C29-B78B-8E19040666C2}"/>
    <hyperlink ref="C1409" location="RANGE!pronto___22_u_pronto_data_L01_22_20_22drilldown_22_20_22stock_code_20_22_20_22103206_________________________22" display="103206 - DIESEL FUEL BULK  " xr:uid="{5C38FDB0-81BA-4AF7-A108-DB9D6114D976}"/>
    <hyperlink ref="C1410" location="RANGE!pronto___22_u_pronto_data_L01_22_20_22drilldown_22_20_22stock_code_20_22_20_22103206_________________________22" display="103206 - DIESEL FUEL BULK  " xr:uid="{CAC85063-D00D-4296-8EAC-F99E7DD9ADEB}"/>
    <hyperlink ref="C1411" location="RANGE!pronto___22_u_pronto_data_L01_22_20_22drilldown_22_20_22stock_code_20_22_20_22103206_________________________22" display="103206 - DIESEL FUEL BULK  " xr:uid="{1BED9A2C-64AA-4D8E-987D-F5CDDE364F26}"/>
    <hyperlink ref="C1412" location="RANGE!pronto___22_u_pronto_data_L01_22_20_22drilldown_22_20_22stock_code_20_22_20_22103206_________________________22" display="103206 - DIESEL FUEL BULK  " xr:uid="{2D4B6A8A-3B94-4BD3-9D01-69D0134FFA35}"/>
    <hyperlink ref="C1413" location="RANGE!pronto___22_u_pronto_data_L01_22_20_22drilldown_22_20_22stock_code_20_22_20_22103206_________________________22" display="103206 - DIESEL FUEL BULK  " xr:uid="{581C14EC-29F4-4688-B790-09EDAFCFF061}"/>
    <hyperlink ref="C1414" location="RANGE!pronto___22_u_pronto_data_L01_22_20_22drilldown_22_20_22stock_code_20_22_20_22103206_________________________22" display="103206 - DIESEL FUEL BULK  " xr:uid="{F2964B55-003E-4742-AE19-38FA847DCD71}"/>
    <hyperlink ref="C1415" location="RANGE!pronto___22_u_pronto_data_L01_22_20_22drilldown_22_20_22stock_code_20_22_20_22103206_________________________22" display="103206 - DIESEL FUEL BULK  " xr:uid="{D6E91768-1D48-45F7-9475-04B68F75D0BC}"/>
    <hyperlink ref="C1416" location="RANGE!pronto___22_u_pronto_data_L01_22_20_22drilldown_22_20_22stock_code_20_22_20_22103206_________________________22" display="103206 - DIESEL FUEL BULK  " xr:uid="{1E146848-4922-43E7-AF61-7492A0D79B28}"/>
    <hyperlink ref="C1417" location="RANGE!pronto___22_u_pronto_data_L01_22_20_22drilldown_22_20_22stock_code_20_22_20_22103206_________________________22" display="103206 - DIESEL FUEL BULK  " xr:uid="{F8AC1310-6327-4E3B-AA15-53DFD54D0470}"/>
    <hyperlink ref="C1418" location="RANGE!pronto___22_u_pronto_data_L01_22_20_22drilldown_22_20_22stock_code_20_22_20_22103206_________________________22" display="103206 - DIESEL FUEL BULK  " xr:uid="{86826F99-B16B-46B2-8705-0B92FAFED11B}"/>
    <hyperlink ref="C1419" location="RANGE!pronto___22_u_pronto_data_L01_22_20_22drilldown_22_20_22stock_code_20_22_20_22103206_________________________22" display="103206 - DIESEL FUEL BULK  " xr:uid="{63B978FD-65CB-4EF1-8D31-C3FEAFCB055E}"/>
    <hyperlink ref="C1420" location="RANGE!pronto___22_u_pronto_data_L01_22_20_22drilldown_22_20_22stock_code_20_22_20_22103206_________________________22" display="103206 - DIESEL FUEL BULK  " xr:uid="{C75255B9-D9EF-4D8A-9BEE-716B149A23D7}"/>
    <hyperlink ref="C1421" location="RANGE!pronto___22_u_pronto_data_L01_22_20_22drilldown_22_20_22stock_code_20_22_20_22103206_________________________22" display="103206 - DIESEL FUEL BULK  " xr:uid="{DA407FB3-44A7-4237-A5D7-BAC33DCFE6B8}"/>
    <hyperlink ref="C1422" location="RANGE!pronto___22_u_pronto_data_L01_22_20_22drilldown_22_20_22stock_code_20_22_20_22103206_________________________22" display="103206 - DIESEL FUEL BULK  " xr:uid="{4C3CC43E-2D93-42D3-A8F3-6D158B8E856F}"/>
    <hyperlink ref="C1423" location="RANGE!pronto___22_u_pronto_data_L01_22_20_22drilldown_22_20_22stock_code_20_22_20_22103206_________________________22" display="103206 - DIESEL FUEL BULK  " xr:uid="{0C109DE3-D1DB-4703-AC11-72E3986F65FA}"/>
    <hyperlink ref="C1424" location="RANGE!pronto___22_u_pronto_data_L01_22_20_22drilldown_22_20_22stock_code_20_22_20_22103206_________________________22" display="103206 - DIESEL FUEL BULK  " xr:uid="{49AA56C2-7D88-41B8-B61E-9A4B20F7ECFD}"/>
    <hyperlink ref="C1425" location="RANGE!pronto___22_u_pronto_data_L01_22_20_22drilldown_22_20_22stock_code_20_22_20_22103206_________________________22" display="103206 - DIESEL FUEL BULK  " xr:uid="{390AD497-2713-465D-8FFC-9E13448E1B1D}"/>
    <hyperlink ref="C1426" location="RANGE!pronto___22_u_pronto_data_L01_22_20_22drilldown_22_20_22stock_code_20_22_20_22103206_________________________22" display="103206 - DIESEL FUEL BULK  " xr:uid="{B1A491B3-3612-43D7-AC57-0E674F56C096}"/>
    <hyperlink ref="C1427" location="RANGE!pronto___22_u_pronto_data_L01_22_20_22drilldown_22_20_22stock_code_20_22_20_22103206_________________________22" display="103206 - DIESEL FUEL BULK  " xr:uid="{D7AE755F-66C8-4BB8-AEDD-5EE1919C0192}"/>
    <hyperlink ref="C1428" location="RANGE!pronto___22_u_pronto_data_L01_22_20_22drilldown_22_20_22stock_code_20_22_20_22103206_________________________22" display="103206 - DIESEL FUEL BULK  " xr:uid="{78B78EFA-9F4A-4DB7-B686-2A07808C5576}"/>
    <hyperlink ref="C1429" location="RANGE!pronto___22_u_pronto_data_L01_22_20_22drilldown_22_20_22stock_code_20_22_20_22103206_________________________22" display="103206 - DIESEL FUEL BULK  " xr:uid="{FE6C3BB1-0D58-4421-BFAE-B4C4DFEAA18A}"/>
    <hyperlink ref="C1430" location="RANGE!pronto___22_u_pronto_data_L01_22_20_22drilldown_22_20_22stock_code_20_22_20_22103206_________________________22" display="103206 - DIESEL FUEL BULK  " xr:uid="{D8671893-8361-4182-962A-B32C30DD5C17}"/>
    <hyperlink ref="C1431" location="RANGE!pronto___22_u_pronto_data_L01_22_20_22drilldown_22_20_22stock_code_20_22_20_22103206_________________________22" display="103206 - DIESEL FUEL BULK  " xr:uid="{593E37C1-7016-423E-8BD3-741035C08CE8}"/>
    <hyperlink ref="C1432" location="RANGE!pronto___22_u_pronto_data_L01_22_20_22drilldown_22_20_22stock_code_20_22_20_22103206_________________________22" display="103206 - DIESEL FUEL BULK  " xr:uid="{22E6B7FB-5293-4371-9EE5-6779F27CE746}"/>
    <hyperlink ref="C1433" location="RANGE!pronto___22_u_pronto_data_L01_22_20_22drilldown_22_20_22stock_code_20_22_20_22103206_________________________22" display="103206 - DIESEL FUEL BULK  " xr:uid="{391B43C0-6967-4935-A3A8-3B4B9C2402C6}"/>
    <hyperlink ref="C1434" location="RANGE!pronto___22_u_pronto_data_L01_22_20_22drilldown_22_20_22stock_code_20_22_20_22103206_________________________22" display="103206 - DIESEL FUEL BULK  " xr:uid="{8ED01B13-CC9E-4C8E-B8F2-2CAA43D760DD}"/>
    <hyperlink ref="C1435" location="RANGE!pronto___22_u_pronto_data_L01_22_20_22drilldown_22_20_22stock_code_20_22_20_22103206_________________________22" display="103206 - DIESEL FUEL BULK  " xr:uid="{D6CF3F88-7C7C-4CF1-A010-D45C551E3A1D}"/>
    <hyperlink ref="C1436" location="RANGE!pronto___22_u_pronto_data_L01_22_20_22drilldown_22_20_22stock_code_20_22_20_22103206_________________________22" display="103206 - DIESEL FUEL BULK  " xr:uid="{EC6E1879-7B9D-4337-9AA9-23DDA4E942F7}"/>
    <hyperlink ref="C1437" location="RANGE!pronto___22_u_pronto_data_L01_22_20_22drilldown_22_20_22stock_code_20_22_20_22103206_________________________22" display="103206 - DIESEL FUEL BULK  " xr:uid="{25FD928D-C0B8-454A-B190-7E40F8D55CD9}"/>
    <hyperlink ref="C1438" location="RANGE!pronto___22_u_pronto_data_L01_22_20_22drilldown_22_20_22stock_code_20_22_20_22103206_________________________22" display="103206 - DIESEL FUEL BULK  " xr:uid="{952C7CF6-53E4-4D30-B4BB-F82493692744}"/>
    <hyperlink ref="C1439" location="RANGE!pronto___22_u_pronto_data_L01_22_20_22drilldown_22_20_22stock_code_20_22_20_22103206_________________________22" display="103206 - DIESEL FUEL BULK  " xr:uid="{B4D1DA2D-B9AC-4A5C-BEDE-7061E1F326A8}"/>
    <hyperlink ref="C1440" location="RANGE!pronto___22_u_pronto_data_L01_22_20_22drilldown_22_20_22stock_code_20_22_20_22103206_________________________22" display="103206 - DIESEL FUEL BULK  " xr:uid="{D144A4B2-73E6-4012-BD46-EA2B6A15E3CE}"/>
    <hyperlink ref="C1441" location="RANGE!pronto___22_u_pronto_data_L01_22_20_22drilldown_22_20_22stock_code_20_22_20_22103206_________________________22" display="103206 - DIESEL FUEL BULK  " xr:uid="{8B649820-D323-48E3-B489-2DE0043F63D5}"/>
    <hyperlink ref="C1442" location="RANGE!pronto___22_u_pronto_data_L01_22_20_22drilldown_22_20_22stock_code_20_22_20_22103206_________________________22" display="103206 - DIESEL FUEL BULK  " xr:uid="{89CE49DB-16A0-4FE7-8CCE-996DACAC925B}"/>
    <hyperlink ref="C1443" location="RANGE!pronto___22_u_pronto_data_L01_22_20_22drilldown_22_20_22stock_code_20_22_20_22103206_________________________22" display="103206 - DIESEL FUEL BULK  " xr:uid="{B17684F1-D733-4CB2-A951-FC6F06196199}"/>
    <hyperlink ref="C1444" location="RANGE!pronto___22_u_pronto_data_L01_22_20_22drilldown_22_20_22stock_code_20_22_20_22103206_________________________22" display="103206 - DIESEL FUEL BULK  " xr:uid="{11A544F3-F07B-48AD-B2AC-EE8545BFD37C}"/>
    <hyperlink ref="C1445" location="RANGE!pronto___22_u_pronto_data_L01_22_20_22drilldown_22_20_22stock_code_20_22_20_22103206_________________________22" display="103206 - DIESEL FUEL BULK  " xr:uid="{AADFE7E1-757B-4343-BA2B-ED71DEE135AA}"/>
    <hyperlink ref="C1446" location="RANGE!pronto___22_u_pronto_data_L01_22_20_22drilldown_22_20_22stock_code_20_22_20_22103206_________________________22" display="103206 - DIESEL FUEL BULK  " xr:uid="{E4482EFD-11A6-48B5-87F9-3C4CC4F39DDA}"/>
    <hyperlink ref="C1447" location="RANGE!pronto___22_u_pronto_data_L01_22_20_22drilldown_22_20_22stock_code_20_22_20_22103206_________________________22" display="103206 - DIESEL FUEL BULK  " xr:uid="{E6E5C1E8-C5BD-439F-9A08-4437311C0547}"/>
    <hyperlink ref="C1448" location="RANGE!pronto___22_u_pronto_data_L01_22_20_22drilldown_22_20_22stock_code_20_22_20_22103206_________________________22" display="103206 - DIESEL FUEL BULK  " xr:uid="{A04E0F61-F1C7-40EA-8E17-ECCBABA007D0}"/>
    <hyperlink ref="C1449" location="RANGE!pronto___22_u_pronto_data_L01_22_20_22drilldown_22_20_22stock_code_20_22_20_22103206_________________________22" display="103206 - DIESEL FUEL BULK  " xr:uid="{F42A5BED-8562-4736-9050-3BE0D7EFE75C}"/>
    <hyperlink ref="C1450" location="RANGE!pronto___22_u_pronto_data_L01_22_20_22drilldown_22_20_22stock_code_20_22_20_22103206_________________________22" display="103206 - DIESEL FUEL BULK  " xr:uid="{B6608E85-7C31-4A62-B076-2C02C15F86D4}"/>
    <hyperlink ref="C1451" location="RANGE!pronto___22_u_pronto_data_L01_22_20_22drilldown_22_20_22stock_code_20_22_20_22103206_________________________22" display="103206 - DIESEL FUEL BULK  " xr:uid="{908B3B0F-A3E6-40AD-BA0B-33B3A78A1622}"/>
    <hyperlink ref="C1452" location="RANGE!pronto___22_u_pronto_data_L01_22_20_22drilldown_22_20_22stock_code_20_22_20_22103206_________________________22" display="103206 - DIESEL FUEL BULK  " xr:uid="{11284ED5-A821-4DFB-965E-EC6AF1AE80C5}"/>
    <hyperlink ref="C1453" location="RANGE!pronto___22_u_pronto_data_L01_22_20_22drilldown_22_20_22stock_code_20_22_20_22103206_________________________22" display="103206 - DIESEL FUEL BULK  " xr:uid="{EB7C25C9-B451-48EB-BA6E-501098A856CE}"/>
    <hyperlink ref="C1454" location="RANGE!pronto___22_u_pronto_data_L01_22_20_22drilldown_22_20_22stock_code_20_22_20_22103206_________________________22" display="103206 - DIESEL FUEL BULK  " xr:uid="{6E0CEB6D-D06F-4DD3-8224-84BD38B12BE3}"/>
    <hyperlink ref="C1455" location="RANGE!pronto___22_u_pronto_data_L01_22_20_22drilldown_22_20_22stock_code_20_22_20_22103206_________________________22" display="103206 - DIESEL FUEL BULK  " xr:uid="{EEE4F281-1CD6-4ACE-B04A-17F33E84838D}"/>
    <hyperlink ref="C1456" location="RANGE!pronto___22_u_pronto_data_L01_22_20_22drilldown_22_20_22stock_code_20_22_20_22103206_________________________22" display="103206 - DIESEL FUEL BULK  " xr:uid="{299BAC0B-286A-4F88-89A5-EAC8ED964D8F}"/>
    <hyperlink ref="C1457" location="RANGE!pronto___22_u_pronto_data_L01_22_20_22drilldown_22_20_22stock_code_20_22_20_22103206_________________________22" display="103206 - DIESEL FUEL BULK  " xr:uid="{A684F60A-F4BB-4F13-9CC7-6E69E0157F07}"/>
    <hyperlink ref="C1458" location="RANGE!pronto___22_u_pronto_data_L01_22_20_22drilldown_22_20_22stock_code_20_22_20_22103206_________________________22" display="103206 - DIESEL FUEL BULK  " xr:uid="{E8C2644B-D31C-4BD1-BC4A-AAB320285E67}"/>
    <hyperlink ref="C1459" location="RANGE!pronto___22_u_pronto_data_L01_22_20_22drilldown_22_20_22stock_code_20_22_20_22103206_________________________22" display="103206 - DIESEL FUEL BULK  " xr:uid="{13479A37-0168-4B67-A488-4B11F75CEA9E}"/>
    <hyperlink ref="C1460" location="RANGE!pronto___22_u_pronto_data_L01_22_20_22drilldown_22_20_22stock_code_20_22_20_22103206_________________________22" display="103206 - DIESEL FUEL BULK  " xr:uid="{36A47878-B05F-47E4-ADCA-2A7EFF04A436}"/>
    <hyperlink ref="C1461" location="RANGE!pronto___22_u_pronto_data_L01_22_20_22drilldown_22_20_22stock_code_20_22_20_22103206_________________________22" display="103206 - DIESEL FUEL BULK  " xr:uid="{3E144B9C-F52A-45ED-88E4-665153B7227B}"/>
    <hyperlink ref="C1462" location="RANGE!pronto___22_u_pronto_data_L01_22_20_22drilldown_22_20_22stock_code_20_22_20_22103206_________________________22" display="103206 - DIESEL FUEL BULK  " xr:uid="{6D4D561B-94AA-4C6D-85C0-F1D3596F4957}"/>
    <hyperlink ref="C1463" location="RANGE!pronto___22_u_pronto_data_L01_22_20_22drilldown_22_20_22stock_code_20_22_20_22103206_________________________22" display="103206 - DIESEL FUEL BULK  " xr:uid="{10A89F51-4200-4A78-9688-AC05B2F75CBC}"/>
    <hyperlink ref="C1464" location="RANGE!pronto___22_u_pronto_data_L01_22_20_22drilldown_22_20_22stock_code_20_22_20_22103206_________________________22" display="103206 - DIESEL FUEL BULK  " xr:uid="{806B802C-653E-48D1-BDCE-DA687D3BFCBE}"/>
    <hyperlink ref="C1465" location="RANGE!pronto___22_u_pronto_data_L01_22_20_22drilldown_22_20_22stock_code_20_22_20_22103206_________________________22" display="103206 - DIESEL FUEL BULK  " xr:uid="{FA6E235C-EC16-44B5-8310-F76FD364B5B9}"/>
    <hyperlink ref="C1466" location="RANGE!pronto___22_u_pronto_data_L01_22_20_22drilldown_22_20_22stock_code_20_22_20_22103206_________________________22" display="103206 - DIESEL FUEL BULK  " xr:uid="{39AB9136-1477-47F0-92D9-6BECFC6FB34C}"/>
    <hyperlink ref="C1467" location="RANGE!pronto___22_u_pronto_data_L01_22_20_22drilldown_22_20_22stock_code_20_22_20_22103206_________________________22" display="103206 - DIESEL FUEL BULK  " xr:uid="{EFECC4A6-5D17-453E-8237-9EC184D7A133}"/>
    <hyperlink ref="C1468" location="RANGE!pronto___22_u_pronto_data_L01_22_20_22drilldown_22_20_22stock_code_20_22_20_22103206_________________________22" display="103206 - DIESEL FUEL BULK  " xr:uid="{659BD528-E226-4FF1-96F4-C8899C255B96}"/>
    <hyperlink ref="C1469" location="RANGE!pronto___22_u_pronto_data_L01_22_20_22drilldown_22_20_22stock_code_20_22_20_22103206_________________________22" display="103206 - DIESEL FUEL BULK  " xr:uid="{EC713A74-AD4D-4273-8519-33CFF41E6096}"/>
    <hyperlink ref="C1470" location="RANGE!pronto___22_u_pronto_data_L01_22_20_22drilldown_22_20_22stock_code_20_22_20_22103206_________________________22" display="103206 - DIESEL FUEL BULK  " xr:uid="{3E2AB6EF-BD61-4F8F-B79F-62D7630098F9}"/>
    <hyperlink ref="C1471" location="RANGE!pronto___22_u_pronto_data_L01_22_20_22drilldown_22_20_22stock_code_20_22_20_22103206_________________________22" display="103206 - DIESEL FUEL BULK  " xr:uid="{0B639B73-2388-4ACD-9D74-E87A986FE253}"/>
    <hyperlink ref="C1472" location="RANGE!pronto___22_u_pronto_data_L01_22_20_22drilldown_22_20_22stock_code_20_22_20_22103206_________________________22" display="103206 - DIESEL FUEL BULK  " xr:uid="{1F3EF2EF-3BDD-4A8D-8AF2-817AD2A6F0DD}"/>
    <hyperlink ref="C1473" location="RANGE!pronto___22_u_pronto_data_L01_22_20_22drilldown_22_20_22stock_code_20_22_20_22103206_________________________22" display="103206 - DIESEL FUEL BULK  " xr:uid="{2CC22AB6-9DB4-4C4D-90EE-1AD5B8DBDE87}"/>
    <hyperlink ref="C1474" location="RANGE!pronto___22_u_pronto_data_L01_22_20_22drilldown_22_20_22stock_code_20_22_20_22103206_________________________22" display="103206 - DIESEL FUEL BULK  " xr:uid="{0BD382B9-4C45-422E-9566-2DCDCD9A77D6}"/>
    <hyperlink ref="C1475" location="RANGE!pronto___22_u_pronto_data_L01_22_20_22drilldown_22_20_22stock_code_20_22_20_22103206_________________________22" display="103206 - DIESEL FUEL BULK  " xr:uid="{C302C3F4-4345-4D50-9B94-C604900B541C}"/>
    <hyperlink ref="C1476" location="RANGE!pronto___22_u_pronto_data_L01_22_20_22drilldown_22_20_22stock_code_20_22_20_22103206_________________________22" display="103206 - DIESEL FUEL BULK  " xr:uid="{8626EBFB-E89B-491F-A0F4-036DB14A73C0}"/>
    <hyperlink ref="C1477" location="RANGE!pronto___22_u_pronto_data_L01_22_20_22drilldown_22_20_22stock_code_20_22_20_22103206_________________________22" display="103206 - DIESEL FUEL BULK  " xr:uid="{30E2E978-5C81-42E5-9DBE-C49E76406F55}"/>
    <hyperlink ref="C1478" location="RANGE!pronto___22_u_pronto_data_L01_22_20_22drilldown_22_20_22stock_code_20_22_20_22103206_________________________22" display="103206 - DIESEL FUEL BULK  " xr:uid="{464BCCBB-25B8-4DB6-A0A6-246CFA9F4E31}"/>
    <hyperlink ref="C1479" location="RANGE!pronto___22_u_pronto_data_L01_22_20_22drilldown_22_20_22stock_code_20_22_20_22103206_________________________22" display="103206 - DIESEL FUEL BULK  " xr:uid="{924DC525-C45B-4BEB-8F49-399899E0D58E}"/>
    <hyperlink ref="C1480" location="RANGE!pronto___22_u_pronto_data_L01_22_20_22drilldown_22_20_22stock_code_20_22_20_22103206_________________________22" display="103206 - DIESEL FUEL BULK  " xr:uid="{547801C8-6574-4329-BD9B-C74B8B794405}"/>
    <hyperlink ref="C1481" location="RANGE!pronto___22_u_pronto_data_L01_22_20_22drilldown_22_20_22stock_code_20_22_20_22103206_________________________22" display="103206 - DIESEL FUEL BULK  " xr:uid="{A62F5122-5CBE-400A-A114-2B9C9DECBD4D}"/>
    <hyperlink ref="C1482" location="RANGE!pronto___22_u_pronto_data_L01_22_20_22drilldown_22_20_22stock_code_20_22_20_22103206_________________________22" display="103206 - DIESEL FUEL BULK  " xr:uid="{363AC359-4530-48A2-873A-B62058B9B1C6}"/>
    <hyperlink ref="C1483" location="RANGE!pronto___22_u_pronto_data_L01_22_20_22drilldown_22_20_22stock_code_20_22_20_22103206_________________________22" display="103206 - DIESEL FUEL BULK  " xr:uid="{91CB93D0-B941-4E38-AB25-6946A211D979}"/>
    <hyperlink ref="C1484" location="RANGE!pronto___22_u_pronto_data_L01_22_20_22drilldown_22_20_22stock_code_20_22_20_22103206_________________________22" display="103206 - DIESEL FUEL BULK  " xr:uid="{067A936C-84CC-4628-B652-E877C7FF20DD}"/>
    <hyperlink ref="C1485" location="RANGE!pronto___22_u_pronto_data_L01_22_20_22drilldown_22_20_22stock_code_20_22_20_22103206_________________________22" display="103206 - DIESEL FUEL BULK  " xr:uid="{CA33D99A-E64D-48C3-B4FD-2F439B529B84}"/>
    <hyperlink ref="C1486" location="RANGE!pronto___22_u_pronto_data_L01_22_20_22drilldown_22_20_22stock_code_20_22_20_22103206_________________________22" display="103206 - DIESEL FUEL BULK  " xr:uid="{D94D9F0B-FDBC-4D69-8D2A-99E03C0354B2}"/>
    <hyperlink ref="C1487" location="RANGE!pronto___22_u_pronto_data_L01_22_20_22drilldown_22_20_22stock_code_20_22_20_22103206_________________________22" display="103206 - DIESEL FUEL BULK  " xr:uid="{7B4B223D-950B-4874-BE5B-F446D1292F58}"/>
    <hyperlink ref="C1488" location="RANGE!pronto___22_u_pronto_data_L01_22_20_22drilldown_22_20_22stock_code_20_22_20_22103206_________________________22" display="103206 - DIESEL FUEL BULK  " xr:uid="{012877BE-BFF3-40AA-8E65-EFD8E083B0FC}"/>
    <hyperlink ref="C1489" location="RANGE!pronto___22_u_pronto_data_L01_22_20_22drilldown_22_20_22stock_code_20_22_20_22103206_________________________22" display="103206 - DIESEL FUEL BULK  " xr:uid="{B5357B21-EC9F-4AA3-A63B-110F9B98DE79}"/>
    <hyperlink ref="C1490" location="RANGE!pronto___22_u_pronto_data_L01_22_20_22drilldown_22_20_22stock_code_20_22_20_22103206_________________________22" display="103206 - DIESEL FUEL BULK  " xr:uid="{284E0998-E75F-46C8-A4F2-7CC9C16B54B2}"/>
    <hyperlink ref="C1491" location="RANGE!pronto___22_u_pronto_data_L01_22_20_22drilldown_22_20_22stock_code_20_22_20_22103206_________________________22" display="103206 - DIESEL FUEL BULK  " xr:uid="{E11F5B11-B5A0-465D-905D-52E27D9476A6}"/>
    <hyperlink ref="C1492" location="RANGE!pronto___22_u_pronto_data_L01_22_20_22drilldown_22_20_22stock_code_20_22_20_22103206_________________________22" display="103206 - DIESEL FUEL BULK  " xr:uid="{6A28A985-F232-44AD-A70A-CA1F086CEC0E}"/>
    <hyperlink ref="C1493" location="RANGE!pronto___22_u_pronto_data_L01_22_20_22drilldown_22_20_22stock_code_20_22_20_22103206_________________________22" display="103206 - DIESEL FUEL BULK  " xr:uid="{6D772776-1EF1-4F81-ABEB-1CDEBE4A2C03}"/>
    <hyperlink ref="C1494" location="RANGE!pronto___22_u_pronto_data_L01_22_20_22drilldown_22_20_22stock_code_20_22_20_22103206_________________________22" display="103206 - DIESEL FUEL BULK  " xr:uid="{FAEE4247-22AD-400C-BBC5-CF349B8F8DBC}"/>
    <hyperlink ref="C1495" location="RANGE!pronto___22_u_pronto_data_L01_22_20_22drilldown_22_20_22stock_code_20_22_20_22103206_________________________22" display="103206 - DIESEL FUEL BULK  " xr:uid="{E4CFFD46-8772-44E7-8134-FA6AB1C561DB}"/>
    <hyperlink ref="C1496" location="RANGE!pronto___22_u_pronto_data_L01_22_20_22drilldown_22_20_22stock_code_20_22_20_22103206_________________________22" display="103206 - DIESEL FUEL BULK  " xr:uid="{2CD80DD4-4A0B-42F3-8D77-0922BD43C9ED}"/>
    <hyperlink ref="C1497" location="RANGE!pronto___22_u_pronto_data_L01_22_20_22drilldown_22_20_22stock_code_20_22_20_22103206_________________________22" display="103206 - DIESEL FUEL BULK  " xr:uid="{D9E801B1-E3A0-4F62-BBBF-DEE7DC2449D2}"/>
    <hyperlink ref="C1498" location="RANGE!pronto___22_u_pronto_data_L01_22_20_22drilldown_22_20_22stock_code_20_22_20_22103206_________________________22" display="103206 - DIESEL FUEL BULK  " xr:uid="{E648EC5F-5B13-4A62-B5C7-7DF5DE8A8FF2}"/>
    <hyperlink ref="C1499" location="RANGE!pronto___22_u_pronto_data_L01_22_20_22drilldown_22_20_22stock_code_20_22_20_22103206_________________________22" display="103206 - DIESEL FUEL BULK  " xr:uid="{8A65AEC2-36C0-45B9-AFFC-0D92CB8FB03E}"/>
    <hyperlink ref="C1500" location="RANGE!pronto___22_u_pronto_data_L01_22_20_22drilldown_22_20_22stock_code_20_22_20_22103206_________________________22" display="103206 - DIESEL FUEL BULK  " xr:uid="{EA4EC286-F907-4B95-90A9-AD2733AD86BA}"/>
    <hyperlink ref="C1501" location="RANGE!pronto___22_u_pronto_data_L01_22_20_22drilldown_22_20_22stock_code_20_22_20_22103206_________________________22" display="103206 - DIESEL FUEL BULK  " xr:uid="{B49D85B2-60BC-401F-B791-7C4C8AF92B18}"/>
    <hyperlink ref="C1502" location="RANGE!pronto___22_u_pronto_data_L01_22_20_22drilldown_22_20_22stock_code_20_22_20_22103206_________________________22" display="103206 - DIESEL FUEL BULK  " xr:uid="{1909A74E-317E-45A7-9E57-B03FE889F59F}"/>
    <hyperlink ref="C1503" location="RANGE!pronto___22_u_pronto_data_L01_22_20_22drilldown_22_20_22stock_code_20_22_20_22103206_________________________22" display="103206 - DIESEL FUEL BULK  " xr:uid="{EF905AC9-30A4-460D-9018-A8E3F83CA518}"/>
    <hyperlink ref="C1504" location="RANGE!pronto___22_u_pronto_data_L01_22_20_22drilldown_22_20_22stock_code_20_22_20_22103206_________________________22" display="103206 - DIESEL FUEL BULK  " xr:uid="{74D7EBB4-9C3D-49FB-8FC7-A201E0C64877}"/>
    <hyperlink ref="C1505" location="RANGE!pronto___22_u_pronto_data_L01_22_20_22drilldown_22_20_22stock_code_20_22_20_22103206_________________________22" display="103206 - DIESEL FUEL BULK  " xr:uid="{20144723-B37F-486C-BFA3-CC7DE960B124}"/>
    <hyperlink ref="C1506" location="RANGE!pronto___22_u_pronto_data_L01_22_20_22drilldown_22_20_22stock_code_20_22_20_22103206_________________________22" display="103206 - DIESEL FUEL BULK  " xr:uid="{7A90EA75-7C84-4281-90EE-874131509F1D}"/>
    <hyperlink ref="C1507" location="RANGE!pronto___22_u_pronto_data_L01_22_20_22drilldown_22_20_22stock_code_20_22_20_22103206_________________________22" display="103206 - DIESEL FUEL BULK  " xr:uid="{60E33CAC-46E1-485F-B5C0-33DA33572CE3}"/>
    <hyperlink ref="C1508" location="RANGE!pronto___22_u_pronto_data_L01_22_20_22drilldown_22_20_22stock_code_20_22_20_22103206_________________________22" display="103206 - DIESEL FUEL BULK  " xr:uid="{1BED41B2-6571-43D8-B5A0-103A9274998E}"/>
    <hyperlink ref="C1509" location="RANGE!pronto___22_u_pronto_data_L01_22_20_22drilldown_22_20_22stock_code_20_22_20_22103206_________________________22" display="103206 - DIESEL FUEL BULK  " xr:uid="{48D4FC39-DCB4-40FA-86C9-CC353DFCE07A}"/>
    <hyperlink ref="C1510" location="RANGE!pronto___22_u_pronto_data_L01_22_20_22drilldown_22_20_22stock_code_20_22_20_22103206_________________________22" display="103206 - DIESEL FUEL BULK  " xr:uid="{39A069E3-CB31-4618-B354-753D095AF80D}"/>
    <hyperlink ref="C1511" location="RANGE!pronto___22_u_pronto_data_L01_22_20_22drilldown_22_20_22stock_code_20_22_20_22103206_________________________22" display="103206 - DIESEL FUEL BULK  " xr:uid="{8FE814C8-C702-482C-B8F1-A77D60E404AB}"/>
    <hyperlink ref="C1512" location="RANGE!pronto___22_u_pronto_data_L01_22_20_22drilldown_22_20_22stock_code_20_22_20_22103206_________________________22" display="103206 - DIESEL FUEL BULK  " xr:uid="{15B90620-0F32-49BD-94F6-6D1FE0D2EB8B}"/>
    <hyperlink ref="C1513" location="RANGE!pronto___22_u_pronto_data_L01_22_20_22drilldown_22_20_22stock_code_20_22_20_22103206_________________________22" display="103206 - DIESEL FUEL BULK  " xr:uid="{8010ABDF-221A-4286-96CC-F9AEB06BE025}"/>
    <hyperlink ref="C1514" location="RANGE!pronto___22_u_pronto_data_L01_22_20_22drilldown_22_20_22stock_code_20_22_20_22103206_________________________22" display="103206 - DIESEL FUEL BULK  " xr:uid="{2F346DEE-0521-494F-80CD-CF7AD3F7DD0D}"/>
    <hyperlink ref="C1515" location="RANGE!pronto___22_u_pronto_data_L01_22_20_22drilldown_22_20_22stock_code_20_22_20_22103206_________________________22" display="103206 - DIESEL FUEL BULK  " xr:uid="{1B6470E6-3A35-46B2-AD23-EC67AD03F2C5}"/>
    <hyperlink ref="C1516" location="RANGE!pronto___22_u_pronto_data_L01_22_20_22drilldown_22_20_22stock_code_20_22_20_22103206_________________________22" display="103206 - DIESEL FUEL BULK  " xr:uid="{E91428C5-21E1-4D6E-9F72-0BA40404F7AC}"/>
    <hyperlink ref="C1517" location="RANGE!pronto___22_u_pronto_data_L01_22_20_22drilldown_22_20_22stock_code_20_22_20_22103206_________________________22" display="103206 - DIESEL FUEL BULK  " xr:uid="{21F4A797-307A-4000-AF5B-193B1F1A58AE}"/>
    <hyperlink ref="C1518" location="RANGE!pronto___22_u_pronto_data_L01_22_20_22drilldown_22_20_22stock_code_20_22_20_22103206_________________________22" display="103206 - DIESEL FUEL BULK  " xr:uid="{C6E2353E-9F58-494F-B91F-E59865D3BDA8}"/>
    <hyperlink ref="C1519" location="RANGE!pronto___22_u_pronto_data_L01_22_20_22drilldown_22_20_22stock_code_20_22_20_22103206_________________________22" display="103206 - DIESEL FUEL BULK  " xr:uid="{99CE680A-69A0-4659-82D1-10BF14B28028}"/>
    <hyperlink ref="C1520" location="RANGE!pronto___22_u_pronto_data_L01_22_20_22drilldown_22_20_22stock_code_20_22_20_22103206_________________________22" display="103206 - DIESEL FUEL BULK  " xr:uid="{F0FFB0E1-9F05-466B-A92E-151A39619A78}"/>
    <hyperlink ref="C1521" location="RANGE!pronto___22_u_pronto_data_L01_22_20_22drilldown_22_20_22stock_code_20_22_20_22103206_________________________22" display="103206 - DIESEL FUEL BULK  " xr:uid="{CE5FFF19-6221-438C-82E4-F95A875EE592}"/>
    <hyperlink ref="C1522" location="RANGE!pronto___22_u_pronto_data_L01_22_20_22drilldown_22_20_22stock_code_20_22_20_22103206_________________________22" display="103206 - DIESEL FUEL BULK  " xr:uid="{DD04D9F3-C880-4654-85F2-0F7D8CCBD7FD}"/>
    <hyperlink ref="C1523" location="RANGE!pronto___22_u_pronto_data_L01_22_20_22drilldown_22_20_22stock_code_20_22_20_22103206_________________________22" display="103206 - DIESEL FUEL BULK  " xr:uid="{E6CA20C5-AA06-44D2-A639-D87DFC13960A}"/>
    <hyperlink ref="C1524" location="RANGE!pronto___22_u_pronto_data_L01_22_20_22drilldown_22_20_22stock_code_20_22_20_22103206_________________________22" display="103206 - DIESEL FUEL BULK  " xr:uid="{30AE50EE-B40E-421A-88F0-C795891CB480}"/>
    <hyperlink ref="C1525" location="RANGE!pronto___22_u_pronto_data_L01_22_20_22drilldown_22_20_22stock_code_20_22_20_22103206_________________________22" display="103206 - DIESEL FUEL BULK  " xr:uid="{F5FCB48A-D3B2-44B7-81A1-D4BCA630C39F}"/>
    <hyperlink ref="C1526" location="RANGE!pronto___22_u_pronto_data_L01_22_20_22drilldown_22_20_22stock_code_20_22_20_22103206_________________________22" display="103206 - DIESEL FUEL BULK  " xr:uid="{768717B5-4287-4B36-B045-8A755BBAA2F6}"/>
    <hyperlink ref="C1527" location="RANGE!pronto___22_u_pronto_data_L01_22_20_22drilldown_22_20_22stock_code_20_22_20_22103206_________________________22" display="103206 - DIESEL FUEL BULK  " xr:uid="{E5DE6523-B2DE-4B47-97F9-8134F9B66AC3}"/>
    <hyperlink ref="C1528" location="RANGE!pronto___22_u_pronto_data_L01_22_20_22drilldown_22_20_22stock_code_20_22_20_22103206_________________________22" display="103206 - DIESEL FUEL BULK  " xr:uid="{18CD2826-47B3-4EBE-AE4B-B3090DB6AD30}"/>
    <hyperlink ref="C1529" location="RANGE!pronto___22_u_pronto_data_L01_22_20_22drilldown_22_20_22stock_code_20_22_20_22103206_________________________22" display="103206 - DIESEL FUEL BULK  " xr:uid="{457D5B36-66BC-4B70-894A-7AC5D0EC60D2}"/>
    <hyperlink ref="C1530" location="RANGE!pronto___22_u_pronto_data_L01_22_20_22drilldown_22_20_22stock_code_20_22_20_22103206_________________________22" display="103206 - DIESEL FUEL BULK  " xr:uid="{3E2A7BFA-583A-4AC8-9131-67266CF07D22}"/>
    <hyperlink ref="C1531" location="RANGE!pronto___22_u_pronto_data_L01_22_20_22drilldown_22_20_22stock_code_20_22_20_22103206_________________________22" display="103206 - DIESEL FUEL BULK  " xr:uid="{729044DA-BB14-4F32-BC86-8E78F909419D}"/>
    <hyperlink ref="C1532" location="RANGE!pronto___22_u_pronto_data_L01_22_20_22drilldown_22_20_22stock_code_20_22_20_22103206_________________________22" display="103206 - DIESEL FUEL BULK  " xr:uid="{308A8DC4-EBBD-474D-9EB9-3BDB62DE9B6D}"/>
    <hyperlink ref="C1533" location="RANGE!pronto___22_u_pronto_data_L01_22_20_22drilldown_22_20_22stock_code_20_22_20_22103206_________________________22" display="103206 - DIESEL FUEL BULK  " xr:uid="{F86F1575-BA27-457D-B1D9-32A262B5CF21}"/>
    <hyperlink ref="C1534" location="RANGE!pronto___22_u_pronto_data_L01_22_20_22drilldown_22_20_22stock_code_20_22_20_22103206_________________________22" display="103206 - DIESEL FUEL BULK  " xr:uid="{EE5A2BEE-9198-405E-9A2B-802A427E617E}"/>
    <hyperlink ref="C1535" location="RANGE!pronto___22_u_pronto_data_L01_22_20_22drilldown_22_20_22stock_code_20_22_20_22103206_________________________22" display="103206 - DIESEL FUEL BULK  " xr:uid="{7ADD6440-D21E-443F-ABB1-9E40C5A50CCE}"/>
    <hyperlink ref="C1536" location="RANGE!pronto___22_u_pronto_data_L01_22_20_22drilldown_22_20_22stock_code_20_22_20_22103206_________________________22" display="103206 - DIESEL FUEL BULK  " xr:uid="{83E71CFB-33D7-4E26-9AB4-C3641114BC9D}"/>
    <hyperlink ref="C1537" location="RANGE!pronto___22_u_pronto_data_L01_22_20_22drilldown_22_20_22stock_code_20_22_20_22103206_________________________22" display="103206 - DIESEL FUEL BULK  " xr:uid="{E6021D24-AF8A-4C87-8F2D-9C1A882E954E}"/>
    <hyperlink ref="C1538" location="RANGE!pronto___22_u_pronto_data_L01_22_20_22drilldown_22_20_22stock_code_20_22_20_22103206_________________________22" display="103206 - DIESEL FUEL BULK  " xr:uid="{9213D717-BB48-4449-AD9F-91503A09D330}"/>
    <hyperlink ref="C1539" location="RANGE!pronto___22_u_pronto_data_L01_22_20_22drilldown_22_20_22stock_code_20_22_20_22103206_________________________22" display="103206 - DIESEL FUEL BULK  " xr:uid="{D9244924-7772-4DF3-BE6F-2B49D6E61588}"/>
    <hyperlink ref="C1540" location="RANGE!pronto___22_u_pronto_data_L01_22_20_22drilldown_22_20_22stock_code_20_22_20_22103206_________________________22" display="103206 - DIESEL FUEL BULK  " xr:uid="{7584F2E3-8444-4799-9DB3-0B7484093565}"/>
    <hyperlink ref="C1541" location="RANGE!pronto___22_u_pronto_data_L01_22_20_22drilldown_22_20_22stock_code_20_22_20_22103206_________________________22" display="103206 - DIESEL FUEL BULK  " xr:uid="{97AB897C-1565-433E-895B-3D5E7B4F5653}"/>
    <hyperlink ref="C1542" location="RANGE!pronto___22_u_pronto_data_L01_22_20_22drilldown_22_20_22stock_code_20_22_20_22103206_________________________22" display="103206 - DIESEL FUEL BULK  " xr:uid="{C094B87F-D631-4663-B759-AC20891F022E}"/>
    <hyperlink ref="C1543" location="RANGE!pronto___22_u_pronto_data_L01_22_20_22drilldown_22_20_22stock_code_20_22_20_22103206_________________________22" display="103206 - DIESEL FUEL BULK  " xr:uid="{185456F5-931F-4051-91B1-0618F11463E8}"/>
    <hyperlink ref="C1544" location="RANGE!pronto___22_u_pronto_data_L01_22_20_22drilldown_22_20_22stock_code_20_22_20_22103206_________________________22" display="103206 - DIESEL FUEL BULK  " xr:uid="{F8B6A0B9-CABD-4D2C-8E82-2D4C7FDCB47B}"/>
    <hyperlink ref="C1545" location="RANGE!pronto___22_u_pronto_data_L01_22_20_22drilldown_22_20_22stock_code_20_22_20_22103206_________________________22" display="103206 - DIESEL FUEL BULK  " xr:uid="{1B8C6184-8236-4A03-8855-56B751A38B63}"/>
    <hyperlink ref="C1546" location="RANGE!pronto___22_u_pronto_data_L01_22_20_22drilldown_22_20_22stock_code_20_22_20_22103206_________________________22" display="103206 - DIESEL FUEL BULK  " xr:uid="{A790A3D4-926B-4C68-B8B4-769F3E3C726E}"/>
    <hyperlink ref="C1547" location="RANGE!pronto___22_u_pronto_data_L01_22_20_22drilldown_22_20_22stock_code_20_22_20_22103206_________________________22" display="103206 - DIESEL FUEL BULK  " xr:uid="{C0407507-83FD-42C0-BCD3-173450DA57DE}"/>
    <hyperlink ref="C1548" location="RANGE!pronto___22_u_pronto_data_L01_22_20_22drilldown_22_20_22stock_code_20_22_20_22103206_________________________22" display="103206 - DIESEL FUEL BULK  " xr:uid="{87F5B5E7-2860-471A-94DF-10AEF554E94C}"/>
    <hyperlink ref="C1549" location="RANGE!pronto___22_u_pronto_data_L01_22_20_22drilldown_22_20_22stock_code_20_22_20_22103206_________________________22" display="103206 - DIESEL FUEL BULK  " xr:uid="{82DF5AB0-5E50-4774-B5F1-EFCF74EA2AC8}"/>
    <hyperlink ref="C1550" location="RANGE!pronto___22_u_pronto_data_L01_22_20_22drilldown_22_20_22stock_code_20_22_20_22103206_________________________22" display="103206 - DIESEL FUEL BULK  " xr:uid="{86A55CDB-F872-41CD-A0F5-574081787DD9}"/>
    <hyperlink ref="C1551" location="RANGE!pronto___22_u_pronto_data_L01_22_20_22drilldown_22_20_22stock_code_20_22_20_22103206_________________________22" display="103206 - DIESEL FUEL BULK  " xr:uid="{836ABD6C-BD64-4796-BD18-1EF2D1B44115}"/>
    <hyperlink ref="C1552" location="RANGE!pronto___22_u_pronto_data_L01_22_20_22drilldown_22_20_22stock_code_20_22_20_22103206_________________________22" display="103206 - DIESEL FUEL BULK  " xr:uid="{2FCD4ED1-0B92-4992-9001-784559D2308D}"/>
    <hyperlink ref="C1553" location="RANGE!pronto___22_u_pronto_data_L01_22_20_22drilldown_22_20_22stock_code_20_22_20_22103206_________________________22" display="103206 - DIESEL FUEL BULK  " xr:uid="{B34EFC24-2504-48F0-8CD8-FF3CB9278CB6}"/>
    <hyperlink ref="C1554" location="RANGE!pronto___22_u_pronto_data_L01_22_20_22drilldown_22_20_22stock_code_20_22_20_22103206_________________________22" display="103206 - DIESEL FUEL BULK  " xr:uid="{874C8A01-4447-4B62-980B-A3305CA92F57}"/>
    <hyperlink ref="C1555" location="RANGE!pronto___22_u_pronto_data_L01_22_20_22drilldown_22_20_22stock_code_20_22_20_22103206_________________________22" display="103206 - DIESEL FUEL BULK  " xr:uid="{4D57D613-106F-425E-9DAC-6399E7A67614}"/>
    <hyperlink ref="C1556" location="RANGE!pronto___22_u_pronto_data_L01_22_20_22drilldown_22_20_22stock_code_20_22_20_22103206_________________________22" display="103206 - DIESEL FUEL BULK  " xr:uid="{0407F26D-3913-477F-814F-5A78ABE6703B}"/>
    <hyperlink ref="C1557" location="RANGE!pronto___22_u_pronto_data_L01_22_20_22drilldown_22_20_22stock_code_20_22_20_22103206_________________________22" display="103206 - DIESEL FUEL BULK  " xr:uid="{2268EAE5-F95C-4751-A8C7-546EA8F78040}"/>
    <hyperlink ref="C1558" location="RANGE!pronto___22_u_pronto_data_L01_22_20_22drilldown_22_20_22stock_code_20_22_20_22103206_________________________22" display="103206 - DIESEL FUEL BULK  " xr:uid="{BC6EDBDB-7AA1-47F0-8164-447832222BA5}"/>
    <hyperlink ref="C1559" location="RANGE!pronto___22_u_pronto_data_L01_22_20_22drilldown_22_20_22stock_code_20_22_20_22103206_________________________22" display="103206 - DIESEL FUEL BULK  " xr:uid="{85953585-AB2B-4B52-9C3A-733039BCC262}"/>
    <hyperlink ref="C1560" location="RANGE!pronto___22_u_pronto_data_L01_22_20_22drilldown_22_20_22stock_code_20_22_20_22103206_________________________22" display="103206 - DIESEL FUEL BULK  " xr:uid="{6E00855B-C2FA-433C-A96F-1CE28A226DBD}"/>
    <hyperlink ref="C1561" location="RANGE!pronto___22_u_pronto_data_L01_22_20_22drilldown_22_20_22stock_code_20_22_20_22103206_________________________22" display="103206 - DIESEL FUEL BULK  " xr:uid="{48028D66-1B95-4168-8BE5-571BF0E65790}"/>
    <hyperlink ref="C1562" location="RANGE!pronto___22_u_pronto_data_L01_22_20_22drilldown_22_20_22stock_code_20_22_20_22103206_________________________22" display="103206 - DIESEL FUEL BULK  " xr:uid="{793D0BEC-A0D9-4459-BA1D-EACED1F20208}"/>
    <hyperlink ref="C1563" location="RANGE!pronto___22_u_pronto_data_L01_22_20_22drilldown_22_20_22stock_code_20_22_20_22103206_________________________22" display="103206 - DIESEL FUEL BULK  " xr:uid="{B91C57BD-31A7-4AC2-BD7E-CA8BB078EC15}"/>
    <hyperlink ref="C1564" location="RANGE!pronto___22_u_pronto_data_L01_22_20_22drilldown_22_20_22stock_code_20_22_20_22103206_________________________22" display="103206 - DIESEL FUEL BULK  " xr:uid="{E11284E5-A384-4776-81BE-796DDB4FD7F2}"/>
    <hyperlink ref="C1565" location="RANGE!pronto___22_u_pronto_data_L01_22_20_22drilldown_22_20_22stock_code_20_22_20_22103206_________________________22" display="103206 - DIESEL FUEL BULK  " xr:uid="{FC5A2B5D-D5BC-4849-AB9D-551FAA085269}"/>
    <hyperlink ref="C1566" location="RANGE!pronto___22_u_pronto_data_L01_22_20_22drilldown_22_20_22stock_code_20_22_20_22103206_________________________22" display="103206 - DIESEL FUEL BULK  " xr:uid="{AB5720F1-0FCA-4A64-8E43-342FF585CA1A}"/>
    <hyperlink ref="C1567" location="RANGE!pronto___22_u_pronto_data_L01_22_20_22drilldown_22_20_22stock_code_20_22_20_22103206_________________________22" display="103206 - DIESEL FUEL BULK  " xr:uid="{D50623E4-8DDE-438A-AE69-740C145110BD}"/>
    <hyperlink ref="C1568" location="RANGE!pronto___22_u_pronto_data_L01_22_20_22drilldown_22_20_22stock_code_20_22_20_22103206_________________________22" display="103206 - DIESEL FUEL BULK  " xr:uid="{F478F38D-7B3C-479E-B613-D684FA8298BF}"/>
    <hyperlink ref="C1569" location="RANGE!pronto___22_u_pronto_data_L01_22_20_22drilldown_22_20_22stock_code_20_22_20_22103206_________________________22" display="103206 - DIESEL FUEL BULK  " xr:uid="{DF717474-3A32-4EFD-88E3-E5099D86F15A}"/>
    <hyperlink ref="C1570" location="RANGE!pronto___22_u_pronto_data_L01_22_20_22drilldown_22_20_22stock_code_20_22_20_22103206_________________________22" display="103206 - DIESEL FUEL BULK  " xr:uid="{7209AA1F-BBE1-4F4F-A20E-9B3590034530}"/>
    <hyperlink ref="C1571" location="RANGE!pronto___22_u_pronto_data_L01_22_20_22drilldown_22_20_22stock_code_20_22_20_22103206_________________________22" display="103206 - DIESEL FUEL BULK  " xr:uid="{D3954316-239B-4153-858F-7B0F3CA17FBB}"/>
    <hyperlink ref="C1572" location="RANGE!pronto___22_u_pronto_data_L01_22_20_22drilldown_22_20_22stock_code_20_22_20_22103206_________________________22" display="103206 - DIESEL FUEL BULK  " xr:uid="{D932F4C2-4707-4500-B96C-888709809FB4}"/>
    <hyperlink ref="C1573" location="RANGE!pronto___22_u_pronto_data_L01_22_20_22drilldown_22_20_22stock_code_20_22_20_22103206_________________________22" display="103206 - DIESEL FUEL BULK  " xr:uid="{D06555C5-E7DF-4327-84AF-5152B8B05E71}"/>
    <hyperlink ref="C1574" location="RANGE!pronto___22_u_pronto_data_L01_22_20_22drilldown_22_20_22stock_code_20_22_20_22103206_________________________22" display="103206 - DIESEL FUEL BULK  " xr:uid="{39648DEC-B2AA-49D5-8B91-721A73834B8F}"/>
    <hyperlink ref="C1575" location="RANGE!pronto___22_u_pronto_data_L01_22_20_22drilldown_22_20_22stock_code_20_22_20_22103206_________________________22" display="103206 - DIESEL FUEL BULK  " xr:uid="{5968CC8F-1D03-4F6C-9EF9-24BFD158D836}"/>
    <hyperlink ref="C1576" location="RANGE!pronto___22_u_pronto_data_L01_22_20_22drilldown_22_20_22stock_code_20_22_20_22103206_________________________22" display="103206 - DIESEL FUEL BULK  " xr:uid="{E907BB6F-E959-4094-9F07-E85DC7EEA68B}"/>
    <hyperlink ref="C1577" location="RANGE!pronto___22_u_pronto_data_L01_22_20_22drilldown_22_20_22stock_code_20_22_20_22103206_________________________22" display="103206 - DIESEL FUEL BULK  " xr:uid="{D7B76FFD-4EBF-490E-90F1-3FDC673F6252}"/>
    <hyperlink ref="C1578" location="RANGE!pronto___22_u_pronto_data_L01_22_20_22drilldown_22_20_22stock_code_20_22_20_22103206_________________________22" display="103206 - DIESEL FUEL BULK  " xr:uid="{71B44538-072B-4CCB-860B-ABE2CB9F1A19}"/>
    <hyperlink ref="C1579" location="RANGE!pronto___22_u_pronto_data_L01_22_20_22drilldown_22_20_22stock_code_20_22_20_22103206_________________________22" display="103206 - DIESEL FUEL BULK  " xr:uid="{B9639B7C-22EA-4333-8E0F-9382D90047BF}"/>
    <hyperlink ref="C1580" location="RANGE!pronto___22_u_pronto_data_L01_22_20_22drilldown_22_20_22stock_code_20_22_20_22103206_________________________22" display="103206 - DIESEL FUEL BULK  " xr:uid="{BA83D173-F3C6-43DE-BCFA-DA3D8FB6E415}"/>
    <hyperlink ref="C1581" location="RANGE!pronto___22_u_pronto_data_L01_22_20_22drilldown_22_20_22stock_code_20_22_20_22103206_________________________22" display="103206 - DIESEL FUEL BULK  " xr:uid="{08D2865F-0080-4570-8DEF-68B794250A91}"/>
    <hyperlink ref="C1582" location="RANGE!pronto___22_u_pronto_data_L01_22_20_22drilldown_22_20_22stock_code_20_22_20_22103206_________________________22" display="103206 - DIESEL FUEL BULK  " xr:uid="{170A56E4-48AC-4293-B49D-8B39A89C7268}"/>
    <hyperlink ref="C1583" location="RANGE!pronto___22_u_pronto_data_L01_22_20_22drilldown_22_20_22stock_code_20_22_20_22103206_________________________22" display="103206 - DIESEL FUEL BULK  " xr:uid="{02B8ACBF-08DD-4670-9EC9-D482EFDE8C59}"/>
    <hyperlink ref="C1584" location="RANGE!pronto___22_u_pronto_data_L01_22_20_22drilldown_22_20_22stock_code_20_22_20_22103206_________________________22" display="103206 - DIESEL FUEL BULK  " xr:uid="{3CBCC643-3B5D-4436-A431-52BB4363E53E}"/>
    <hyperlink ref="C1585" location="RANGE!pronto___22_u_pronto_data_L01_22_20_22drilldown_22_20_22stock_code_20_22_20_22103206_________________________22" display="103206 - DIESEL FUEL BULK  " xr:uid="{336F06C2-DC06-4256-B287-8D42E6D01EBB}"/>
    <hyperlink ref="C1586" location="RANGE!pronto___22_u_pronto_data_L01_22_20_22drilldown_22_20_22stock_code_20_22_20_22103206_________________________22" display="103206 - DIESEL FUEL BULK  " xr:uid="{97DC56D8-8549-4C15-BE9A-1D3880CA5F3A}"/>
    <hyperlink ref="C1587" location="RANGE!pronto___22_u_pronto_data_L01_22_20_22drilldown_22_20_22stock_code_20_22_20_22103206_________________________22" display="103206 - DIESEL FUEL BULK  " xr:uid="{6B8B680F-3001-4ECD-97B4-EB0B3BB5D135}"/>
    <hyperlink ref="C1588" location="RANGE!pronto___22_u_pronto_data_L01_22_20_22drilldown_22_20_22stock_code_20_22_20_22103206_________________________22" display="103206 - DIESEL FUEL BULK  " xr:uid="{6950AC19-150E-4D47-8698-CA75A3FEE360}"/>
    <hyperlink ref="C1589" location="RANGE!pronto___22_u_pronto_data_L01_22_20_22drilldown_22_20_22stock_code_20_22_20_22103206_________________________22" display="103206 - DIESEL FUEL BULK  " xr:uid="{1018FFD7-3510-4478-8075-C4E3F8BC63CD}"/>
    <hyperlink ref="C1590" location="RANGE!pronto___22_u_pronto_data_L01_22_20_22drilldown_22_20_22stock_code_20_22_20_22103206_________________________22" display="103206 - DIESEL FUEL BULK  " xr:uid="{E8D20CA8-CE5D-4992-A35C-F5EA63B665E9}"/>
    <hyperlink ref="C1591" location="RANGE!pronto___22_u_pronto_data_L01_22_20_22drilldown_22_20_22stock_code_20_22_20_22103206_________________________22" display="103206 - DIESEL FUEL BULK  " xr:uid="{6C2A1148-2DF0-4AD1-9486-6EF770FD236D}"/>
    <hyperlink ref="C1592" location="RANGE!pronto___22_u_pronto_data_L01_22_20_22drilldown_22_20_22stock_code_20_22_20_22103206_________________________22" display="103206 - DIESEL FUEL BULK  " xr:uid="{2AC1956E-7F99-4ABB-B618-91293E0389EF}"/>
    <hyperlink ref="C1593" location="RANGE!pronto___22_u_pronto_data_L01_22_20_22drilldown_22_20_22stock_code_20_22_20_22103206_________________________22" display="103206 - DIESEL FUEL BULK  " xr:uid="{9A1D0354-0470-45D4-9A6C-FDC91E6D5AD7}"/>
    <hyperlink ref="C1594" location="RANGE!pronto___22_u_pronto_data_L01_22_20_22drilldown_22_20_22stock_code_20_22_20_22103206_________________________22" display="103206 - DIESEL FUEL BULK  " xr:uid="{D1F79239-018D-42D0-BEF4-2B20E460B3A1}"/>
    <hyperlink ref="C1595" location="RANGE!pronto___22_u_pronto_data_L01_22_20_22drilldown_22_20_22stock_code_20_22_20_22103206_________________________22" display="103206 - DIESEL FUEL BULK  " xr:uid="{F9507F7F-6E86-477E-9CFF-3E6F9BBE360A}"/>
    <hyperlink ref="C1596" location="RANGE!pronto___22_u_pronto_data_L01_22_20_22drilldown_22_20_22stock_code_20_22_20_22103206_________________________22" display="103206 - DIESEL FUEL BULK  " xr:uid="{9B7A4179-8DF0-4559-BBE3-5EF67EF66439}"/>
    <hyperlink ref="C1597" location="RANGE!pronto___22_u_pronto_data_L01_22_20_22drilldown_22_20_22stock_code_20_22_20_22103206_________________________22" display="103206 - DIESEL FUEL BULK  " xr:uid="{9C50246B-68CE-4CAF-91DF-126DA1DC8B2A}"/>
    <hyperlink ref="C1598" location="RANGE!pronto___22_u_pronto_data_L01_22_20_22drilldown_22_20_22stock_code_20_22_20_22103206_________________________22" display="103206 - DIESEL FUEL BULK  " xr:uid="{72A02B8C-E6FF-4CFB-BAC0-989C220C5F4F}"/>
    <hyperlink ref="C1599" location="RANGE!pronto___22_u_pronto_data_L01_22_20_22drilldown_22_20_22stock_code_20_22_20_22103206_________________________22" display="103206 - DIESEL FUEL BULK  " xr:uid="{EF7050C9-913F-4630-B249-3A56231E51C9}"/>
    <hyperlink ref="C1600" location="RANGE!pronto___22_u_pronto_data_L01_22_20_22drilldown_22_20_22stock_code_20_22_20_22103206_________________________22" display="103206 - DIESEL FUEL BULK  " xr:uid="{3A2B8199-DFE4-4D8E-8665-2ABE92891C2A}"/>
    <hyperlink ref="C1601" location="RANGE!pronto___22_u_pronto_data_L01_22_20_22drilldown_22_20_22stock_code_20_22_20_22103206_________________________22" display="103206 - DIESEL FUEL BULK  " xr:uid="{E0E66BC1-61F4-4AB4-9594-F140954A1CBB}"/>
    <hyperlink ref="C1602" location="RANGE!pronto___22_u_pronto_data_L01_22_20_22drilldown_22_20_22stock_code_20_22_20_22103206_________________________22" display="103206 - DIESEL FUEL BULK  " xr:uid="{C602C2DB-B85B-42CC-BCA7-C00F4A2E1549}"/>
    <hyperlink ref="C1603" location="RANGE!pronto___22_u_pronto_data_L01_22_20_22drilldown_22_20_22stock_code_20_22_20_22103206_________________________22" display="103206 - DIESEL FUEL BULK  " xr:uid="{A311F18B-ACC9-43B4-94BF-105545BF4ACF}"/>
    <hyperlink ref="C1604" location="RANGE!pronto___22_u_pronto_data_L01_22_20_22drilldown_22_20_22stock_code_20_22_20_22103206_________________________22" display="103206 - DIESEL FUEL BULK  " xr:uid="{CE179524-9B91-4008-8DF1-DF3A24BD7FA1}"/>
    <hyperlink ref="C1605" location="RANGE!pronto___22_u_pronto_data_L01_22_20_22drilldown_22_20_22stock_code_20_22_20_22103206_________________________22" display="103206 - DIESEL FUEL BULK  " xr:uid="{0CA07D6F-E508-48E3-A746-EA64119D5897}"/>
    <hyperlink ref="C1606" location="RANGE!pronto___22_u_pronto_data_L01_22_20_22drilldown_22_20_22stock_code_20_22_20_22103206_________________________22" display="103206 - DIESEL FUEL BULK  " xr:uid="{E595AC9F-3378-44AE-93FF-F491B5548C24}"/>
    <hyperlink ref="C1607" location="RANGE!pronto___22_u_pronto_data_L01_22_20_22drilldown_22_20_22stock_code_20_22_20_22103206_________________________22" display="103206 - DIESEL FUEL BULK  " xr:uid="{AB16FB0E-D59B-4C37-BBB3-C7F9B8F87F9A}"/>
    <hyperlink ref="C1608" location="RANGE!pronto___22_u_pronto_data_L01_22_20_22drilldown_22_20_22stock_code_20_22_20_22103206_________________________22" display="103206 - DIESEL FUEL BULK  " xr:uid="{03E0585C-AC2E-45DC-8547-BE31FDA4EAE5}"/>
    <hyperlink ref="C1609" location="RANGE!pronto___22_u_pronto_data_L01_22_20_22drilldown_22_20_22stock_code_20_22_20_22103206_________________________22" display="103206 - DIESEL FUEL BULK  " xr:uid="{42173060-1FE1-43D5-935D-197BF210DF20}"/>
    <hyperlink ref="C1610" location="RANGE!pronto___22_u_pronto_data_L01_22_20_22drilldown_22_20_22stock_code_20_22_20_22103206_________________________22" display="103206 - DIESEL FUEL BULK  " xr:uid="{F09553D8-72C9-4639-A5B9-7F528399DDE0}"/>
    <hyperlink ref="C1611" location="RANGE!pronto___22_u_pronto_data_L01_22_20_22drilldown_22_20_22stock_code_20_22_20_22103206_________________________22" display="103206 - DIESEL FUEL BULK  " xr:uid="{E48B586E-1676-498A-90F7-A08737A71A6D}"/>
    <hyperlink ref="C1612" location="RANGE!pronto___22_u_pronto_data_L01_22_20_22drilldown_22_20_22stock_code_20_22_20_22103206_________________________22" display="103206 - DIESEL FUEL BULK  " xr:uid="{588B34E1-3A2B-4083-9D5F-5CB3B00EB71C}"/>
    <hyperlink ref="C1613" location="RANGE!pronto___22_u_pronto_data_L01_22_20_22drilldown_22_20_22stock_code_20_22_20_22103206_________________________22" display="103206 - DIESEL FUEL BULK  " xr:uid="{20EDD2B8-57F0-48E2-A3B6-83775DEAD85B}"/>
    <hyperlink ref="C1614" location="RANGE!pronto___22_u_pronto_data_L01_22_20_22drilldown_22_20_22stock_code_20_22_20_22103206_________________________22" display="103206 - DIESEL FUEL BULK  " xr:uid="{7D517019-AFB9-4883-9317-F3EAB6FFABB3}"/>
    <hyperlink ref="C1615" location="RANGE!pronto___22_u_pronto_data_L01_22_20_22drilldown_22_20_22stock_code_20_22_20_22103206_________________________22" display="103206 - DIESEL FUEL BULK  " xr:uid="{DD5EEA4C-F639-48BF-9347-E663CBEA7BA3}"/>
    <hyperlink ref="C1616" location="RANGE!pronto___22_u_pronto_data_L01_22_20_22drilldown_22_20_22stock_code_20_22_20_22103206_________________________22" display="103206 - DIESEL FUEL BULK  " xr:uid="{0DDF877B-FC6A-4CF1-9E46-FB12D7DBE7E7}"/>
    <hyperlink ref="C1617" location="RANGE!pronto___22_u_pronto_data_L01_22_20_22drilldown_22_20_22stock_code_20_22_20_22103206_________________________22" display="103206 - DIESEL FUEL BULK  " xr:uid="{92188B4F-0AD1-4591-9BE3-E80DD9859390}"/>
    <hyperlink ref="C1618" location="RANGE!pronto___22_u_pronto_data_L01_22_20_22drilldown_22_20_22stock_code_20_22_20_22103206_________________________22" display="103206 - DIESEL FUEL BULK  " xr:uid="{A8CBBA7F-9F74-4E39-9D85-E93FC6A3D6F2}"/>
    <hyperlink ref="C1619" location="RANGE!pronto___22_u_pronto_data_L01_22_20_22drilldown_22_20_22stock_code_20_22_20_22103206_________________________22" display="103206 - DIESEL FUEL BULK  " xr:uid="{91D45C98-84F2-412D-A5DD-BE5B9EA9A6B3}"/>
    <hyperlink ref="C1620" location="RANGE!pronto___22_u_pronto_data_L01_22_20_22drilldown_22_20_22stock_code_20_22_20_22103206_________________________22" display="103206 - DIESEL FUEL BULK  " xr:uid="{0A83DD3B-D60E-4AE0-9698-3B4D960FBF8F}"/>
    <hyperlink ref="C1621" location="RANGE!pronto___22_u_pronto_data_L01_22_20_22drilldown_22_20_22stock_code_20_22_20_22103206_________________________22" display="103206 - DIESEL FUEL BULK  " xr:uid="{42E31FC2-7831-49C7-8EF4-BC87DE5FA185}"/>
    <hyperlink ref="C1622" location="RANGE!pronto___22_u_pronto_data_L01_22_20_22drilldown_22_20_22stock_code_20_22_20_22103206_________________________22" display="103206 - DIESEL FUEL BULK  " xr:uid="{2CBE171D-5FA0-433A-9008-EE15E117908D}"/>
    <hyperlink ref="C1623" location="RANGE!pronto___22_u_pronto_data_L01_22_20_22drilldown_22_20_22stock_code_20_22_20_22103206_________________________22" display="103206 - DIESEL FUEL BULK  " xr:uid="{EBCCEC6A-31B0-4384-A3C0-67192841161F}"/>
    <hyperlink ref="C1624" location="RANGE!pronto___22_u_pronto_data_L01_22_20_22drilldown_22_20_22stock_code_20_22_20_22103206_________________________22" display="103206 - DIESEL FUEL BULK  " xr:uid="{781B7842-DAEC-4902-B082-B5BD97935802}"/>
    <hyperlink ref="C1625" location="RANGE!pronto___22_u_pronto_data_L01_22_20_22drilldown_22_20_22stock_code_20_22_20_22103206_________________________22" display="103206 - DIESEL FUEL BULK  " xr:uid="{AD402ED5-A330-49B1-B1CD-22EE43E133F9}"/>
    <hyperlink ref="C1626" location="RANGE!pronto___22_u_pronto_data_L01_22_20_22drilldown_22_20_22stock_code_20_22_20_22103206_________________________22" display="103206 - DIESEL FUEL BULK  " xr:uid="{F8027B5D-1E7F-49E5-BD0E-23206B97F6D4}"/>
    <hyperlink ref="C1627" location="RANGE!pronto___22_u_pronto_data_L01_22_20_22drilldown_22_20_22stock_code_20_22_20_22103206_________________________22" display="103206 - DIESEL FUEL BULK  " xr:uid="{93C6F2F4-7F4D-4AB3-A15B-ABD17078A9DD}"/>
    <hyperlink ref="C1628" location="RANGE!pronto___22_u_pronto_data_L01_22_20_22drilldown_22_20_22stock_code_20_22_20_22103206_________________________22" display="103206 - DIESEL FUEL BULK  " xr:uid="{DF085135-8114-4CC0-AB25-957C58E5EED7}"/>
    <hyperlink ref="C1629" location="RANGE!pronto___22_u_pronto_data_L01_22_20_22drilldown_22_20_22stock_code_20_22_20_22103206_________________________22" display="103206 - DIESEL FUEL BULK  " xr:uid="{986C8A82-F635-44A0-92C7-B3A0DDBDEA8B}"/>
    <hyperlink ref="C1630" location="RANGE!pronto___22_u_pronto_data_L01_22_20_22drilldown_22_20_22stock_code_20_22_20_22103206_________________________22" display="103206 - DIESEL FUEL BULK  " xr:uid="{2C62C320-9C97-4E6B-BE67-E1188D7EF493}"/>
    <hyperlink ref="C1631" location="RANGE!pronto___22_u_pronto_data_L01_22_20_22drilldown_22_20_22stock_code_20_22_20_22103206_________________________22" display="103206 - DIESEL FUEL BULK  " xr:uid="{EE30009E-A94C-4534-BA6D-9681617CCE50}"/>
    <hyperlink ref="C1632" location="RANGE!pronto___22_u_pronto_data_L01_22_20_22drilldown_22_20_22stock_code_20_22_20_22103206_________________________22" display="103206 - DIESEL FUEL BULK  " xr:uid="{C889D263-0E54-4F0A-B4BC-FE5B625D38AC}"/>
    <hyperlink ref="C1633" location="RANGE!pronto___22_u_pronto_data_L01_22_20_22drilldown_22_20_22stock_code_20_22_20_22103206_________________________22" display="103206 - DIESEL FUEL BULK  " xr:uid="{AC9780DC-5E28-4E12-A5E8-D6CFB360C9C7}"/>
    <hyperlink ref="C1634" location="RANGE!pronto___22_u_pronto_data_L01_22_20_22drilldown_22_20_22stock_code_20_22_20_22103206_________________________22" display="103206 - DIESEL FUEL BULK  " xr:uid="{A26C217B-34E0-43B5-A5CC-BBEE2F05312D}"/>
    <hyperlink ref="C1635" location="RANGE!pronto___22_u_pronto_data_L01_22_20_22drilldown_22_20_22stock_code_20_22_20_22103206_________________________22" display="103206 - DIESEL FUEL BULK  " xr:uid="{876CA153-6639-46D8-85E2-1C8B7131A994}"/>
    <hyperlink ref="C1636" location="RANGE!pronto___22_u_pronto_data_L01_22_20_22drilldown_22_20_22stock_code_20_22_20_22103206_________________________22" display="103206 - DIESEL FUEL BULK  " xr:uid="{414B7FF8-81E7-46FA-AFB1-6423E8EFD398}"/>
    <hyperlink ref="C1637" location="RANGE!pronto___22_u_pronto_data_L01_22_20_22drilldown_22_20_22stock_code_20_22_20_22103206_________________________22" display="103206 - DIESEL FUEL BULK  " xr:uid="{26C9495C-B4F7-4F4C-AD65-04AFE52131E9}"/>
    <hyperlink ref="C1638" location="RANGE!pronto___22_u_pronto_data_L01_22_20_22drilldown_22_20_22stock_code_20_22_20_22103206_________________________22" display="103206 - DIESEL FUEL BULK  " xr:uid="{6A738A25-9994-451A-9559-9733030B4F7E}"/>
    <hyperlink ref="C1639" location="RANGE!pronto___22_u_pronto_data_L01_22_20_22drilldown_22_20_22stock_code_20_22_20_22103206_________________________22" display="103206 - DIESEL FUEL BULK  " xr:uid="{94C2904D-7EC0-4723-BE39-A92F7A0F089C}"/>
    <hyperlink ref="C1640" location="RANGE!pronto___22_u_pronto_data_L01_22_20_22drilldown_22_20_22stock_code_20_22_20_22103206_________________________22" display="103206 - DIESEL FUEL BULK  " xr:uid="{7F536B17-511E-4837-86E1-7EDBAE91718D}"/>
    <hyperlink ref="C1641" location="RANGE!pronto___22_u_pronto_data_L01_22_20_22drilldown_22_20_22stock_code_20_22_20_22103206_________________________22" display="103206 - DIESEL FUEL BULK  " xr:uid="{E5D16BB2-0945-4A71-ADC9-269614DE6816}"/>
    <hyperlink ref="C1642" location="RANGE!pronto___22_u_pronto_data_L01_22_20_22drilldown_22_20_22stock_code_20_22_20_22103206_________________________22" display="103206 - DIESEL FUEL BULK  " xr:uid="{73EE26F0-9BD2-4C86-BFD2-1D2391C5524B}"/>
    <hyperlink ref="C1643" location="RANGE!pronto___22_u_pronto_data_L01_22_20_22drilldown_22_20_22stock_code_20_22_20_22103206_________________________22" display="103206 - DIESEL FUEL BULK  " xr:uid="{C116C235-277D-4DCB-BD9A-49D71554BE0B}"/>
    <hyperlink ref="C1644" location="RANGE!pronto___22_u_pronto_data_L01_22_20_22drilldown_22_20_22stock_code_20_22_20_22103206_________________________22" display="103206 - DIESEL FUEL BULK  " xr:uid="{E94169E9-44EE-43DC-A55D-35CE4BDFEC78}"/>
    <hyperlink ref="C1645" location="RANGE!pronto___22_u_pronto_data_L01_22_20_22drilldown_22_20_22stock_code_20_22_20_22103206_________________________22" display="103206 - DIESEL FUEL BULK  " xr:uid="{91BEE718-A548-45A6-BC37-BEFAD540BBBD}"/>
    <hyperlink ref="C1646" location="RANGE!pronto___22_u_pronto_data_L01_22_20_22drilldown_22_20_22stock_code_20_22_20_22103206_________________________22" display="103206 - DIESEL FUEL BULK  " xr:uid="{A6ADF704-278E-418C-A1FD-4BD8F322692C}"/>
    <hyperlink ref="C1647" location="RANGE!pronto___22_u_pronto_data_L01_22_20_22drilldown_22_20_22stock_code_20_22_20_22103206_________________________22" display="103206 - DIESEL FUEL BULK  " xr:uid="{79110355-D766-4E48-A624-6FC2217E7151}"/>
    <hyperlink ref="C1648" location="RANGE!pronto___22_u_pronto_data_L01_22_20_22drilldown_22_20_22stock_code_20_22_20_22103206_________________________22" display="103206 - DIESEL FUEL BULK  " xr:uid="{81CF6362-128E-4A63-9099-1228F54618C4}"/>
    <hyperlink ref="C1649" location="RANGE!pronto___22_u_pronto_data_L01_22_20_22drilldown_22_20_22stock_code_20_22_20_22103206_________________________22" display="103206 - DIESEL FUEL BULK  " xr:uid="{0995EC62-EA95-415E-87F6-37692EE3AA7A}"/>
    <hyperlink ref="C1650" location="RANGE!pronto___22_u_pronto_data_L01_22_20_22drilldown_22_20_22stock_code_20_22_20_22103206_________________________22" display="103206 - DIESEL FUEL BULK  " xr:uid="{330AEC01-AD92-45F4-8FD8-D13890A451AA}"/>
    <hyperlink ref="C1651" location="RANGE!pronto___22_u_pronto_data_L01_22_20_22drilldown_22_20_22stock_code_20_22_20_22103206_________________________22" display="103206 - DIESEL FUEL BULK  " xr:uid="{066ABCF6-CF79-49BB-8B73-76A53F1F6421}"/>
    <hyperlink ref="C1652" location="RANGE!pronto___22_u_pronto_data_L01_22_20_22drilldown_22_20_22stock_code_20_22_20_22103206_________________________22" display="103206 - DIESEL FUEL BULK  " xr:uid="{A119117C-ECA3-4274-8D50-55C1E9687FC2}"/>
    <hyperlink ref="C1653" location="RANGE!pronto___22_u_pronto_data_L01_22_20_22drilldown_22_20_22stock_code_20_22_20_22103206_________________________22" display="103206 - DIESEL FUEL BULK  " xr:uid="{084C9AAC-482C-45D2-BC03-AC153FE6B554}"/>
    <hyperlink ref="C1654" location="RANGE!pronto___22_u_pronto_data_L01_22_20_22drilldown_22_20_22stock_code_20_22_20_22103206_________________________22" display="103206 - DIESEL FUEL BULK  " xr:uid="{EF249ABB-7010-4DAF-ACC1-31320CAA43B4}"/>
    <hyperlink ref="C1655" location="RANGE!pronto___22_u_pronto_data_L01_22_20_22drilldown_22_20_22stock_code_20_22_20_22103206_________________________22" display="103206 - DIESEL FUEL BULK  " xr:uid="{BD7B43A6-1F3D-4D73-9FE4-A16D4DBAE8E2}"/>
    <hyperlink ref="C1656" location="RANGE!pronto___22_u_pronto_data_L01_22_20_22drilldown_22_20_22stock_code_20_22_20_22103206_________________________22" display="103206 - DIESEL FUEL BULK  " xr:uid="{6F31BB67-5A58-4B46-A112-DF0923EEBB71}"/>
    <hyperlink ref="C1657" location="RANGE!pronto___22_u_pronto_data_L01_22_20_22drilldown_22_20_22stock_code_20_22_20_22103206_________________________22" display="103206 - DIESEL FUEL BULK  " xr:uid="{0089E063-7DCA-4A76-853F-DC0E98A4E664}"/>
    <hyperlink ref="C1658" location="RANGE!pronto___22_u_pronto_data_L01_22_20_22drilldown_22_20_22stock_code_20_22_20_22103206_________________________22" display="103206 - DIESEL FUEL BULK  " xr:uid="{50E9C860-7590-4072-9656-BD7CF1D5B9EC}"/>
    <hyperlink ref="C1659" location="RANGE!pronto___22_u_pronto_data_L01_22_20_22drilldown_22_20_22stock_code_20_22_20_22103206_________________________22" display="103206 - DIESEL FUEL BULK  " xr:uid="{D67709C8-A7C0-4058-9616-812E0844062C}"/>
    <hyperlink ref="C1660" location="RANGE!pronto___22_u_pronto_data_L01_22_20_22drilldown_22_20_22stock_code_20_22_20_22103206_________________________22" display="103206 - DIESEL FUEL BULK  " xr:uid="{36A7702E-83FD-42EF-A48E-2187E57F096A}"/>
    <hyperlink ref="C1661" location="RANGE!pronto___22_u_pronto_data_L01_22_20_22drilldown_22_20_22stock_code_20_22_20_22103206_________________________22" display="103206 - DIESEL FUEL BULK  " xr:uid="{935D9F37-3B6F-40E1-91B5-4FA4755E23D3}"/>
    <hyperlink ref="C1662" location="RANGE!pronto___22_u_pronto_data_L01_22_20_22drilldown_22_20_22stock_code_20_22_20_22103206_________________________22" display="103206 - DIESEL FUEL BULK  " xr:uid="{AC0B1720-6EE6-4D92-96F2-84300DFE888A}"/>
    <hyperlink ref="C1663" location="RANGE!pronto___22_u_pronto_data_L01_22_20_22drilldown_22_20_22stock_code_20_22_20_22103206_________________________22" display="103206 - DIESEL FUEL BULK  " xr:uid="{70CEE63C-DB23-4C35-9B2F-485ADFD977C2}"/>
    <hyperlink ref="C1664" location="RANGE!pronto___22_u_pronto_data_L01_22_20_22drilldown_22_20_22stock_code_20_22_20_22103206_________________________22" display="103206 - DIESEL FUEL BULK  " xr:uid="{C3E5D680-7ECE-4373-90F8-BA8914A53870}"/>
    <hyperlink ref="C1665" location="RANGE!pronto___22_u_pronto_data_L01_22_20_22drilldown_22_20_22stock_code_20_22_20_22103206_________________________22" display="103206 - DIESEL FUEL BULK  " xr:uid="{AAAFB09A-B624-4461-BE1F-7571C3DCAF12}"/>
    <hyperlink ref="C1666" location="RANGE!pronto___22_u_pronto_data_L01_22_20_22drilldown_22_20_22stock_code_20_22_20_22103206_________________________22" display="103206 - DIESEL FUEL BULK  " xr:uid="{3F96B34C-4D31-4237-B1E9-9807BA68B233}"/>
    <hyperlink ref="C1667" location="RANGE!pronto___22_u_pronto_data_L01_22_20_22drilldown_22_20_22stock_code_20_22_20_22103206_________________________22" display="103206 - DIESEL FUEL BULK  " xr:uid="{FD80C468-1843-4E3E-97CC-AFCD09DCE076}"/>
    <hyperlink ref="C1668" location="RANGE!pronto___22_u_pronto_data_L01_22_20_22drilldown_22_20_22stock_code_20_22_20_22103206_________________________22" display="103206 - DIESEL FUEL BULK  " xr:uid="{105A378C-41D5-498A-8FC0-3527084283EF}"/>
    <hyperlink ref="C1669" location="RANGE!pronto___22_u_pronto_data_L01_22_20_22drilldown_22_20_22stock_code_20_22_20_22103206_________________________22" display="103206 - DIESEL FUEL BULK  " xr:uid="{D3133D64-19BE-4B4E-9A9C-8925E98B67BA}"/>
    <hyperlink ref="C1670" location="RANGE!pronto___22_u_pronto_data_L01_22_20_22drilldown_22_20_22stock_code_20_22_20_22103206_________________________22" display="103206 - DIESEL FUEL BULK  " xr:uid="{861C241D-1565-4A18-B114-5E90DF806199}"/>
    <hyperlink ref="C1671" location="RANGE!pronto___22_u_pronto_data_L01_22_20_22drilldown_22_20_22stock_code_20_22_20_22103206_________________________22" display="103206 - DIESEL FUEL BULK  " xr:uid="{2F9EF487-53DD-470C-959A-AB0A315E002A}"/>
    <hyperlink ref="C1672" location="RANGE!pronto___22_u_pronto_data_L01_22_20_22drilldown_22_20_22stock_code_20_22_20_22103206_________________________22" display="103206 - DIESEL FUEL BULK  " xr:uid="{DE03F34C-3B36-446C-995B-1CF3EF24ABB0}"/>
    <hyperlink ref="C1673" location="RANGE!pronto___22_u_pronto_data_L01_22_20_22drilldown_22_20_22stock_code_20_22_20_22103206_________________________22" display="103206 - DIESEL FUEL BULK  " xr:uid="{373D4C7D-C871-4A8A-8A85-C8002429F50E}"/>
    <hyperlink ref="C1674" location="RANGE!pronto___22_u_pronto_data_L01_22_20_22drilldown_22_20_22stock_code_20_22_20_22103206_________________________22" display="103206 - DIESEL FUEL BULK  " xr:uid="{12E5AAE9-CD27-4ED1-B369-8A6A9CD7CC63}"/>
    <hyperlink ref="C1675" location="RANGE!pronto___22_u_pronto_data_L01_22_20_22drilldown_22_20_22stock_code_20_22_20_22103206_________________________22" display="103206 - DIESEL FUEL BULK  " xr:uid="{3C259CFC-0556-4BF2-9534-25C1F8E0AF38}"/>
    <hyperlink ref="C1676" location="RANGE!pronto___22_u_pronto_data_L01_22_20_22drilldown_22_20_22stock_code_20_22_20_22103206_________________________22" display="103206 - DIESEL FUEL BULK  " xr:uid="{0623B4D9-5A18-4B9A-A73F-A195FB17A74B}"/>
    <hyperlink ref="C1677" location="RANGE!pronto___22_u_pronto_data_L01_22_20_22drilldown_22_20_22stock_code_20_22_20_22103206_________________________22" display="103206 - DIESEL FUEL BULK  " xr:uid="{E5F50A3A-DA47-4521-9274-9B701F05399B}"/>
    <hyperlink ref="C1678" location="RANGE!pronto___22_u_pronto_data_L01_22_20_22drilldown_22_20_22stock_code_20_22_20_22103206_________________________22" display="103206 - DIESEL FUEL BULK  " xr:uid="{97E0B0F1-9877-4FCB-9386-C23AA4C845A7}"/>
    <hyperlink ref="C1679" location="RANGE!pronto___22_u_pronto_data_L01_22_20_22drilldown_22_20_22stock_code_20_22_20_22103206_________________________22" display="103206 - DIESEL FUEL BULK  " xr:uid="{61CE0B2C-9B85-4C89-9809-05DA75E2C136}"/>
    <hyperlink ref="C1680" location="RANGE!pronto___22_u_pronto_data_L01_22_20_22drilldown_22_20_22stock_code_20_22_20_22103206_________________________22" display="103206 - DIESEL FUEL BULK  " xr:uid="{F87B90A7-B2E7-4D6F-B8AE-DB730CAB1616}"/>
    <hyperlink ref="C1681" location="RANGE!pronto___22_u_pronto_data_L01_22_20_22drilldown_22_20_22stock_code_20_22_20_22103206_________________________22" display="103206 - DIESEL FUEL BULK  " xr:uid="{CB51E188-F622-4F3D-9D1F-31127752073F}"/>
    <hyperlink ref="C1682" location="RANGE!pronto___22_u_pronto_data_L01_22_20_22drilldown_22_20_22stock_code_20_22_20_22103206_________________________22" display="103206 - DIESEL FUEL BULK  " xr:uid="{6DC1E7EF-4E75-4EB0-9E89-59E346098600}"/>
    <hyperlink ref="C1683" location="RANGE!pronto___22_u_pronto_data_L01_22_20_22drilldown_22_20_22stock_code_20_22_20_22103206_________________________22" display="103206 - DIESEL FUEL BULK  " xr:uid="{419E765F-B71C-4168-97B6-9A965F01E164}"/>
    <hyperlink ref="C1684" location="RANGE!pronto___22_u_pronto_data_L01_22_20_22drilldown_22_20_22stock_code_20_22_20_22103206_________________________22" display="103206 - DIESEL FUEL BULK  " xr:uid="{538271AA-BBE4-4CD3-BCD7-2F7113C39100}"/>
    <hyperlink ref="C1685" location="RANGE!pronto___22_u_pronto_data_L01_22_20_22drilldown_22_20_22stock_code_20_22_20_22103206_________________________22" display="103206 - DIESEL FUEL BULK  " xr:uid="{7D1BD116-C05C-438E-BB9E-0E0540FA8E83}"/>
    <hyperlink ref="C1686" location="RANGE!pronto___22_u_pronto_data_L01_22_20_22drilldown_22_20_22stock_code_20_22_20_22103206_________________________22" display="103206 - DIESEL FUEL BULK  " xr:uid="{44C1C72A-57C4-4DB9-BD6C-3F1F0FC77F1C}"/>
    <hyperlink ref="C1687" location="RANGE!pronto___22_u_pronto_data_L01_22_20_22drilldown_22_20_22stock_code_20_22_20_22103206_________________________22" display="103206 - DIESEL FUEL BULK  " xr:uid="{64A03209-99F2-4859-8212-B6219DBF9B48}"/>
    <hyperlink ref="C1688" location="RANGE!pronto___22_u_pronto_data_L01_22_20_22drilldown_22_20_22stock_code_20_22_20_22103206_________________________22" display="103206 - DIESEL FUEL BULK  " xr:uid="{17B76CBE-A845-4D05-89C3-C43FC13E8E05}"/>
    <hyperlink ref="C1689" location="RANGE!pronto___22_u_pronto_data_L01_22_20_22drilldown_22_20_22stock_code_20_22_20_22103206_________________________22" display="103206 - DIESEL FUEL BULK  " xr:uid="{2EA704A8-6C3B-4A45-A485-78AB836FE7C1}"/>
    <hyperlink ref="C1690" location="RANGE!pronto___22_u_pronto_data_L01_22_20_22drilldown_22_20_22stock_code_20_22_20_22103206_________________________22" display="103206 - DIESEL FUEL BULK  " xr:uid="{B52C880F-68CA-49F9-B951-24CC6F7AECDD}"/>
    <hyperlink ref="C1691" location="RANGE!pronto___22_u_pronto_data_L01_22_20_22drilldown_22_20_22stock_code_20_22_20_22103206_________________________22" display="103206 - DIESEL FUEL BULK  " xr:uid="{932B57D0-F663-4EE9-9F69-BEE6B810818E}"/>
    <hyperlink ref="C1692" location="RANGE!pronto___22_u_pronto_data_L01_22_20_22drilldown_22_20_22stock_code_20_22_20_22103206_________________________22" display="103206 - DIESEL FUEL BULK  " xr:uid="{483C493D-4953-4BC7-A3B1-1280A85E8D80}"/>
    <hyperlink ref="C1693" location="RANGE!pronto___22_u_pronto_data_L01_22_20_22drilldown_22_20_22stock_code_20_22_20_22103206_________________________22" display="103206 - DIESEL FUEL BULK  " xr:uid="{BC5A1390-F025-4182-84C6-1C98F36A7CAA}"/>
    <hyperlink ref="C1694" location="RANGE!pronto___22_u_pronto_data_L01_22_20_22drilldown_22_20_22stock_code_20_22_20_22103206_________________________22" display="103206 - DIESEL FUEL BULK  " xr:uid="{66E47805-B94A-4999-AB7E-7B3194A2EBC8}"/>
    <hyperlink ref="C1695" location="RANGE!pronto___22_u_pronto_data_L01_22_20_22drilldown_22_20_22stock_code_20_22_20_22103206_________________________22" display="103206 - DIESEL FUEL BULK  " xr:uid="{B0D2D33B-7367-4EDA-B813-05B4959B0238}"/>
    <hyperlink ref="C1696" location="RANGE!pronto___22_u_pronto_data_L01_22_20_22drilldown_22_20_22stock_code_20_22_20_22103206_________________________22" display="103206 - DIESEL FUEL BULK  " xr:uid="{AF3FB2A0-7493-4FC8-B68F-4DE663D29AE5}"/>
    <hyperlink ref="C1697" location="RANGE!pronto___22_u_pronto_data_L01_22_20_22drilldown_22_20_22stock_code_20_22_20_22103206_________________________22" display="103206 - DIESEL FUEL BULK  " xr:uid="{BFE84838-9783-4389-B398-2E01F605D134}"/>
    <hyperlink ref="C1698" location="RANGE!pronto___22_u_pronto_data_L01_22_20_22drilldown_22_20_22stock_code_20_22_20_22103206_________________________22" display="103206 - DIESEL FUEL BULK  " xr:uid="{83B4EAC8-96E9-460A-9395-4824B41CBD7E}"/>
    <hyperlink ref="C1699" location="RANGE!pronto___22_u_pronto_data_L01_22_20_22drilldown_22_20_22stock_code_20_22_20_22103206_________________________22" display="103206 - DIESEL FUEL BULK  " xr:uid="{C99BDDC8-1239-4A3A-AF12-ECC320493B41}"/>
    <hyperlink ref="C1700" location="RANGE!pronto___22_u_pronto_data_L01_22_20_22drilldown_22_20_22stock_code_20_22_20_22103206_________________________22" display="103206 - DIESEL FUEL BULK  " xr:uid="{1D95560A-6672-49E8-A50E-EEEBE2A9A405}"/>
    <hyperlink ref="C1701" location="RANGE!pronto___22_u_pronto_data_L01_22_20_22drilldown_22_20_22stock_code_20_22_20_22103206_________________________22" display="103206 - DIESEL FUEL BULK  " xr:uid="{778A6B52-3E4D-4FC1-B467-E0134BB6C6D7}"/>
    <hyperlink ref="C1702" location="RANGE!pronto___22_u_pronto_data_L01_22_20_22drilldown_22_20_22stock_code_20_22_20_22103206_________________________22" display="103206 - DIESEL FUEL BULK  " xr:uid="{009073F7-E6BD-4C47-94DC-A12BADC972B1}"/>
    <hyperlink ref="C1703" location="RANGE!pronto___22_u_pronto_data_L01_22_20_22drilldown_22_20_22stock_code_20_22_20_22103206_________________________22" display="103206 - DIESEL FUEL BULK  " xr:uid="{662496D7-5743-4868-9174-012ACEB47C79}"/>
    <hyperlink ref="C1704" location="RANGE!pronto___22_u_pronto_data_L01_22_20_22drilldown_22_20_22stock_code_20_22_20_22103206_________________________22" display="103206 - DIESEL FUEL BULK  " xr:uid="{E4E2C4C9-D8A7-42D6-AF1D-D41493DDF4F2}"/>
    <hyperlink ref="C1705" location="RANGE!pronto___22_u_pronto_data_L01_22_20_22drilldown_22_20_22stock_code_20_22_20_22103206_________________________22" display="103206 - DIESEL FUEL BULK  " xr:uid="{4121CA5E-AEDF-4361-BAF1-A0F6905A459B}"/>
    <hyperlink ref="C1706" location="RANGE!pronto___22_u_pronto_data_L01_22_20_22drilldown_22_20_22stock_code_20_22_20_22103206_________________________22" display="103206 - DIESEL FUEL BULK  " xr:uid="{83EED2A8-5C77-4267-BE47-600EB10B3124}"/>
    <hyperlink ref="C1707" location="RANGE!pronto___22_u_pronto_data_L01_22_20_22drilldown_22_20_22stock_code_20_22_20_22103206_________________________22" display="103206 - DIESEL FUEL BULK  " xr:uid="{ABC6A111-6EE2-44BC-984B-0CCA5007C6E8}"/>
    <hyperlink ref="C1708" location="RANGE!pronto___22_u_pronto_data_L01_22_20_22drilldown_22_20_22stock_code_20_22_20_22103206_________________________22" display="103206 - DIESEL FUEL BULK  " xr:uid="{09D1C071-B1C7-4C8C-AC06-45CB276CFCEA}"/>
    <hyperlink ref="C1709" location="RANGE!pronto___22_u_pronto_data_L01_22_20_22drilldown_22_20_22stock_code_20_22_20_22103206_________________________22" display="103206 - DIESEL FUEL BULK  " xr:uid="{5841C3BE-BF56-43FB-B4C9-999DFFE08FE6}"/>
    <hyperlink ref="C1710" location="RANGE!pronto___22_u_pronto_data_L01_22_20_22drilldown_22_20_22stock_code_20_22_20_22103206_________________________22" display="103206 - DIESEL FUEL BULK  " xr:uid="{12C55B9E-A8FD-4F31-BF80-B0712E7775EC}"/>
    <hyperlink ref="C1711" location="RANGE!pronto___22_u_pronto_data_L01_22_20_22drilldown_22_20_22stock_code_20_22_20_22103206_________________________22" display="103206 - DIESEL FUEL BULK  " xr:uid="{97F78D6F-F317-4270-B526-339C0CBA0608}"/>
    <hyperlink ref="C1712" location="RANGE!pronto___22_u_pronto_data_L01_22_20_22drilldown_22_20_22stock_code_20_22_20_22103206_________________________22" display="103206 - DIESEL FUEL BULK  " xr:uid="{FE175FAC-E65F-40FB-BAC1-9C33016B3403}"/>
    <hyperlink ref="C1713" location="RANGE!pronto___22_u_pronto_data_L01_22_20_22drilldown_22_20_22stock_code_20_22_20_22103206_________________________22" display="103206 - DIESEL FUEL BULK  " xr:uid="{841882E8-C009-4CA2-9E63-E082FFC37E51}"/>
    <hyperlink ref="C1714" location="RANGE!pronto___22_u_pronto_data_L01_22_20_22drilldown_22_20_22stock_code_20_22_20_22103206_________________________22" display="103206 - DIESEL FUEL BULK  " xr:uid="{C907EEA7-990B-4F2A-B7FD-6A04B4B0F7B4}"/>
    <hyperlink ref="C1715" location="RANGE!pronto___22_u_pronto_data_L01_22_20_22drilldown_22_20_22stock_code_20_22_20_22103206_________________________22" display="103206 - DIESEL FUEL BULK  " xr:uid="{78715121-3FBC-4CF1-8A87-834FA161F255}"/>
    <hyperlink ref="C1716" location="RANGE!pronto___22_u_pronto_data_L01_22_20_22drilldown_22_20_22stock_code_20_22_20_22103206_________________________22" display="103206 - DIESEL FUEL BULK  " xr:uid="{A38490D8-44D2-48E0-A492-4BAF17AE1DE8}"/>
    <hyperlink ref="C1717" location="RANGE!pronto___22_u_pronto_data_L01_22_20_22drilldown_22_20_22stock_code_20_22_20_22103206_________________________22" display="103206 - DIESEL FUEL BULK  " xr:uid="{66D3FD2D-82ED-406C-BA53-A72814909469}"/>
    <hyperlink ref="C1718" location="RANGE!pronto___22_u_pronto_data_L01_22_20_22drilldown_22_20_22stock_code_20_22_20_22103206_________________________22" display="103206 - DIESEL FUEL BULK  " xr:uid="{6E780B6C-37D5-4EC8-A147-2ACE7C5DD202}"/>
    <hyperlink ref="C1719" location="RANGE!pronto___22_u_pronto_data_L01_22_20_22drilldown_22_20_22stock_code_20_22_20_22103206_________________________22" display="103206 - DIESEL FUEL BULK  " xr:uid="{EF685BED-DAEB-4BF7-9750-EFC5F7F2CFF9}"/>
    <hyperlink ref="C1720" location="RANGE!pronto___22_u_pronto_data_L01_22_20_22drilldown_22_20_22stock_code_20_22_20_22103206_________________________22" display="103206 - DIESEL FUEL BULK  " xr:uid="{35C51962-6CD8-4A51-9FF0-DE0B5EDE625C}"/>
    <hyperlink ref="C1721" location="RANGE!pronto___22_u_pronto_data_L01_22_20_22drilldown_22_20_22stock_code_20_22_20_22103206_________________________22" display="103206 - DIESEL FUEL BULK  " xr:uid="{F961E353-F72F-47DC-A1B3-0A0B56EE8D6A}"/>
    <hyperlink ref="C1722" location="RANGE!pronto___22_u_pronto_data_L01_22_20_22drilldown_22_20_22stock_code_20_22_20_22103206_________________________22" display="103206 - DIESEL FUEL BULK  " xr:uid="{B38EEF3D-2DDB-4EDB-BF3B-71F429B52019}"/>
    <hyperlink ref="C1723" location="RANGE!pronto___22_u_pronto_data_L01_22_20_22drilldown_22_20_22stock_code_20_22_20_22103206_________________________22" display="103206 - DIESEL FUEL BULK  " xr:uid="{5E8000F2-E019-4414-8003-2316045BBBD7}"/>
    <hyperlink ref="C1724" location="RANGE!pronto___22_u_pronto_data_L01_22_20_22drilldown_22_20_22stock_code_20_22_20_22103206_________________________22" display="103206 - DIESEL FUEL BULK  " xr:uid="{19638692-8BD1-43EB-BE38-9AB72F2DEEE1}"/>
    <hyperlink ref="C1725" location="RANGE!pronto___22_u_pronto_data_L01_22_20_22drilldown_22_20_22stock_code_20_22_20_22103206_________________________22" display="103206 - DIESEL FUEL BULK  " xr:uid="{E94708A0-1090-4159-855A-42BE7DC4064E}"/>
    <hyperlink ref="C1726" location="RANGE!pronto___22_u_pronto_data_L01_22_20_22drilldown_22_20_22stock_code_20_22_20_22103206_________________________22" display="103206 - DIESEL FUEL BULK  " xr:uid="{29942A6A-2D00-4CA6-AA73-1D050EF6CD2B}"/>
    <hyperlink ref="C1727" location="RANGE!pronto___22_u_pronto_data_L01_22_20_22drilldown_22_20_22stock_code_20_22_20_22103206_________________________22" display="103206 - DIESEL FUEL BULK  " xr:uid="{5C7544D7-B556-4B5D-AD3D-3CF7F714C0E4}"/>
    <hyperlink ref="C1728" location="RANGE!pronto___22_u_pronto_data_L01_22_20_22drilldown_22_20_22stock_code_20_22_20_22103206_________________________22" display="103206 - DIESEL FUEL BULK  " xr:uid="{8D201D33-C17C-4AD1-84B4-80CBAEB4F984}"/>
    <hyperlink ref="C1729" location="RANGE!pronto___22_u_pronto_data_L01_22_20_22drilldown_22_20_22stock_code_20_22_20_22103206_________________________22" display="103206 - DIESEL FUEL BULK  " xr:uid="{B3712451-407E-441D-8F14-012FC29D7AE3}"/>
    <hyperlink ref="C1730" location="RANGE!pronto___22_u_pronto_data_L01_22_20_22drilldown_22_20_22stock_code_20_22_20_22103206_________________________22" display="103206 - DIESEL FUEL BULK  " xr:uid="{DC6516F8-8593-4A1A-939D-955A9FABE5C5}"/>
    <hyperlink ref="C1731" location="RANGE!pronto___22_u_pronto_data_L01_22_20_22drilldown_22_20_22stock_code_20_22_20_22103206_________________________22" display="103206 - DIESEL FUEL BULK  " xr:uid="{977C390A-689A-41CA-9C4A-5E0ECAA32105}"/>
    <hyperlink ref="C1732" location="RANGE!pronto___22_u_pronto_data_L01_22_20_22drilldown_22_20_22stock_code_20_22_20_22103206_________________________22" display="103206 - DIESEL FUEL BULK  " xr:uid="{966E8E95-324F-4505-8892-00705C5A9E60}"/>
    <hyperlink ref="C1733" location="RANGE!pronto___22_u_pronto_data_L01_22_20_22drilldown_22_20_22stock_code_20_22_20_22103206_________________________22" display="103206 - DIESEL FUEL BULK  " xr:uid="{80A4C4E0-31DA-4EFF-BC0A-D116470C611A}"/>
    <hyperlink ref="C1734" location="RANGE!pronto___22_u_pronto_data_L01_22_20_22drilldown_22_20_22stock_code_20_22_20_22103206_________________________22" display="103206 - DIESEL FUEL BULK  " xr:uid="{34D0AD0D-879A-4C33-A3CF-92F0891E6062}"/>
    <hyperlink ref="C1735" location="RANGE!pronto___22_u_pronto_data_L01_22_20_22drilldown_22_20_22stock_code_20_22_20_22103206_________________________22" display="103206 - DIESEL FUEL BULK  " xr:uid="{8B85D55A-FEAF-48E8-9062-3D2686154FF7}"/>
    <hyperlink ref="C1736" location="RANGE!pronto___22_u_pronto_data_L01_22_20_22drilldown_22_20_22stock_code_20_22_20_22103206_________________________22" display="103206 - DIESEL FUEL BULK  " xr:uid="{933C271F-240D-493A-AEB3-00D7A1B466E9}"/>
    <hyperlink ref="C1737" location="RANGE!pronto___22_u_pronto_data_L01_22_20_22drilldown_22_20_22stock_code_20_22_20_22103206_________________________22" display="103206 - DIESEL FUEL BULK  " xr:uid="{8DC7B55C-7A57-4BC3-8AE7-1A18404E4D16}"/>
    <hyperlink ref="C1738" location="RANGE!pronto___22_u_pronto_data_L01_22_20_22drilldown_22_20_22stock_code_20_22_20_22103206_________________________22" display="103206 - DIESEL FUEL BULK  " xr:uid="{E3A43157-110C-40C9-B055-AAD0DFEBE282}"/>
    <hyperlink ref="C1739" location="RANGE!pronto___22_u_pronto_data_L01_22_20_22drilldown_22_20_22stock_code_20_22_20_22103206_________________________22" display="103206 - DIESEL FUEL BULK  " xr:uid="{5742C908-AC2B-4271-8EBA-949F97453A8D}"/>
    <hyperlink ref="C1740" location="RANGE!pronto___22_u_pronto_data_L01_22_20_22drilldown_22_20_22stock_code_20_22_20_22103206_________________________22" display="103206 - DIESEL FUEL BULK  " xr:uid="{A50283D7-77AF-42B7-B2A4-6E47B5774EE6}"/>
    <hyperlink ref="C1741" location="RANGE!pronto___22_u_pronto_data_L01_22_20_22drilldown_22_20_22stock_code_20_22_20_22103206_________________________22" display="103206 - DIESEL FUEL BULK  " xr:uid="{DBBBA8AD-6538-4299-BE33-C659244F46FF}"/>
    <hyperlink ref="C1742" location="RANGE!pronto___22_u_pronto_data_L01_22_20_22drilldown_22_20_22stock_code_20_22_20_22103206_________________________22" display="103206 - DIESEL FUEL BULK  " xr:uid="{A3FDF052-5EA3-417D-95B3-646E67A9F249}"/>
    <hyperlink ref="C1743" location="RANGE!pronto___22_u_pronto_data_L01_22_20_22drilldown_22_20_22stock_code_20_22_20_22103206_________________________22" display="103206 - DIESEL FUEL BULK  " xr:uid="{EE46B5E1-D2C5-43C7-8A07-176C279BA749}"/>
    <hyperlink ref="C1744" location="RANGE!pronto___22_u_pronto_data_L01_22_20_22drilldown_22_20_22stock_code_20_22_20_22103206_________________________22" display="103206 - DIESEL FUEL BULK  " xr:uid="{BDEAB697-0DBC-4FA2-A851-3A3837018896}"/>
    <hyperlink ref="C1745" location="RANGE!pronto___22_u_pronto_data_L01_22_20_22drilldown_22_20_22stock_code_20_22_20_22103206_________________________22" display="103206 - DIESEL FUEL BULK  " xr:uid="{75EAF4DB-DAA9-4875-A83F-BA87CFF1C7F7}"/>
    <hyperlink ref="C1746" location="RANGE!pronto___22_u_pronto_data_L01_22_20_22drilldown_22_20_22stock_code_20_22_20_22103206_________________________22" display="103206 - DIESEL FUEL BULK  " xr:uid="{5D27BBE6-34E1-4068-A5EF-01B3ACA1BED3}"/>
    <hyperlink ref="C1747" location="RANGE!pronto___22_u_pronto_data_L01_22_20_22drilldown_22_20_22stock_code_20_22_20_22103206_________________________22" display="103206 - DIESEL FUEL BULK  " xr:uid="{6A88050C-41E8-4F36-A3DF-8A79FA83A19A}"/>
    <hyperlink ref="C1748" location="RANGE!pronto___22_u_pronto_data_L01_22_20_22drilldown_22_20_22stock_code_20_22_20_22103206_________________________22" display="103206 - DIESEL FUEL BULK  " xr:uid="{DAB02270-770A-4BD9-A006-B0BD206A1FB6}"/>
    <hyperlink ref="C1749" location="RANGE!pronto___22_u_pronto_data_L01_22_20_22drilldown_22_20_22stock_code_20_22_20_22103206_________________________22" display="103206 - DIESEL FUEL BULK  " xr:uid="{D7C2403A-A610-43BA-94F3-59AA2EB84340}"/>
    <hyperlink ref="C1750" location="RANGE!pronto___22_u_pronto_data_L01_22_20_22drilldown_22_20_22stock_code_20_22_20_22103206_________________________22" display="103206 - DIESEL FUEL BULK  " xr:uid="{63B8C68E-29B1-437E-9460-E44BE4B90B39}"/>
    <hyperlink ref="C1751" location="RANGE!pronto___22_u_pronto_data_L01_22_20_22drilldown_22_20_22stock_code_20_22_20_22103206_________________________22" display="103206 - DIESEL FUEL BULK  " xr:uid="{8DCF30E8-82F8-45C5-B523-9FF8FAC27DD7}"/>
    <hyperlink ref="C1752" location="RANGE!pronto___22_u_pronto_data_L01_22_20_22drilldown_22_20_22stock_code_20_22_20_22103206_________________________22" display="103206 - DIESEL FUEL BULK  " xr:uid="{C59E08BE-AB04-4287-9439-9E89EEA31F3D}"/>
    <hyperlink ref="C1753" location="RANGE!pronto___22_u_pronto_data_L01_22_20_22drilldown_22_20_22stock_code_20_22_20_22103206_________________________22" display="103206 - DIESEL FUEL BULK  " xr:uid="{724FE6CC-B955-4737-B226-470049D0BF1A}"/>
    <hyperlink ref="C1754" location="RANGE!pronto___22_u_pronto_data_L01_22_20_22drilldown_22_20_22stock_code_20_22_20_22103206_________________________22" display="103206 - DIESEL FUEL BULK  " xr:uid="{B68DBB05-1A20-4105-8A22-55A1B0711CA2}"/>
    <hyperlink ref="C1755" location="RANGE!pronto___22_u_pronto_data_L01_22_20_22drilldown_22_20_22stock_code_20_22_20_22103206_________________________22" display="103206 - DIESEL FUEL BULK  " xr:uid="{7B95C3D3-D67A-4E75-8908-84A73D64B856}"/>
    <hyperlink ref="C1756" location="RANGE!pronto___22_u_pronto_data_L01_22_20_22drilldown_22_20_22stock_code_20_22_20_22103206_________________________22" display="103206 - DIESEL FUEL BULK  " xr:uid="{9825D17E-D173-428B-BB1B-D8E74811086D}"/>
    <hyperlink ref="C1757" location="RANGE!pronto___22_u_pronto_data_L01_22_20_22drilldown_22_20_22stock_code_20_22_20_22103206_________________________22" display="103206 - DIESEL FUEL BULK  " xr:uid="{14954F79-D637-41EF-9C50-21B01574397C}"/>
    <hyperlink ref="C1758" location="RANGE!pronto___22_u_pronto_data_L01_22_20_22drilldown_22_20_22stock_code_20_22_20_22103206_________________________22" display="103206 - DIESEL FUEL BULK  " xr:uid="{5B8D42AA-7FF0-4580-93C6-B12F1B3AE61D}"/>
    <hyperlink ref="C1759" location="RANGE!pronto___22_u_pronto_data_L01_22_20_22drilldown_22_20_22stock_code_20_22_20_22103206_________________________22" display="103206 - DIESEL FUEL BULK  " xr:uid="{BEEE4781-CC81-4F9B-AAF9-88B1F29A516D}"/>
    <hyperlink ref="C1760" location="RANGE!pronto___22_u_pronto_data_L01_22_20_22drilldown_22_20_22stock_code_20_22_20_22103206_________________________22" display="103206 - DIESEL FUEL BULK  " xr:uid="{766DE14E-B57B-4272-BEDB-3C9F37D281E3}"/>
    <hyperlink ref="C1761" location="RANGE!pronto___22_u_pronto_data_L01_22_20_22drilldown_22_20_22stock_code_20_22_20_22103206_________________________22" display="103206 - DIESEL FUEL BULK  " xr:uid="{BF0292E2-D727-4E8D-9EE2-3BEA0B07DD15}"/>
    <hyperlink ref="C1762" location="RANGE!pronto___22_u_pronto_data_L01_22_20_22drilldown_22_20_22stock_code_20_22_20_22103206_________________________22" display="103206 - DIESEL FUEL BULK  " xr:uid="{B6339218-7EAC-48D6-888F-BDBE7CD6007D}"/>
    <hyperlink ref="C1763" location="RANGE!pronto___22_u_pronto_data_L01_22_20_22drilldown_22_20_22stock_code_20_22_20_22103206_________________________22" display="103206 - DIESEL FUEL BULK  " xr:uid="{750B6F1F-4537-47D5-A18C-2DF66566D3FA}"/>
    <hyperlink ref="C1764" location="RANGE!pronto___22_u_pronto_data_L01_22_20_22drilldown_22_20_22stock_code_20_22_20_22103206_________________________22" display="103206 - DIESEL FUEL BULK  " xr:uid="{8B15C3F6-808E-40B1-94C4-94B229D4A8F0}"/>
    <hyperlink ref="C1765" location="RANGE!pronto___22_u_pronto_data_L01_22_20_22drilldown_22_20_22stock_code_20_22_20_22103206_________________________22" display="103206 - DIESEL FUEL BULK  " xr:uid="{AE1D17B7-5151-4AAF-AE19-293AB456023E}"/>
    <hyperlink ref="C1766" location="RANGE!pronto___22_u_pronto_data_L01_22_20_22drilldown_22_20_22stock_code_20_22_20_22103206_________________________22" display="103206 - DIESEL FUEL BULK  " xr:uid="{282EED68-1B21-45FD-9353-D3F25B7AE767}"/>
    <hyperlink ref="C1767" location="RANGE!pronto___22_u_pronto_data_L01_22_20_22drilldown_22_20_22stock_code_20_22_20_22103206_________________________22" display="103206 - DIESEL FUEL BULK  " xr:uid="{15F1E3C9-0651-43DE-96A1-35E386B452CA}"/>
    <hyperlink ref="C1768" location="RANGE!pronto___22_u_pronto_data_L01_22_20_22drilldown_22_20_22stock_code_20_22_20_22103206_________________________22" display="103206 - DIESEL FUEL BULK  " xr:uid="{1029AB1F-B8B0-4051-824B-1F2BF6C502A7}"/>
    <hyperlink ref="C1769" location="RANGE!pronto___22_u_pronto_data_L01_22_20_22drilldown_22_20_22stock_code_20_22_20_22103206_________________________22" display="103206 - DIESEL FUEL BULK  " xr:uid="{C019174F-A97B-456A-8461-870A16165D64}"/>
    <hyperlink ref="C1770" location="RANGE!pronto___22_u_pronto_data_L01_22_20_22drilldown_22_20_22stock_code_20_22_20_22103206_________________________22" display="103206 - DIESEL FUEL BULK  " xr:uid="{76F5A432-C383-42B2-98E1-BC9B542F5524}"/>
    <hyperlink ref="C1771" location="RANGE!pronto___22_u_pronto_data_L01_22_20_22drilldown_22_20_22stock_code_20_22_20_22103206_________________________22" display="103206 - DIESEL FUEL BULK  " xr:uid="{7D4B5D9D-1478-4BB5-A189-17CA3C75D885}"/>
    <hyperlink ref="C1772" location="RANGE!pronto___22_u_pronto_data_L01_22_20_22drilldown_22_20_22stock_code_20_22_20_22103206_________________________22" display="103206 - DIESEL FUEL BULK  " xr:uid="{39FD4BE5-FC5B-44FD-A629-86BF5A2ACDB3}"/>
    <hyperlink ref="C1773" location="RANGE!pronto___22_u_pronto_data_L01_22_20_22drilldown_22_20_22stock_code_20_22_20_22103206_________________________22" display="103206 - DIESEL FUEL BULK  " xr:uid="{6691B25A-5570-404D-B693-1DCA8B63BBBC}"/>
    <hyperlink ref="C1774" location="RANGE!pronto___22_u_pronto_data_L01_22_20_22drilldown_22_20_22stock_code_20_22_20_22103206_________________________22" display="103206 - DIESEL FUEL BULK  " xr:uid="{5188D10B-238E-404A-B354-5C6E7CBAC84E}"/>
    <hyperlink ref="C1775" location="RANGE!pronto___22_u_pronto_data_L01_22_20_22drilldown_22_20_22stock_code_20_22_20_22103206_________________________22" display="103206 - DIESEL FUEL BULK  " xr:uid="{52782908-D347-49A5-8A19-C2B551B8E5E1}"/>
    <hyperlink ref="C1776" location="RANGE!pronto___22_u_pronto_data_L01_22_20_22drilldown_22_20_22stock_code_20_22_20_22103206_________________________22" display="103206 - DIESEL FUEL BULK  " xr:uid="{20DA0865-2CB6-4CFC-B1C7-DE8F8EB09E6A}"/>
    <hyperlink ref="C1777" location="RANGE!pronto___22_u_pronto_data_L01_22_20_22drilldown_22_20_22stock_code_20_22_20_22103206_________________________22" display="103206 - DIESEL FUEL BULK  " xr:uid="{D08F61B5-DE74-40A7-A637-FA0602770D1D}"/>
    <hyperlink ref="C1778" location="RANGE!pronto___22_u_pronto_data_L01_22_20_22drilldown_22_20_22stock_code_20_22_20_22103206_________________________22" display="103206 - DIESEL FUEL BULK  " xr:uid="{607F176F-ECCC-4F06-9299-1854FD23DB2F}"/>
    <hyperlink ref="C1779" location="RANGE!pronto___22_u_pronto_data_L01_22_20_22drilldown_22_20_22stock_code_20_22_20_22103206_________________________22" display="103206 - DIESEL FUEL BULK  " xr:uid="{C46080C7-79FC-43D8-AD1C-7790FDC13749}"/>
    <hyperlink ref="C1780" location="RANGE!pronto___22_u_pronto_data_L01_22_20_22drilldown_22_20_22stock_code_20_22_20_22103206_________________________22" display="103206 - DIESEL FUEL BULK  " xr:uid="{C7566D3E-41D7-4E8F-B216-A56D03AF791C}"/>
    <hyperlink ref="C1781" location="RANGE!pronto___22_u_pronto_data_L01_22_20_22drilldown_22_20_22stock_code_20_22_20_22103206_________________________22" display="103206 - DIESEL FUEL BULK  " xr:uid="{A8BB20B8-F933-4854-811C-FEE6B817918F}"/>
    <hyperlink ref="C1782" location="RANGE!pronto___22_u_pronto_data_L01_22_20_22drilldown_22_20_22stock_code_20_22_20_22103206_________________________22" display="103206 - DIESEL FUEL BULK  " xr:uid="{61B33D99-83DC-4FB8-83E5-B962350122DE}"/>
    <hyperlink ref="C1783" location="RANGE!pronto___22_u_pronto_data_L01_22_20_22drilldown_22_20_22stock_code_20_22_20_22103206_________________________22" display="103206 - DIESEL FUEL BULK  " xr:uid="{98F8EDBA-1BD0-4C92-856D-1BE2B0071576}"/>
    <hyperlink ref="C1784" location="RANGE!pronto___22_u_pronto_data_L01_22_20_22drilldown_22_20_22stock_code_20_22_20_22103206_________________________22" display="103206 - DIESEL FUEL BULK  " xr:uid="{A99B77D9-221C-4BD3-8DF8-E9F3563414E1}"/>
    <hyperlink ref="C1785" location="RANGE!pronto___22_u_pronto_data_L01_22_20_22drilldown_22_20_22stock_code_20_22_20_22103206_________________________22" display="103206 - DIESEL FUEL BULK  " xr:uid="{FE1FCDE0-21DA-4A1F-879D-4FF5E085CBEA}"/>
    <hyperlink ref="C1786" location="RANGE!pronto___22_u_pronto_data_L01_22_20_22drilldown_22_20_22stock_code_20_22_20_22103206_________________________22" display="103206 - DIESEL FUEL BULK  " xr:uid="{3911CC07-F9D6-4F07-AAF3-9A2528F4352D}"/>
    <hyperlink ref="C1787" location="RANGE!pronto___22_u_pronto_data_L01_22_20_22drilldown_22_20_22stock_code_20_22_20_22103206_________________________22" display="103206 - DIESEL FUEL BULK  " xr:uid="{6B7F3AD7-F55A-4E3D-B970-DAB337B0B1D0}"/>
    <hyperlink ref="C1788" location="RANGE!pronto___22_u_pronto_data_L01_22_20_22drilldown_22_20_22stock_code_20_22_20_22103206_________________________22" display="103206 - DIESEL FUEL BULK  " xr:uid="{DB6EB128-DDEE-4484-B844-DE2C463DE34B}"/>
    <hyperlink ref="C1789" location="RANGE!pronto___22_u_pronto_data_L01_22_20_22drilldown_22_20_22stock_code_20_22_20_22103206_________________________22" display="103206 - DIESEL FUEL BULK  " xr:uid="{C72FE78C-9EB2-4E02-A984-F123358962A2}"/>
    <hyperlink ref="C1790" location="RANGE!pronto___22_u_pronto_data_L01_22_20_22drilldown_22_20_22stock_code_20_22_20_22103206_________________________22" display="103206 - DIESEL FUEL BULK  " xr:uid="{7F32FF7C-82BA-49B8-B714-89E9A44A527C}"/>
    <hyperlink ref="C1791" location="RANGE!pronto___22_u_pronto_data_L01_22_20_22drilldown_22_20_22stock_code_20_22_20_22103206_________________________22" display="103206 - DIESEL FUEL BULK  " xr:uid="{FC1879AB-9E98-48EF-8BA2-43FBC4DE5FAB}"/>
    <hyperlink ref="C1792" location="RANGE!pronto___22_u_pronto_data_L01_22_20_22drilldown_22_20_22stock_code_20_22_20_22103206_________________________22" display="103206 - DIESEL FUEL BULK  " xr:uid="{AB7E6582-AA26-409F-A772-6A6FF4C4E2E9}"/>
    <hyperlink ref="C1793" location="RANGE!pronto___22_u_pronto_data_L01_22_20_22drilldown_22_20_22stock_code_20_22_20_22103206_________________________22" display="103206 - DIESEL FUEL BULK  " xr:uid="{537F94CF-B2CE-4030-AED5-6C29B89CC3B0}"/>
    <hyperlink ref="C1794" location="RANGE!pronto___22_u_pronto_data_L01_22_20_22drilldown_22_20_22stock_code_20_22_20_22103206_________________________22" display="103206 - DIESEL FUEL BULK  " xr:uid="{E21C65F9-00FB-4376-99A9-EE1D25CDAEB2}"/>
    <hyperlink ref="C1795" location="RANGE!pronto___22_u_pronto_data_L01_22_20_22drilldown_22_20_22stock_code_20_22_20_22103206_________________________22" display="103206 - DIESEL FUEL BULK  " xr:uid="{71E2E9D5-D73E-414A-995C-2A7A57F67D2D}"/>
    <hyperlink ref="C1796" location="RANGE!pronto___22_u_pronto_data_L01_22_20_22drilldown_22_20_22stock_code_20_22_20_22103206_________________________22" display="103206 - DIESEL FUEL BULK  " xr:uid="{39001551-AEA6-41B0-8ECF-6080222B90C4}"/>
    <hyperlink ref="C1797" location="RANGE!pronto___22_u_pronto_data_L01_22_20_22drilldown_22_20_22stock_code_20_22_20_22103206_________________________22" display="103206 - DIESEL FUEL BULK  " xr:uid="{68F4C50F-B860-41B6-AF8E-3759A201F27E}"/>
    <hyperlink ref="C1798" location="RANGE!pronto___22_u_pronto_data_L01_22_20_22drilldown_22_20_22stock_code_20_22_20_22103206_________________________22" display="103206 - DIESEL FUEL BULK  " xr:uid="{AE0093DE-DF50-46D7-A1C5-E628AB411C34}"/>
    <hyperlink ref="C1799" location="RANGE!pronto___22_u_pronto_data_L01_22_20_22drilldown_22_20_22stock_code_20_22_20_22103206_________________________22" display="103206 - DIESEL FUEL BULK  " xr:uid="{8D3DAD93-8792-4FF7-84F3-3E1AF095709D}"/>
    <hyperlink ref="C1800" location="RANGE!pronto___22_u_pronto_data_L01_22_20_22drilldown_22_20_22stock_code_20_22_20_22103206_________________________22" display="103206 - DIESEL FUEL BULK  " xr:uid="{86C1FF59-F5FE-4187-BB6A-10E51FCE372A}"/>
    <hyperlink ref="C1801" location="RANGE!pronto___22_u_pronto_data_L01_22_20_22drilldown_22_20_22stock_code_20_22_20_22103206_________________________22" display="103206 - DIESEL FUEL BULK  " xr:uid="{F7C679A5-E20A-4D60-BC7A-3BAA143A8ED0}"/>
    <hyperlink ref="C1802" location="RANGE!pronto___22_u_pronto_data_L01_22_20_22drilldown_22_20_22stock_code_20_22_20_22103206_________________________22" display="103206 - DIESEL FUEL BULK  " xr:uid="{52FC2D36-D870-4D80-902E-F78C23112642}"/>
    <hyperlink ref="C1803" location="RANGE!pronto___22_u_pronto_data_L01_22_20_22drilldown_22_20_22stock_code_20_22_20_22103206_________________________22" display="103206 - DIESEL FUEL BULK  " xr:uid="{F5B81BE5-4B7B-4C45-87EB-FF76A7726EC7}"/>
    <hyperlink ref="C1804" location="RANGE!pronto___22_u_pronto_data_L01_22_20_22drilldown_22_20_22stock_code_20_22_20_22103206_________________________22" display="103206 - DIESEL FUEL BULK  " xr:uid="{BA85BE0A-95A9-425A-B943-637D52BE15CF}"/>
    <hyperlink ref="C1805" location="RANGE!pronto___22_u_pronto_data_L01_22_20_22drilldown_22_20_22stock_code_20_22_20_22103206_________________________22" display="103206 - DIESEL FUEL BULK  " xr:uid="{AC6BB4EF-8385-4BE1-8239-DB20603D4BBE}"/>
    <hyperlink ref="C1806" location="RANGE!pronto___22_u_pronto_data_L01_22_20_22drilldown_22_20_22stock_code_20_22_20_22103206_________________________22" display="103206 - DIESEL FUEL BULK  " xr:uid="{00F53051-350C-430A-A8BE-EB176A3208CE}"/>
    <hyperlink ref="C1807" location="RANGE!pronto___22_u_pronto_data_L01_22_20_22drilldown_22_20_22stock_code_20_22_20_22103206_________________________22" display="103206 - DIESEL FUEL BULK  " xr:uid="{C4017B84-322A-4285-B128-E63C248208BB}"/>
    <hyperlink ref="C1808" location="RANGE!pronto___22_u_pronto_data_L01_22_20_22drilldown_22_20_22stock_code_20_22_20_22103206_________________________22" display="103206 - DIESEL FUEL BULK  " xr:uid="{5EDF3333-650E-4E28-95B0-E76F298342C8}"/>
    <hyperlink ref="C1809" location="RANGE!pronto___22_u_pronto_data_L01_22_20_22drilldown_22_20_22stock_code_20_22_20_22103206_________________________22" display="103206 - DIESEL FUEL BULK  " xr:uid="{59C79FAB-17A2-459D-B1B9-ACB4379E6FE7}"/>
    <hyperlink ref="C1810" location="RANGE!pronto___22_u_pronto_data_L01_22_20_22drilldown_22_20_22stock_code_20_22_20_22103206_________________________22" display="103206 - DIESEL FUEL BULK  " xr:uid="{3BFECFD6-BAA9-4BEB-AB63-CCFBE233C17A}"/>
    <hyperlink ref="C1811" location="RANGE!pronto___22_u_pronto_data_L01_22_20_22drilldown_22_20_22stock_code_20_22_20_22103206_________________________22" display="103206 - DIESEL FUEL BULK  " xr:uid="{D85D91B4-21AC-45C6-B4ED-892A95CE2A53}"/>
    <hyperlink ref="C1812" location="RANGE!pronto___22_u_pronto_data_L01_22_20_22drilldown_22_20_22stock_code_20_22_20_22103206_________________________22" display="103206 - DIESEL FUEL BULK  " xr:uid="{8671F7C4-6C86-437D-A60D-08D3436F56CD}"/>
    <hyperlink ref="C1813" location="RANGE!pronto___22_u_pronto_data_L01_22_20_22drilldown_22_20_22stock_code_20_22_20_22103206_________________________22" display="103206 - DIESEL FUEL BULK  " xr:uid="{1E4A3871-AAE6-48FF-B0D7-75869D762193}"/>
    <hyperlink ref="C1814" location="RANGE!pronto___22_u_pronto_data_L01_22_20_22drilldown_22_20_22stock_code_20_22_20_22103206_________________________22" display="103206 - DIESEL FUEL BULK  " xr:uid="{9FA593A5-9971-40C1-87D7-01CF0EED688A}"/>
    <hyperlink ref="C1815" location="RANGE!pronto___22_u_pronto_data_L01_22_20_22drilldown_22_20_22stock_code_20_22_20_22103206_________________________22" display="103206 - DIESEL FUEL BULK  " xr:uid="{E001CBC3-3E82-40A1-B026-816125FB4C73}"/>
    <hyperlink ref="C1816" location="RANGE!pronto___22_u_pronto_data_L01_22_20_22drilldown_22_20_22stock_code_20_22_20_22103206_________________________22" display="103206 - DIESEL FUEL BULK  " xr:uid="{6D8DA884-9BA6-4F9F-A534-1B5400CFF2B4}"/>
    <hyperlink ref="C1817" location="RANGE!pronto___22_u_pronto_data_L01_22_20_22drilldown_22_20_22stock_code_20_22_20_22103206_________________________22" display="103206 - DIESEL FUEL BULK  " xr:uid="{08F08B3A-1913-4BDB-8B38-34543E0C41E4}"/>
    <hyperlink ref="C1818" location="RANGE!pronto___22_u_pronto_data_L01_22_20_22drilldown_22_20_22stock_code_20_22_20_22103206_________________________22" display="103206 - DIESEL FUEL BULK  " xr:uid="{E98FE833-32E0-44DF-96CD-C378EE15DA5E}"/>
    <hyperlink ref="C1819" location="RANGE!pronto___22_u_pronto_data_L01_22_20_22drilldown_22_20_22stock_code_20_22_20_22103206_________________________22" display="103206 - DIESEL FUEL BULK  " xr:uid="{40184899-45E3-4B74-8740-093AD938957C}"/>
    <hyperlink ref="C1820" location="RANGE!pronto___22_u_pronto_data_L01_22_20_22drilldown_22_20_22stock_code_20_22_20_22103206_________________________22" display="103206 - DIESEL FUEL BULK  " xr:uid="{3A814526-F321-43A1-ACE6-6C722D8B373E}"/>
    <hyperlink ref="C1821" location="RANGE!pronto___22_u_pronto_data_L01_22_20_22drilldown_22_20_22stock_code_20_22_20_22103206_________________________22" display="103206 - DIESEL FUEL BULK  " xr:uid="{2A1956F8-63E2-4606-ACD7-AF80E21354B2}"/>
    <hyperlink ref="C1822" location="RANGE!pronto___22_u_pronto_data_L01_22_20_22drilldown_22_20_22stock_code_20_22_20_22103206_________________________22" display="103206 - DIESEL FUEL BULK  " xr:uid="{12BE442A-5869-4AF8-AE9D-FD36357E3A3E}"/>
    <hyperlink ref="C1823" location="RANGE!pronto___22_u_pronto_data_L01_22_20_22drilldown_22_20_22stock_code_20_22_20_22103206_________________________22" display="103206 - DIESEL FUEL BULK  " xr:uid="{793E73DD-266B-4FB8-94CB-21267B0E7D95}"/>
    <hyperlink ref="C1824" location="RANGE!pronto___22_u_pronto_data_L01_22_20_22drilldown_22_20_22stock_code_20_22_20_22103206_________________________22" display="103206 - DIESEL FUEL BULK  " xr:uid="{8E94E7AE-1C7A-4756-82C7-9B8DDD305E79}"/>
    <hyperlink ref="C1825" location="RANGE!pronto___22_u_pronto_data_L01_22_20_22drilldown_22_20_22stock_code_20_22_20_22103206_________________________22" display="103206 - DIESEL FUEL BULK  " xr:uid="{EA714135-157F-4208-9ED9-6F3BFF3286A1}"/>
    <hyperlink ref="C1826" location="RANGE!pronto___22_u_pronto_data_L01_22_20_22drilldown_22_20_22stock_code_20_22_20_22103206_________________________22" display="103206 - DIESEL FUEL BULK  " xr:uid="{209AB978-0712-48A1-B4F4-113A63957A85}"/>
    <hyperlink ref="C1827" location="RANGE!pronto___22_u_pronto_data_L01_22_20_22drilldown_22_20_22stock_code_20_22_20_22103206_________________________22" display="103206 - DIESEL FUEL BULK  " xr:uid="{0DF59A87-555E-4E49-B689-16182A5ECAAB}"/>
    <hyperlink ref="C1828" location="RANGE!pronto___22_u_pronto_data_L01_22_20_22drilldown_22_20_22stock_code_20_22_20_22103206_________________________22" display="103206 - DIESEL FUEL BULK  " xr:uid="{9478C8D2-7120-4357-A200-4818E1864D6E}"/>
    <hyperlink ref="C1829" location="RANGE!pronto___22_u_pronto_data_L01_22_20_22drilldown_22_20_22stock_code_20_22_20_22103206_________________________22" display="103206 - DIESEL FUEL BULK  " xr:uid="{0EA59228-8680-4A1C-B19A-AC649F9BF00F}"/>
    <hyperlink ref="C1830" location="RANGE!pronto___22_u_pronto_data_L01_22_20_22drilldown_22_20_22stock_code_20_22_20_22103206_________________________22" display="103206 - DIESEL FUEL BULK  " xr:uid="{54A8C693-1266-44A0-AA1B-0525170C8EF4}"/>
    <hyperlink ref="C1831" location="RANGE!pronto___22_u_pronto_data_L01_22_20_22drilldown_22_20_22stock_code_20_22_20_22103206_________________________22" display="103206 - DIESEL FUEL BULK  " xr:uid="{E5330185-DBA9-46DD-BDEF-DC26B9331A3F}"/>
    <hyperlink ref="C1832" location="RANGE!pronto___22_u_pronto_data_L01_22_20_22drilldown_22_20_22stock_code_20_22_20_22103206_________________________22" display="103206 - DIESEL FUEL BULK  " xr:uid="{CA95CEE4-DF86-44E0-A2DF-BC46F4785D0F}"/>
    <hyperlink ref="C1833" location="RANGE!pronto___22_u_pronto_data_L01_22_20_22drilldown_22_20_22stock_code_20_22_20_22103206_________________________22" display="103206 - DIESEL FUEL BULK  " xr:uid="{B8792DAB-333E-42B1-A85A-44D15156B27C}"/>
    <hyperlink ref="C1834" location="RANGE!pronto___22_u_pronto_data_L01_22_20_22drilldown_22_20_22stock_code_20_22_20_22103206_________________________22" display="103206 - DIESEL FUEL BULK  " xr:uid="{43945EF3-3E97-4E2A-91CE-A6E1F2F4CAA3}"/>
    <hyperlink ref="C1835" location="RANGE!pronto___22_u_pronto_data_L01_22_20_22drilldown_22_20_22stock_code_20_22_20_22103206_________________________22" display="103206 - DIESEL FUEL BULK  " xr:uid="{D0D1606A-F057-49E4-A672-B8A23A36279C}"/>
    <hyperlink ref="C1836" location="RANGE!pronto___22_u_pronto_data_L01_22_20_22drilldown_22_20_22stock_code_20_22_20_22103206_________________________22" display="103206 - DIESEL FUEL BULK  " xr:uid="{BA4B2E37-3A7D-46D8-91A0-5A9B58306CE7}"/>
    <hyperlink ref="C1837" location="RANGE!pronto___22_u_pronto_data_L01_22_20_22drilldown_22_20_22stock_code_20_22_20_22103206_________________________22" display="103206 - DIESEL FUEL BULK  " xr:uid="{FA4BBB7C-6A15-41B2-A4EE-79FDEFC09FA3}"/>
    <hyperlink ref="C1838" location="RANGE!pronto___22_u_pronto_data_L01_22_20_22drilldown_22_20_22stock_code_20_22_20_22103206_________________________22" display="103206 - DIESEL FUEL BULK  " xr:uid="{0954A581-F4E0-4414-B6B3-996206DCD478}"/>
    <hyperlink ref="C1839" location="RANGE!pronto___22_u_pronto_data_L01_22_20_22drilldown_22_20_22stock_code_20_22_20_22103206_________________________22" display="103206 - DIESEL FUEL BULK  " xr:uid="{00D91B6B-D617-427D-8667-3F53012D0EA7}"/>
    <hyperlink ref="C1840" location="RANGE!pronto___22_u_pronto_data_L01_22_20_22drilldown_22_20_22stock_code_20_22_20_22103206_________________________22" display="103206 - DIESEL FUEL BULK  " xr:uid="{42E859E9-EC3A-475B-BF7D-255300EF205D}"/>
    <hyperlink ref="C1841" location="RANGE!pronto___22_u_pronto_data_L01_22_20_22drilldown_22_20_22stock_code_20_22_20_22103206_________________________22" display="103206 - DIESEL FUEL BULK  " xr:uid="{3416EDC8-14CF-4F5E-8C20-946B1706575D}"/>
    <hyperlink ref="C1842" location="RANGE!pronto___22_u_pronto_data_L01_22_20_22drilldown_22_20_22stock_code_20_22_20_22103206_________________________22" display="103206 - DIESEL FUEL BULK  " xr:uid="{7F0BB000-C430-4AA6-9E28-68D403B0A205}"/>
    <hyperlink ref="C1843" location="RANGE!pronto___22_u_pronto_data_L01_22_20_22drilldown_22_20_22stock_code_20_22_20_22103206_________________________22" display="103206 - DIESEL FUEL BULK  " xr:uid="{9F176989-B023-4F0D-B645-585385B9895D}"/>
    <hyperlink ref="C1844" location="RANGE!pronto___22_u_pronto_data_L01_22_20_22drilldown_22_20_22stock_code_20_22_20_22103206_________________________22" display="103206 - DIESEL FUEL BULK  " xr:uid="{B99459F9-76AF-4275-AEA1-23A6F4A4C2B2}"/>
    <hyperlink ref="C1845" location="RANGE!pronto___22_u_pronto_data_L01_22_20_22drilldown_22_20_22stock_code_20_22_20_22103206_________________________22" display="103206 - DIESEL FUEL BULK  " xr:uid="{B15BA377-2D5D-4B2A-9DC0-668C1F1E3A4D}"/>
    <hyperlink ref="C1846" location="RANGE!pronto___22_u_pronto_data_L01_22_20_22drilldown_22_20_22stock_code_20_22_20_22103206_________________________22" display="103206 - DIESEL FUEL BULK  " xr:uid="{0836CE8C-D1C5-4FD0-8D46-41B8C4E4ED96}"/>
    <hyperlink ref="C1847" location="RANGE!pronto___22_u_pronto_data_L01_22_20_22drilldown_22_20_22stock_code_20_22_20_22103206_________________________22" display="103206 - DIESEL FUEL BULK  " xr:uid="{7A66C9C4-EA41-47B2-A832-3411D09449AD}"/>
    <hyperlink ref="C1848" location="RANGE!pronto___22_u_pronto_data_L01_22_20_22drilldown_22_20_22stock_code_20_22_20_22103206_________________________22" display="103206 - DIESEL FUEL BULK  " xr:uid="{9B540989-6F9F-4528-9509-1CDD9EFFA3DD}"/>
    <hyperlink ref="C1849" location="RANGE!pronto___22_u_pronto_data_L01_22_20_22drilldown_22_20_22stock_code_20_22_20_22103206_________________________22" display="103206 - DIESEL FUEL BULK  " xr:uid="{34CF12A6-BC88-41E0-B34D-5B5BF69FECC6}"/>
    <hyperlink ref="C1850" location="RANGE!pronto___22_u_pronto_data_L01_22_20_22drilldown_22_20_22stock_code_20_22_20_22103206_________________________22" display="103206 - DIESEL FUEL BULK  " xr:uid="{265EC0C3-8E23-4E8E-9C5C-55A439914A34}"/>
    <hyperlink ref="C1851" location="RANGE!pronto___22_u_pronto_data_L01_22_20_22drilldown_22_20_22stock_code_20_22_20_22103206_________________________22" display="103206 - DIESEL FUEL BULK  " xr:uid="{2FB1B2FA-00BE-4135-8E97-2C7523FABC59}"/>
    <hyperlink ref="C1852" location="RANGE!pronto___22_u_pronto_data_L01_22_20_22drilldown_22_20_22stock_code_20_22_20_22103206_________________________22" display="103206 - DIESEL FUEL BULK  " xr:uid="{BD6D0A1F-CA66-4FCE-B00A-A11EFD4534CC}"/>
    <hyperlink ref="C1853" location="RANGE!pronto___22_u_pronto_data_L01_22_20_22drilldown_22_20_22stock_code_20_22_20_22103206_________________________22" display="103206 - DIESEL FUEL BULK  " xr:uid="{4F8B5429-6F62-4854-ABA6-422C39B54083}"/>
    <hyperlink ref="C1854" location="RANGE!pronto___22_u_pronto_data_L01_22_20_22drilldown_22_20_22stock_code_20_22_20_22103206_________________________22" display="103206 - DIESEL FUEL BULK  " xr:uid="{814C67EA-4C40-433F-AFC9-7D35755F7651}"/>
    <hyperlink ref="C1855" location="RANGE!pronto___22_u_pronto_data_L01_22_20_22drilldown_22_20_22stock_code_20_22_20_22103206_________________________22" display="103206 - DIESEL FUEL BULK  " xr:uid="{0EC5A35D-43DD-4202-81D0-C4C64435406C}"/>
    <hyperlink ref="C1856" location="RANGE!pronto___22_u_pronto_data_L01_22_20_22drilldown_22_20_22stock_code_20_22_20_22103206_________________________22" display="103206 - DIESEL FUEL BULK  " xr:uid="{577D3913-C950-4AC2-A991-C3BCC0CB20CA}"/>
    <hyperlink ref="C1857" location="RANGE!pronto___22_u_pronto_data_L01_22_20_22drilldown_22_20_22stock_code_20_22_20_22103206_________________________22" display="103206 - DIESEL FUEL BULK  " xr:uid="{79F011FE-C752-4FD4-A5C8-18CA96D83243}"/>
    <hyperlink ref="C1858" location="RANGE!pronto___22_u_pronto_data_L01_22_20_22drilldown_22_20_22stock_code_20_22_20_22103206_________________________22" display="103206 - DIESEL FUEL BULK  " xr:uid="{506BCFCF-7492-4F61-BD61-915F9B086730}"/>
    <hyperlink ref="C1859" location="RANGE!pronto___22_u_pronto_data_L01_22_20_22drilldown_22_20_22stock_code_20_22_20_22103206_________________________22" display="103206 - DIESEL FUEL BULK  " xr:uid="{5037C61C-12C1-4D8B-89FA-9DB99DF5AA89}"/>
    <hyperlink ref="C1860" location="RANGE!pronto___22_u_pronto_data_L01_22_20_22drilldown_22_20_22stock_code_20_22_20_22103206_________________________22" display="103206 - DIESEL FUEL BULK  " xr:uid="{23848761-3BEB-456B-961A-61EE7138A82B}"/>
    <hyperlink ref="C1861" location="RANGE!pronto___22_u_pronto_data_L01_22_20_22drilldown_22_20_22stock_code_20_22_20_22103206_________________________22" display="103206 - DIESEL FUEL BULK  " xr:uid="{A2FFF4D6-8D81-4FFD-8227-EC945A5B473B}"/>
    <hyperlink ref="C1862" location="RANGE!pronto___22_u_pronto_data_L01_22_20_22drilldown_22_20_22stock_code_20_22_20_22103206_________________________22" display="103206 - DIESEL FUEL BULK  " xr:uid="{DA70C1F1-205D-4918-BECC-9B37BED7AE04}"/>
    <hyperlink ref="C1863" location="RANGE!pronto___22_u_pronto_data_L01_22_20_22drilldown_22_20_22stock_code_20_22_20_22103206_________________________22" display="103206 - DIESEL FUEL BULK  " xr:uid="{FFEB506C-DF31-4DC5-9879-6299D4ECDE0A}"/>
    <hyperlink ref="C1864" location="RANGE!pronto___22_u_pronto_data_L01_22_20_22drilldown_22_20_22stock_code_20_22_20_22103206_________________________22" display="103206 - DIESEL FUEL BULK  " xr:uid="{6A37A1F5-AC04-4863-8D2A-D275ED5D39A7}"/>
    <hyperlink ref="C1865" location="RANGE!pronto___22_u_pronto_data_L01_22_20_22drilldown_22_20_22stock_code_20_22_20_22103206_________________________22" display="103206 - DIESEL FUEL BULK  " xr:uid="{A51018C7-F17E-4328-AB8B-7A3273A5E713}"/>
    <hyperlink ref="C1866" location="RANGE!pronto___22_u_pronto_data_L01_22_20_22drilldown_22_20_22stock_code_20_22_20_22103206_________________________22" display="103206 - DIESEL FUEL BULK  " xr:uid="{4C82A6FE-DAE8-40BC-B278-7A1CDA9E9BB1}"/>
    <hyperlink ref="C1867" location="RANGE!pronto___22_u_pronto_data_L01_22_20_22drilldown_22_20_22stock_code_20_22_20_22103206_________________________22" display="103206 - DIESEL FUEL BULK  " xr:uid="{5D22C418-049A-4194-B6BA-9D05B236FEE4}"/>
    <hyperlink ref="C1868" location="RANGE!pronto___22_u_pronto_data_L01_22_20_22drilldown_22_20_22stock_code_20_22_20_22103206_________________________22" display="103206 - DIESEL FUEL BULK  " xr:uid="{420AA69E-9B71-47CE-919F-11A9F732EA1B}"/>
    <hyperlink ref="C1869" location="RANGE!pronto___22_u_pronto_data_L01_22_20_22drilldown_22_20_22stock_code_20_22_20_22103206_________________________22" display="103206 - DIESEL FUEL BULK  " xr:uid="{0AD75114-25D4-4C3B-BD35-43CEF7675E89}"/>
    <hyperlink ref="C1870" location="RANGE!pronto___22_u_pronto_data_L01_22_20_22drilldown_22_20_22stock_code_20_22_20_22103206_________________________22" display="103206 - DIESEL FUEL BULK  " xr:uid="{A8CCA7CF-E72B-4ACA-AB50-C5EFAA2E831B}"/>
    <hyperlink ref="C1871" location="RANGE!pronto___22_u_pronto_data_L01_22_20_22drilldown_22_20_22stock_code_20_22_20_22103206_________________________22" display="103206 - DIESEL FUEL BULK  " xr:uid="{61518FF5-D51E-4E8C-BF7E-4434AA08173F}"/>
    <hyperlink ref="C1872" location="RANGE!pronto___22_u_pronto_data_L01_22_20_22drilldown_22_20_22stock_code_20_22_20_22103206_________________________22" display="103206 - DIESEL FUEL BULK  " xr:uid="{C857CA81-FAD6-4C2D-8204-9ECB55E84123}"/>
    <hyperlink ref="C1873" location="RANGE!pronto___22_u_pronto_data_L01_22_20_22drilldown_22_20_22stock_code_20_22_20_22103206_________________________22" display="103206 - DIESEL FUEL BULK  " xr:uid="{2D43D2A7-7C3E-42C8-AB0E-74D48B945663}"/>
    <hyperlink ref="C1874" location="RANGE!pronto___22_u_pronto_data_L01_22_20_22drilldown_22_20_22stock_code_20_22_20_22103206_________________________22" display="103206 - DIESEL FUEL BULK  " xr:uid="{6AB987CB-E539-478B-84A4-FF8624B4B848}"/>
    <hyperlink ref="C1875" location="RANGE!pronto___22_u_pronto_data_L01_22_20_22drilldown_22_20_22stock_code_20_22_20_22103206_________________________22" display="103206 - DIESEL FUEL BULK  " xr:uid="{8CE46A8F-0130-45F5-B0AB-4F110488DAAC}"/>
    <hyperlink ref="C1876" location="RANGE!pronto___22_u_pronto_data_L01_22_20_22drilldown_22_20_22stock_code_20_22_20_22103206_________________________22" display="103206 - DIESEL FUEL BULK  " xr:uid="{68F992D1-CE6D-4469-883E-1A148E2FEBBC}"/>
    <hyperlink ref="C1877" location="RANGE!pronto___22_u_pronto_data_L01_22_20_22drilldown_22_20_22stock_code_20_22_20_22103206_________________________22" display="103206 - DIESEL FUEL BULK  " xr:uid="{EEC67C99-D248-4F02-AA27-3262E12CA0DD}"/>
    <hyperlink ref="C1878" location="RANGE!pronto___22_u_pronto_data_L01_22_20_22drilldown_22_20_22stock_code_20_22_20_22103206_________________________22" display="103206 - DIESEL FUEL BULK  " xr:uid="{921B4723-1924-4869-8427-7B495BEAE44B}"/>
    <hyperlink ref="C1879" location="RANGE!pronto___22_u_pronto_data_L01_22_20_22drilldown_22_20_22stock_code_20_22_20_22103206_________________________22" display="103206 - DIESEL FUEL BULK  " xr:uid="{DA02F719-2BD7-4911-8B03-971E0C5D9B61}"/>
    <hyperlink ref="C1880" location="RANGE!pronto___22_u_pronto_data_L01_22_20_22drilldown_22_20_22stock_code_20_22_20_22103206_________________________22" display="103206 - DIESEL FUEL BULK  " xr:uid="{06C688AA-59E9-4C78-8053-EE9CE0644F8B}"/>
    <hyperlink ref="C1881" location="RANGE!pronto___22_u_pronto_data_L01_22_20_22drilldown_22_20_22stock_code_20_22_20_22103206_________________________22" display="103206 - DIESEL FUEL BULK  " xr:uid="{5CA1AF1C-72E2-4EE5-9C51-27C7F1D1C4D9}"/>
    <hyperlink ref="C1882" location="RANGE!pronto___22_u_pronto_data_L01_22_20_22drilldown_22_20_22stock_code_20_22_20_22103206_________________________22" display="103206 - DIESEL FUEL BULK  " xr:uid="{B204DD62-F6F6-4A2E-9A4D-9404E157607A}"/>
    <hyperlink ref="C1883" location="RANGE!pronto___22_u_pronto_data_L01_22_20_22drilldown_22_20_22stock_code_20_22_20_22103206_________________________22" display="103206 - DIESEL FUEL BULK  " xr:uid="{DA211788-1401-486D-B6B6-97CF1B44E667}"/>
    <hyperlink ref="C1884" location="RANGE!pronto___22_u_pronto_data_L01_22_20_22drilldown_22_20_22stock_code_20_22_20_22103206_________________________22" display="103206 - DIESEL FUEL BULK  " xr:uid="{964200E2-67C5-4F82-891C-A138A55FDDFD}"/>
    <hyperlink ref="C1885" location="RANGE!pronto___22_u_pronto_data_L01_22_20_22drilldown_22_20_22stock_code_20_22_20_22103206_________________________22" display="103206 - DIESEL FUEL BULK  " xr:uid="{C5CAC09F-ECB5-4A8C-9D73-362D4D404CE2}"/>
    <hyperlink ref="C1886" location="RANGE!pronto___22_u_pronto_data_L01_22_20_22drilldown_22_20_22stock_code_20_22_20_22103206_________________________22" display="103206 - DIESEL FUEL BULK  " xr:uid="{238974BA-9329-4900-9AD8-188130D3343E}"/>
    <hyperlink ref="C1887" location="RANGE!pronto___22_u_pronto_data_L01_22_20_22drilldown_22_20_22stock_code_20_22_20_22103206_________________________22" display="103206 - DIESEL FUEL BULK  " xr:uid="{AD1F2F8B-2CFE-4F5A-B707-98179DA4D2C1}"/>
    <hyperlink ref="C1888" location="RANGE!pronto___22_u_pronto_data_L01_22_20_22drilldown_22_20_22stock_code_20_22_20_22103206_________________________22" display="103206 - DIESEL FUEL BULK  " xr:uid="{DB45B4A1-1EDF-4E26-8F75-238AE8171465}"/>
    <hyperlink ref="C1889" location="RANGE!pronto___22_u_pronto_data_L01_22_20_22drilldown_22_20_22stock_code_20_22_20_22103206_________________________22" display="103206 - DIESEL FUEL BULK  " xr:uid="{B0991C63-6448-4E41-9706-87535E2C131E}"/>
    <hyperlink ref="C1890" location="RANGE!pronto___22_u_pronto_data_L01_22_20_22drilldown_22_20_22stock_code_20_22_20_22103206_________________________22" display="103206 - DIESEL FUEL BULK  " xr:uid="{104D8299-79EA-4E75-8E19-CF02E8866451}"/>
    <hyperlink ref="C1891" location="RANGE!pronto___22_u_pronto_data_L01_22_20_22drilldown_22_20_22stock_code_20_22_20_22103206_________________________22" display="103206 - DIESEL FUEL BULK  " xr:uid="{1A4C013C-115E-4298-A97A-5222DC8557C9}"/>
    <hyperlink ref="C1892" location="RANGE!pronto___22_u_pronto_data_L01_22_20_22drilldown_22_20_22stock_code_20_22_20_22103206_________________________22" display="103206 - DIESEL FUEL BULK  " xr:uid="{639CDAAE-697B-4FA7-8248-F15D96C33BB2}"/>
    <hyperlink ref="C1893" location="RANGE!pronto___22_u_pronto_data_L01_22_20_22drilldown_22_20_22stock_code_20_22_20_22103206_________________________22" display="103206 - DIESEL FUEL BULK  " xr:uid="{81ECAACF-AD92-4091-BC0F-9C417C21BFA2}"/>
    <hyperlink ref="C1894" location="RANGE!pronto___22_u_pronto_data_L01_22_20_22drilldown_22_20_22stock_code_20_22_20_22103206_________________________22" display="103206 - DIESEL FUEL BULK  " xr:uid="{C0F89A9C-82F7-4223-97C6-E3E27CA7718B}"/>
    <hyperlink ref="C1895" location="RANGE!pronto___22_u_pronto_data_L01_22_20_22drilldown_22_20_22stock_code_20_22_20_22103206_________________________22" display="103206 - DIESEL FUEL BULK  " xr:uid="{2E5CB4EA-B5A5-48E1-82B1-5D31682A96AB}"/>
    <hyperlink ref="C1896" location="RANGE!pronto___22_u_pronto_data_L01_22_20_22drilldown_22_20_22stock_code_20_22_20_22103206_________________________22" display="103206 - DIESEL FUEL BULK  " xr:uid="{2DD263FC-1BD6-4E27-BB15-ADA32D5475DE}"/>
    <hyperlink ref="C1897" location="RANGE!pronto___22_u_pronto_data_L01_22_20_22drilldown_22_20_22stock_code_20_22_20_22103206_________________________22" display="103206 - DIESEL FUEL BULK  " xr:uid="{1DC615A8-3221-4B76-8D74-D7CB327E8E1A}"/>
    <hyperlink ref="C1898" location="RANGE!pronto___22_u_pronto_data_L01_22_20_22drilldown_22_20_22stock_code_20_22_20_22103206_________________________22" display="103206 - DIESEL FUEL BULK  " xr:uid="{42D1DB02-A286-4F9B-8B51-7FEA4304E1A0}"/>
    <hyperlink ref="C1899" location="RANGE!pronto___22_u_pronto_data_L01_22_20_22drilldown_22_20_22stock_code_20_22_20_22103206_________________________22" display="103206 - DIESEL FUEL BULK  " xr:uid="{75605640-46F2-4F96-B69E-2D85CE0F4F1E}"/>
    <hyperlink ref="C1900" location="RANGE!pronto___22_u_pronto_data_L01_22_20_22drilldown_22_20_22stock_code_20_22_20_22103206_________________________22" display="103206 - DIESEL FUEL BULK  " xr:uid="{9CDD78DC-D1FD-4468-93E2-63D06C102A10}"/>
    <hyperlink ref="C1901" location="RANGE!pronto___22_u_pronto_data_L01_22_20_22drilldown_22_20_22stock_code_20_22_20_22103206_________________________22" display="103206 - DIESEL FUEL BULK  " xr:uid="{93090556-2C33-4CE0-9A11-161DAC325C5A}"/>
    <hyperlink ref="C1902" location="RANGE!pronto___22_u_pronto_data_L01_22_20_22drilldown_22_20_22stock_code_20_22_20_22103206_________________________22" display="103206 - DIESEL FUEL BULK  " xr:uid="{91E2509D-EB0B-43D2-8357-552B493530FA}"/>
    <hyperlink ref="C1903" location="RANGE!pronto___22_u_pronto_data_L01_22_20_22drilldown_22_20_22stock_code_20_22_20_22103206_________________________22" display="103206 - DIESEL FUEL BULK  " xr:uid="{B5B5E2D4-7408-44B7-A12D-157D404EFD47}"/>
    <hyperlink ref="C1904" location="RANGE!pronto___22_u_pronto_data_L01_22_20_22drilldown_22_20_22stock_code_20_22_20_22103206_________________________22" display="103206 - DIESEL FUEL BULK  " xr:uid="{883517D2-CA61-456A-89DA-1D68A163E53A}"/>
    <hyperlink ref="C1905" location="RANGE!pronto___22_u_pronto_data_L01_22_20_22drilldown_22_20_22stock_code_20_22_20_22103206_________________________22" display="103206 - DIESEL FUEL BULK  " xr:uid="{8EA12DEB-8BAD-4205-8175-60E615D35FF6}"/>
    <hyperlink ref="C1906" location="RANGE!pronto___22_u_pronto_data_L01_22_20_22drilldown_22_20_22stock_code_20_22_20_22103206_________________________22" display="103206 - DIESEL FUEL BULK  " xr:uid="{A9564A66-3779-4529-98C5-933A72D82A5F}"/>
    <hyperlink ref="C1907" location="RANGE!pronto___22_u_pronto_data_L01_22_20_22drilldown_22_20_22stock_code_20_22_20_22103206_________________________22" display="103206 - DIESEL FUEL BULK  " xr:uid="{6F45C619-C7BA-4D93-A46C-4FDC904A3D27}"/>
    <hyperlink ref="C1908" location="RANGE!pronto___22_u_pronto_data_L01_22_20_22drilldown_22_20_22stock_code_20_22_20_22103206_________________________22" display="103206 - DIESEL FUEL BULK  " xr:uid="{42142D51-E7E9-42B0-87CC-0B61A08C7F11}"/>
    <hyperlink ref="C1909" location="RANGE!pronto___22_u_pronto_data_L01_22_20_22drilldown_22_20_22stock_code_20_22_20_22103206_________________________22" display="103206 - DIESEL FUEL BULK  " xr:uid="{55291989-40DD-4671-A643-0D8DB40D9B76}"/>
    <hyperlink ref="C1910" location="RANGE!pronto___22_u_pronto_data_L01_22_20_22drilldown_22_20_22stock_code_20_22_20_22103206_________________________22" display="103206 - DIESEL FUEL BULK  " xr:uid="{83FC7D20-D1A9-4F48-BC10-2773A3F86591}"/>
    <hyperlink ref="C1911" location="RANGE!pronto___22_u_pronto_data_L01_22_20_22drilldown_22_20_22stock_code_20_22_20_22103206_________________________22" display="103206 - DIESEL FUEL BULK  " xr:uid="{F7DD0269-F138-44EA-8AD6-EAEB43831A07}"/>
    <hyperlink ref="C1912" location="RANGE!pronto___22_u_pronto_data_L01_22_20_22drilldown_22_20_22stock_code_20_22_20_22103206_________________________22" display="103206 - DIESEL FUEL BULK  " xr:uid="{17740B83-42A4-40F3-B66D-6ED2A257DD60}"/>
    <hyperlink ref="C1913" location="RANGE!pronto___22_u_pronto_data_L01_22_20_22drilldown_22_20_22stock_code_20_22_20_22103206_________________________22" display="103206 - DIESEL FUEL BULK  " xr:uid="{8D3F569E-0669-41E6-A70A-94EA9A1112FF}"/>
    <hyperlink ref="C1914" location="RANGE!pronto___22_u_pronto_data_L01_22_20_22drilldown_22_20_22stock_code_20_22_20_22103206_________________________22" display="103206 - DIESEL FUEL BULK  " xr:uid="{18527C57-BF18-4C1A-87DE-BFBA767BDAB5}"/>
    <hyperlink ref="C1915" location="RANGE!pronto___22_u_pronto_data_L01_22_20_22drilldown_22_20_22stock_code_20_22_20_22103206_________________________22" display="103206 - DIESEL FUEL BULK  " xr:uid="{CBE96697-5742-4EAE-837C-E05AA2192B29}"/>
    <hyperlink ref="C1916" location="RANGE!pronto___22_u_pronto_data_L01_22_20_22drilldown_22_20_22stock_code_20_22_20_22103206_________________________22" display="103206 - DIESEL FUEL BULK  " xr:uid="{C17D8FBB-FED4-4B53-8EDB-6D4AF5143770}"/>
    <hyperlink ref="C1917" location="RANGE!pronto___22_u_pronto_data_L01_22_20_22drilldown_22_20_22stock_code_20_22_20_22103206_________________________22" display="103206 - DIESEL FUEL BULK  " xr:uid="{7C4B965C-DA6F-4331-9540-F321E53E2E95}"/>
    <hyperlink ref="C1918" location="RANGE!pronto___22_u_pronto_data_L01_22_20_22drilldown_22_20_22stock_code_20_22_20_22103206_________________________22" display="103206 - DIESEL FUEL BULK  " xr:uid="{C0D63291-3838-403F-AE4F-573070F5F992}"/>
    <hyperlink ref="C1919" location="RANGE!pronto___22_u_pronto_data_L01_22_20_22drilldown_22_20_22stock_code_20_22_20_22103206_________________________22" display="103206 - DIESEL FUEL BULK  " xr:uid="{71154731-6723-4FFB-805A-037BD5A1D788}"/>
    <hyperlink ref="C1920" location="RANGE!pronto___22_u_pronto_data_L01_22_20_22drilldown_22_20_22stock_code_20_22_20_22103206_________________________22" display="103206 - DIESEL FUEL BULK  " xr:uid="{E0F1A207-333E-489A-8AC3-07CEB2B01CF4}"/>
    <hyperlink ref="C1921" location="RANGE!pronto___22_u_pronto_data_L01_22_20_22drilldown_22_20_22stock_code_20_22_20_22103206_________________________22" display="103206 - DIESEL FUEL BULK  " xr:uid="{2D6F2AA9-B187-4EF9-8BE2-AA2E5F74B929}"/>
    <hyperlink ref="C1922" location="RANGE!pronto___22_u_pronto_data_L01_22_20_22drilldown_22_20_22stock_code_20_22_20_22103206_________________________22" display="103206 - DIESEL FUEL BULK  " xr:uid="{0BD57D13-675F-4593-8192-97DD78686EC8}"/>
    <hyperlink ref="C1923" location="RANGE!pronto___22_u_pronto_data_L01_22_20_22drilldown_22_20_22stock_code_20_22_20_22103206_________________________22" display="103206 - DIESEL FUEL BULK  " xr:uid="{87FE1BED-E8FC-4647-B112-1B193AB8A937}"/>
    <hyperlink ref="C1924" location="RANGE!pronto___22_u_pronto_data_L01_22_20_22drilldown_22_20_22stock_code_20_22_20_22103206_________________________22" display="103206 - DIESEL FUEL BULK  " xr:uid="{39447CA8-C276-4875-946C-2960A81C844D}"/>
    <hyperlink ref="C1925" location="RANGE!pronto___22_u_pronto_data_L01_22_20_22drilldown_22_20_22stock_code_20_22_20_22103206_________________________22" display="103206 - DIESEL FUEL BULK  " xr:uid="{12D8C1F3-3E51-41C0-8025-F0370E4DED2E}"/>
    <hyperlink ref="C1926" location="RANGE!pronto___22_u_pronto_data_L01_22_20_22drilldown_22_20_22stock_code_20_22_20_22103206_________________________22" display="103206 - DIESEL FUEL BULK  " xr:uid="{BBD968A4-3194-4566-B3BF-E35D8AFC5253}"/>
    <hyperlink ref="C1927" location="RANGE!pronto___22_u_pronto_data_L01_22_20_22drilldown_22_20_22stock_code_20_22_20_22103206_________________________22" display="103206 - DIESEL FUEL BULK  " xr:uid="{A0AB8DA4-7F1E-4E81-BE5C-02595A8E8109}"/>
    <hyperlink ref="C1928" location="RANGE!pronto___22_u_pronto_data_L01_22_20_22drilldown_22_20_22stock_code_20_22_20_22103206_________________________22" display="103206 - DIESEL FUEL BULK  " xr:uid="{05BE8052-4784-4015-9AD5-C2FC1A3D1FB2}"/>
    <hyperlink ref="C1929" location="RANGE!pronto___22_u_pronto_data_L01_22_20_22drilldown_22_20_22stock_code_20_22_20_22103206_________________________22" display="103206 - DIESEL FUEL BULK  " xr:uid="{3DFE2659-A15E-4B51-8532-C5509B95E0B0}"/>
    <hyperlink ref="C1930" location="RANGE!pronto___22_u_pronto_data_L01_22_20_22drilldown_22_20_22stock_code_20_22_20_22103206_________________________22" display="103206 - DIESEL FUEL BULK  " xr:uid="{C52C848E-7ACA-402A-831F-066BDE9761C3}"/>
    <hyperlink ref="C1931" location="RANGE!pronto___22_u_pronto_data_L01_22_20_22drilldown_22_20_22stock_code_20_22_20_22103206_________________________22" display="103206 - DIESEL FUEL BULK  " xr:uid="{DE1AB7AB-AC92-4178-8D8C-FA21E1F9727B}"/>
    <hyperlink ref="C1932" location="RANGE!pronto___22_u_pronto_data_L01_22_20_22drilldown_22_20_22stock_code_20_22_20_22103206_________________________22" display="103206 - DIESEL FUEL BULK  " xr:uid="{8E17E959-CC1E-41D4-8EEE-C984089AF2A0}"/>
    <hyperlink ref="C1933" location="RANGE!pronto___22_u_pronto_data_L01_22_20_22drilldown_22_20_22stock_code_20_22_20_22103206_________________________22" display="103206 - DIESEL FUEL BULK  " xr:uid="{C9BA7185-5669-49BF-8EEA-D5D2B0E76747}"/>
    <hyperlink ref="C1934" location="RANGE!pronto___22_u_pronto_data_L01_22_20_22drilldown_22_20_22stock_code_20_22_20_22103206_________________________22" display="103206 - DIESEL FUEL BULK  " xr:uid="{49C196CD-8533-4CDB-8B31-E3E44816F10E}"/>
    <hyperlink ref="C1935" location="RANGE!pronto___22_u_pronto_data_L01_22_20_22drilldown_22_20_22stock_code_20_22_20_22103206_________________________22" display="103206 - DIESEL FUEL BULK  " xr:uid="{B2BC2612-978A-41CF-A818-CE03FBABA0AC}"/>
    <hyperlink ref="C1936" location="RANGE!pronto___22_u_pronto_data_L01_22_20_22drilldown_22_20_22stock_code_20_22_20_22103206_________________________22" display="103206 - DIESEL FUEL BULK  " xr:uid="{DFA50DEF-48EF-4BBE-AF9C-7809D287D052}"/>
    <hyperlink ref="C1937" location="RANGE!pronto___22_u_pronto_data_L01_22_20_22drilldown_22_20_22stock_code_20_22_20_22103206_________________________22" display="103206 - DIESEL FUEL BULK  " xr:uid="{A702A5C4-58D8-492B-B56D-E5A226FC4220}"/>
    <hyperlink ref="C1938" location="RANGE!pronto___22_u_pronto_data_L01_22_20_22drilldown_22_20_22stock_code_20_22_20_22103206_________________________22" display="103206 - DIESEL FUEL BULK  " xr:uid="{B81C707F-D10D-4166-9005-B28B6B1E5AAB}"/>
    <hyperlink ref="C1939" location="RANGE!pronto___22_u_pronto_data_L01_22_20_22drilldown_22_20_22stock_code_20_22_20_22103206_________________________22" display="103206 - DIESEL FUEL BULK  " xr:uid="{D21B5142-4567-40D3-8D5C-681DD8D07A4A}"/>
    <hyperlink ref="C1940" location="RANGE!pronto___22_u_pronto_data_L01_22_20_22drilldown_22_20_22stock_code_20_22_20_22103206_________________________22" display="103206 - DIESEL FUEL BULK  " xr:uid="{CB4EEC43-B61F-4EF7-BD71-2CF2FA760796}"/>
    <hyperlink ref="C1941" location="RANGE!pronto___22_u_pronto_data_L01_22_20_22drilldown_22_20_22stock_code_20_22_20_22103206_________________________22" display="103206 - DIESEL FUEL BULK  " xr:uid="{2C5383C3-4629-4412-81D8-3D5D8709B430}"/>
    <hyperlink ref="C1942" location="RANGE!pronto___22_u_pronto_data_L01_22_20_22drilldown_22_20_22stock_code_20_22_20_22103206_________________________22" display="103206 - DIESEL FUEL BULK  " xr:uid="{AB4A4406-9BC9-4696-A4A4-282BD4D061ED}"/>
    <hyperlink ref="C1943" location="RANGE!pronto___22_u_pronto_data_L01_22_20_22drilldown_22_20_22stock_code_20_22_20_22103206_________________________22" display="103206 - DIESEL FUEL BULK  " xr:uid="{5880463D-072A-44CF-826A-2E88926512E3}"/>
    <hyperlink ref="C1944" location="RANGE!pronto___22_u_pronto_data_L01_22_20_22drilldown_22_20_22stock_code_20_22_20_22103206_________________________22" display="103206 - DIESEL FUEL BULK  " xr:uid="{2E5B308A-CF2D-48AF-B03D-537CD4554658}"/>
    <hyperlink ref="C1945" location="RANGE!pronto___22_u_pronto_data_L01_22_20_22drilldown_22_20_22stock_code_20_22_20_22103206_________________________22" display="103206 - DIESEL FUEL BULK  " xr:uid="{8AB91B79-C481-4B85-A513-677C1B78CC40}"/>
    <hyperlink ref="C1946" location="RANGE!pronto___22_u_pronto_data_L01_22_20_22drilldown_22_20_22stock_code_20_22_20_22103206_________________________22" display="103206 - DIESEL FUEL BULK  " xr:uid="{61C7F986-78F0-4C57-94B6-972F8B33582C}"/>
    <hyperlink ref="C1947" location="RANGE!pronto___22_u_pronto_data_L01_22_20_22drilldown_22_20_22stock_code_20_22_20_22103206_________________________22" display="103206 - DIESEL FUEL BULK  " xr:uid="{D04780C7-D237-4EF5-93AF-284CCF2284A3}"/>
    <hyperlink ref="C1948" location="RANGE!pronto___22_u_pronto_data_L01_22_20_22drilldown_22_20_22stock_code_20_22_20_22103206_________________________22" display="103206 - DIESEL FUEL BULK  " xr:uid="{29D17C62-DC46-41DC-9E86-13DF69580A60}"/>
    <hyperlink ref="C1949" location="RANGE!pronto___22_u_pronto_data_L01_22_20_22drilldown_22_20_22stock_code_20_22_20_22103206_________________________22" display="103206 - DIESEL FUEL BULK  " xr:uid="{C7DAFA1E-55A9-4011-B9EE-D8F4E0D2B5F9}"/>
    <hyperlink ref="C1950" location="RANGE!pronto___22_u_pronto_data_L01_22_20_22drilldown_22_20_22stock_code_20_22_20_22103206_________________________22" display="103206 - DIESEL FUEL BULK  " xr:uid="{D2BC6957-3EDE-480C-9947-FB2CA3A4D258}"/>
    <hyperlink ref="C1951" location="RANGE!pronto___22_u_pronto_data_L01_22_20_22drilldown_22_20_22stock_code_20_22_20_22103206_________________________22" display="103206 - DIESEL FUEL BULK  " xr:uid="{87889763-8924-45F6-92C2-2DE384522931}"/>
    <hyperlink ref="C1952" location="RANGE!pronto___22_u_pronto_data_L01_22_20_22drilldown_22_20_22stock_code_20_22_20_22103206_________________________22" display="103206 - DIESEL FUEL BULK  " xr:uid="{177F5B9D-5DB8-42C8-B827-3E179DF87CEE}"/>
    <hyperlink ref="C1953" location="RANGE!pronto___22_u_pronto_data_L01_22_20_22drilldown_22_20_22stock_code_20_22_20_22103206_________________________22" display="103206 - DIESEL FUEL BULK  " xr:uid="{FDA221E7-DBB7-4815-8418-79F0DF4A15FE}"/>
    <hyperlink ref="C1954" location="RANGE!pronto___22_u_pronto_data_L01_22_20_22drilldown_22_20_22stock_code_20_22_20_22103206_________________________22" display="103206 - DIESEL FUEL BULK  " xr:uid="{55FEC22E-2200-4708-8669-995A57827098}"/>
    <hyperlink ref="C1955" location="RANGE!pronto___22_u_pronto_data_L01_22_20_22drilldown_22_20_22stock_code_20_22_20_22103206_________________________22" display="103206 - DIESEL FUEL BULK  " xr:uid="{E43B4ECB-31E7-402A-B672-11642EF0534B}"/>
    <hyperlink ref="C1956" location="RANGE!pronto___22_u_pronto_data_L01_22_20_22drilldown_22_20_22stock_code_20_22_20_22103206_________________________22" display="103206 - DIESEL FUEL BULK  " xr:uid="{8E1D1772-C8EC-4EE3-B15B-6302B195163E}"/>
    <hyperlink ref="C1957" location="RANGE!pronto___22_u_pronto_data_L01_22_20_22drilldown_22_20_22stock_code_20_22_20_22103206_________________________22" display="103206 - DIESEL FUEL BULK  " xr:uid="{65E7677E-6C5E-484B-9AFD-8CE3662E4EDB}"/>
    <hyperlink ref="C1958" location="RANGE!pronto___22_u_pronto_data_L01_22_20_22drilldown_22_20_22stock_code_20_22_20_22103206_________________________22" display="103206 - DIESEL FUEL BULK  " xr:uid="{0F7E231E-63F7-4126-A167-CE1BA71621ED}"/>
    <hyperlink ref="C1959" location="RANGE!pronto___22_u_pronto_data_L01_22_20_22drilldown_22_20_22stock_code_20_22_20_22103206_________________________22" display="103206 - DIESEL FUEL BULK  " xr:uid="{8CE98D86-5148-441C-B4EE-1F811CA68313}"/>
    <hyperlink ref="C1960" location="RANGE!pronto___22_u_pronto_data_L01_22_20_22drilldown_22_20_22stock_code_20_22_20_22103206_________________________22" display="103206 - DIESEL FUEL BULK  " xr:uid="{5F56C1E0-D4CA-4718-B004-4E2DE84E206B}"/>
    <hyperlink ref="C1961" location="RANGE!pronto___22_u_pronto_data_L01_22_20_22drilldown_22_20_22stock_code_20_22_20_22103206_________________________22" display="103206 - DIESEL FUEL BULK  " xr:uid="{B71260E9-9054-4756-813D-9D9AE0277507}"/>
    <hyperlink ref="C1962" location="RANGE!pronto___22_u_pronto_data_L01_22_20_22drilldown_22_20_22stock_code_20_22_20_22103206_________________________22" display="103206 - DIESEL FUEL BULK  " xr:uid="{63EFB142-170A-41EE-8DB2-1A1D013CC148}"/>
    <hyperlink ref="C1963" location="RANGE!pronto___22_u_pronto_data_L01_22_20_22drilldown_22_20_22stock_code_20_22_20_22103206_________________________22" display="103206 - DIESEL FUEL BULK  " xr:uid="{72056862-A6E2-41DF-BD73-CC18CEC40FFC}"/>
    <hyperlink ref="C1964" location="RANGE!pronto___22_u_pronto_data_L01_22_20_22drilldown_22_20_22stock_code_20_22_20_22103206_________________________22" display="103206 - DIESEL FUEL BULK  " xr:uid="{61D29F1C-3712-4482-8755-FD8F1EFC1B47}"/>
    <hyperlink ref="C1965" location="RANGE!pronto___22_u_pronto_data_L01_22_20_22drilldown_22_20_22stock_code_20_22_20_22103206_________________________22" display="103206 - DIESEL FUEL BULK  " xr:uid="{4B49649F-190B-4473-9F6C-2046308E8A5D}"/>
    <hyperlink ref="C1966" location="RANGE!pronto___22_u_pronto_data_L01_22_20_22drilldown_22_20_22stock_code_20_22_20_22103206_________________________22" display="103206 - DIESEL FUEL BULK  " xr:uid="{365ABFF4-BFF9-4492-A851-52AFFD6720F4}"/>
    <hyperlink ref="C1967" location="RANGE!pronto___22_u_pronto_data_L01_22_20_22drilldown_22_20_22stock_code_20_22_20_22103206_________________________22" display="103206 - DIESEL FUEL BULK  " xr:uid="{46B0619A-8399-4A96-9574-FBA6EFB78A96}"/>
    <hyperlink ref="C1968" location="RANGE!pronto___22_u_pronto_data_L01_22_20_22drilldown_22_20_22stock_code_20_22_20_22103206_________________________22" display="103206 - DIESEL FUEL BULK  " xr:uid="{49AA929C-837C-4EE6-BDDC-1CC20D922CB8}"/>
    <hyperlink ref="C1969" location="RANGE!pronto___22_u_pronto_data_L01_22_20_22drilldown_22_20_22stock_code_20_22_20_22103206_________________________22" display="103206 - DIESEL FUEL BULK  " xr:uid="{BF5D3323-1B47-4FA4-A85A-02209CB12D2D}"/>
    <hyperlink ref="C1970" location="RANGE!pronto___22_u_pronto_data_L01_22_20_22drilldown_22_20_22stock_code_20_22_20_22103206_________________________22" display="103206 - DIESEL FUEL BULK  " xr:uid="{EBCF9D36-4773-4211-85B2-DCB8DE8136F1}"/>
    <hyperlink ref="C1971" location="RANGE!pronto___22_u_pronto_data_L01_22_20_22drilldown_22_20_22stock_code_20_22_20_22103206_________________________22" display="103206 - DIESEL FUEL BULK  " xr:uid="{B4588DA9-5051-4269-BF99-9839F410C0B7}"/>
    <hyperlink ref="C1972" location="RANGE!pronto___22_u_pronto_data_L01_22_20_22drilldown_22_20_22stock_code_20_22_20_22103206_________________________22" display="103206 - DIESEL FUEL BULK  " xr:uid="{594B33A3-BCF2-492B-A142-698083FD9F91}"/>
    <hyperlink ref="C1973" location="RANGE!pronto___22_u_pronto_data_L01_22_20_22drilldown_22_20_22stock_code_20_22_20_22103206_________________________22" display="103206 - DIESEL FUEL BULK  " xr:uid="{D890B904-35F4-4BCD-8A57-BC1EDFECC224}"/>
    <hyperlink ref="C1974" location="RANGE!pronto___22_u_pronto_data_L01_22_20_22drilldown_22_20_22stock_code_20_22_20_22103206_________________________22" display="103206 - DIESEL FUEL BULK  " xr:uid="{DE513255-CE6F-4A53-BABE-B9EFFD287177}"/>
    <hyperlink ref="C1975" location="RANGE!pronto___22_u_pronto_data_L01_22_20_22drilldown_22_20_22stock_code_20_22_20_22103206_________________________22" display="103206 - DIESEL FUEL BULK  " xr:uid="{5C5B548C-1850-4133-971D-A3A9C362BC28}"/>
    <hyperlink ref="C1976" location="RANGE!pronto___22_u_pronto_data_L01_22_20_22drilldown_22_20_22stock_code_20_22_20_22103206_________________________22" display="103206 - DIESEL FUEL BULK  " xr:uid="{00CF5B14-8D29-4294-A6FE-5B5AD60A0DB1}"/>
    <hyperlink ref="C1977" location="RANGE!pronto___22_u_pronto_data_L01_22_20_22drilldown_22_20_22stock_code_20_22_20_22103206_________________________22" display="103206 - DIESEL FUEL BULK  " xr:uid="{F6E6C899-7BA2-4EA1-867C-1879ADE24D03}"/>
    <hyperlink ref="C1978" location="RANGE!pronto___22_u_pronto_data_L01_22_20_22drilldown_22_20_22stock_code_20_22_20_22103206_________________________22" display="103206 - DIESEL FUEL BULK  " xr:uid="{BA64BA75-7F0B-46E2-A031-4040CC90C1F0}"/>
    <hyperlink ref="C1979" location="RANGE!pronto___22_u_pronto_data_L01_22_20_22drilldown_22_20_22stock_code_20_22_20_22103206_________________________22" display="103206 - DIESEL FUEL BULK  " xr:uid="{435BA94D-6A9C-421F-B8E9-C6EF9A88E7F4}"/>
    <hyperlink ref="C1980" location="RANGE!pronto___22_u_pronto_data_L01_22_20_22drilldown_22_20_22stock_code_20_22_20_22103206_________________________22" display="103206 - DIESEL FUEL BULK  " xr:uid="{49357C30-C863-4BD2-A4AC-99567440391B}"/>
    <hyperlink ref="C1981" location="RANGE!pronto___22_u_pronto_data_L01_22_20_22drilldown_22_20_22stock_code_20_22_20_22103206_________________________22" display="103206 - DIESEL FUEL BULK  " xr:uid="{61AE7FCE-5C65-4681-8827-05F580ABB17C}"/>
    <hyperlink ref="C1982" location="RANGE!pronto___22_u_pronto_data_L01_22_20_22drilldown_22_20_22stock_code_20_22_20_22103206_________________________22" display="103206 - DIESEL FUEL BULK  " xr:uid="{26D2BE71-4B47-4E81-B734-990C519DA614}"/>
    <hyperlink ref="C1983" location="RANGE!pronto___22_u_pronto_data_L01_22_20_22drilldown_22_20_22stock_code_20_22_20_22103206_________________________22" display="103206 - DIESEL FUEL BULK  " xr:uid="{25A98306-9576-40B1-9B1B-BF183402D84D}"/>
    <hyperlink ref="C1984" location="RANGE!pronto___22_u_pronto_data_L01_22_20_22drilldown_22_20_22stock_code_20_22_20_22103206_________________________22" display="103206 - DIESEL FUEL BULK  " xr:uid="{A43FD85F-2669-434D-90D9-B4A964B8EEF3}"/>
    <hyperlink ref="C1985" location="RANGE!pronto___22_u_pronto_data_L01_22_20_22drilldown_22_20_22stock_code_20_22_20_22103206_________________________22" display="103206 - DIESEL FUEL BULK  " xr:uid="{92D5C748-8377-452E-882E-E21E2583EB0E}"/>
    <hyperlink ref="C1986" location="RANGE!pronto___22_u_pronto_data_L01_22_20_22drilldown_22_20_22stock_code_20_22_20_22103206_________________________22" display="103206 - DIESEL FUEL BULK  " xr:uid="{0F72ED4C-DFA4-4488-9713-3D42E7AEB0EF}"/>
    <hyperlink ref="C1987" location="RANGE!pronto___22_u_pronto_data_L01_22_20_22drilldown_22_20_22stock_code_20_22_20_22103206_________________________22" display="103206 - DIESEL FUEL BULK  " xr:uid="{D2EB7840-AECD-42FB-AE8F-17F0A9184A1C}"/>
    <hyperlink ref="C1988" location="RANGE!pronto___22_u_pronto_data_L01_22_20_22drilldown_22_20_22stock_code_20_22_20_22103206_________________________22" display="103206 - DIESEL FUEL BULK  " xr:uid="{32C11515-0E7C-4077-8BD8-FE4BFF20D2E9}"/>
    <hyperlink ref="C1989" location="RANGE!pronto___22_u_pronto_data_L01_22_20_22drilldown_22_20_22stock_code_20_22_20_22103206_________________________22" display="103206 - DIESEL FUEL BULK  " xr:uid="{5E188A41-3DE8-474F-AA08-CE7A0B5FAB54}"/>
    <hyperlink ref="C1990" location="RANGE!pronto___22_u_pronto_data_L01_22_20_22drilldown_22_20_22stock_code_20_22_20_22103206_________________________22" display="103206 - DIESEL FUEL BULK  " xr:uid="{8AA789F4-AEAD-4D36-B1E2-6790376F061C}"/>
    <hyperlink ref="C1991" location="RANGE!pronto___22_u_pronto_data_L01_22_20_22drilldown_22_20_22stock_code_20_22_20_22103206_________________________22" display="103206 - DIESEL FUEL BULK  " xr:uid="{8A923D1D-7D2E-4930-927D-5FB41A52F230}"/>
    <hyperlink ref="C1992" location="RANGE!pronto___22_u_pronto_data_L01_22_20_22drilldown_22_20_22stock_code_20_22_20_22103206_________________________22" display="103206 - DIESEL FUEL BULK  " xr:uid="{6AED0971-743A-4A1F-B264-8A8DE566E351}"/>
    <hyperlink ref="C1993" location="RANGE!pronto___22_u_pronto_data_L01_22_20_22drilldown_22_20_22stock_code_20_22_20_22103206_________________________22" display="103206 - DIESEL FUEL BULK  " xr:uid="{59F25ADC-B651-4D59-9EA6-0F89E2CA5175}"/>
    <hyperlink ref="C1994" location="RANGE!pronto___22_u_pronto_data_L01_22_20_22drilldown_22_20_22stock_code_20_22_20_22103206_________________________22" display="103206 - DIESEL FUEL BULK  " xr:uid="{22743EFB-C860-4FDD-B1D3-A0BCBAD7351E}"/>
    <hyperlink ref="C1995" location="RANGE!pronto___22_u_pronto_data_L01_22_20_22drilldown_22_20_22stock_code_20_22_20_22103206_________________________22" display="103206 - DIESEL FUEL BULK  " xr:uid="{C658E307-AFF5-4338-AF8B-E76B1524D7D6}"/>
    <hyperlink ref="C1996" location="RANGE!pronto___22_u_pronto_data_L01_22_20_22drilldown_22_20_22stock_code_20_22_20_22103206_________________________22" display="103206 - DIESEL FUEL BULK  " xr:uid="{3199521F-AEDC-4C54-8186-FA800A8BFB69}"/>
    <hyperlink ref="C1997" location="RANGE!pronto___22_u_pronto_data_L01_22_20_22drilldown_22_20_22stock_code_20_22_20_22103206_________________________22" display="103206 - DIESEL FUEL BULK  " xr:uid="{87F88DFE-BB62-44F6-B251-BC4219CB122A}"/>
    <hyperlink ref="C1998" location="RANGE!pronto___22_u_pronto_data_L01_22_20_22drilldown_22_20_22stock_code_20_22_20_22103206_________________________22" display="103206 - DIESEL FUEL BULK  " xr:uid="{EDD0E6BE-25CB-4D06-A47B-CD0EB0C80181}"/>
    <hyperlink ref="C1999" location="RANGE!pronto___22_u_pronto_data_L01_22_20_22drilldown_22_20_22stock_code_20_22_20_22103206_________________________22" display="103206 - DIESEL FUEL BULK  " xr:uid="{099FA794-8B22-457B-BC30-24F59559E38F}"/>
    <hyperlink ref="C2000" location="RANGE!pronto___22_u_pronto_data_L01_22_20_22drilldown_22_20_22stock_code_20_22_20_22103206_________________________22" display="103206 - DIESEL FUEL BULK  " xr:uid="{C4B5460D-59A8-4C9F-92FD-9BA92F46B547}"/>
    <hyperlink ref="C2001" location="RANGE!pronto___22_u_pronto_data_L01_22_20_22drilldown_22_20_22stock_code_20_22_20_22103206_________________________22" display="103206 - DIESEL FUEL BULK  " xr:uid="{1CFE8B25-5A97-4974-A257-91DC3D39B7AD}"/>
    <hyperlink ref="C2002" location="RANGE!pronto___22_u_pronto_data_L01_22_20_22drilldown_22_20_22stock_code_20_22_20_22103206_________________________22" display="103206 - DIESEL FUEL BULK  " xr:uid="{F8C59EC7-7B89-44FB-83C4-EE9E8FE718F6}"/>
    <hyperlink ref="C2003" location="RANGE!pronto___22_u_pronto_data_L01_22_20_22drilldown_22_20_22stock_code_20_22_20_22103206_________________________22" display="103206 - DIESEL FUEL BULK  " xr:uid="{2C8E9B8B-DC43-4320-8957-DF1C4FCCDA70}"/>
    <hyperlink ref="C2004" location="RANGE!pronto___22_u_pronto_data_L01_22_20_22drilldown_22_20_22stock_code_20_22_20_22103206_________________________22" display="103206 - DIESEL FUEL BULK  " xr:uid="{492BC13C-E04E-43B5-981E-BB367510989C}"/>
    <hyperlink ref="C2005" location="RANGE!pronto___22_u_pronto_data_L01_22_20_22drilldown_22_20_22stock_code_20_22_20_22103206_________________________22" display="103206 - DIESEL FUEL BULK  " xr:uid="{DFDBEE38-E719-4C01-AFE4-CE74710EF179}"/>
    <hyperlink ref="C2006" location="RANGE!pronto___22_u_pronto_data_L01_22_20_22drilldown_22_20_22stock_code_20_22_20_22103206_________________________22" display="103206 - DIESEL FUEL BULK  " xr:uid="{99EA5986-19A9-488C-BFE6-4225B14DB72D}"/>
    <hyperlink ref="C2007" location="RANGE!pronto___22_u_pronto_data_L01_22_20_22drilldown_22_20_22stock_code_20_22_20_22103206_________________________22" display="103206 - DIESEL FUEL BULK  " xr:uid="{24953F63-6402-4084-8507-95145B6A560D}"/>
    <hyperlink ref="C2008" location="RANGE!pronto___22_u_pronto_data_L01_22_20_22drilldown_22_20_22stock_code_20_22_20_22103206_________________________22" display="103206 - DIESEL FUEL BULK  " xr:uid="{1DDD3495-8A07-4347-82C9-70C593501B67}"/>
    <hyperlink ref="C2009" location="RANGE!pronto___22_u_pronto_data_L01_22_20_22drilldown_22_20_22stock_code_20_22_20_22103206_________________________22" display="103206 - DIESEL FUEL BULK  " xr:uid="{1FD523D2-61A3-42F2-AC35-FAC4C811E72D}"/>
    <hyperlink ref="C2010" location="RANGE!pronto___22_u_pronto_data_L01_22_20_22drilldown_22_20_22stock_code_20_22_20_22103206_________________________22" display="103206 - DIESEL FUEL BULK  " xr:uid="{D4655683-5FB4-4C9A-8701-64068D12FD11}"/>
    <hyperlink ref="C2011" location="RANGE!pronto___22_u_pronto_data_L01_22_20_22drilldown_22_20_22stock_code_20_22_20_22103206_________________________22" display="103206 - DIESEL FUEL BULK  " xr:uid="{D8221B4C-3150-4CED-902B-2026C2527A62}"/>
    <hyperlink ref="C2012" location="RANGE!pronto___22_u_pronto_data_L01_22_20_22drilldown_22_20_22stock_code_20_22_20_22103206_________________________22" display="103206 - DIESEL FUEL BULK  " xr:uid="{42AA173C-FBBE-458F-A139-B3BBB1265F30}"/>
    <hyperlink ref="C2013" location="RANGE!pronto___22_u_pronto_data_L01_22_20_22drilldown_22_20_22stock_code_20_22_20_22103206_________________________22" display="103206 - DIESEL FUEL BULK  " xr:uid="{E6B187AD-B45C-4452-AEB5-E6AC9995C38F}"/>
    <hyperlink ref="C2014" location="RANGE!pronto___22_u_pronto_data_L01_22_20_22drilldown_22_20_22stock_code_20_22_20_22103206_________________________22" display="103206 - DIESEL FUEL BULK  " xr:uid="{473E8615-3DD1-4B61-9CAB-9FDEA1FA792F}"/>
    <hyperlink ref="C2015" location="RANGE!pronto___22_u_pronto_data_L01_22_20_22drilldown_22_20_22stock_code_20_22_20_22103206_________________________22" display="103206 - DIESEL FUEL BULK  " xr:uid="{AEB733E2-8CF9-4B10-B085-B78068F62F6C}"/>
    <hyperlink ref="C2016" location="RANGE!pronto___22_u_pronto_data_L01_22_20_22drilldown_22_20_22stock_code_20_22_20_22103206_________________________22" display="103206 - DIESEL FUEL BULK  " xr:uid="{BE4B4F6D-CFB2-4AC5-95EB-784CF111564D}"/>
    <hyperlink ref="C2017" location="RANGE!pronto___22_u_pronto_data_L01_22_20_22drilldown_22_20_22stock_code_20_22_20_22103206_________________________22" display="103206 - DIESEL FUEL BULK  " xr:uid="{08E9616B-B3C4-497D-8A4E-16760B4AFA72}"/>
    <hyperlink ref="C2018" location="RANGE!pronto___22_u_pronto_data_L01_22_20_22drilldown_22_20_22stock_code_20_22_20_22103206_________________________22" display="103206 - DIESEL FUEL BULK  " xr:uid="{1F839094-C264-46E2-9533-57EAD2A1B34A}"/>
    <hyperlink ref="C2019" location="RANGE!pronto___22_u_pronto_data_L01_22_20_22drilldown_22_20_22stock_code_20_22_20_22103206_________________________22" display="103206 - DIESEL FUEL BULK  " xr:uid="{6871B90B-BB8C-4B8B-A864-3788A9EB4809}"/>
    <hyperlink ref="C2020" location="RANGE!pronto___22_u_pronto_data_L01_22_20_22drilldown_22_20_22stock_code_20_22_20_22103206_________________________22" display="103206 - DIESEL FUEL BULK  " xr:uid="{20F8F14A-0E93-4A59-AD7A-326DC6318786}"/>
    <hyperlink ref="C2021" location="RANGE!pronto___22_u_pronto_data_L01_22_20_22drilldown_22_20_22stock_code_20_22_20_22103206_________________________22" display="103206 - DIESEL FUEL BULK  " xr:uid="{261B4729-A265-48FB-8972-73E45D3B90A0}"/>
    <hyperlink ref="C2022" location="RANGE!pronto___22_u_pronto_data_L01_22_20_22drilldown_22_20_22stock_code_20_22_20_22103206_________________________22" display="103206 - DIESEL FUEL BULK  " xr:uid="{D976F4AF-A8A3-45C5-94A7-9AC3E7F819A3}"/>
    <hyperlink ref="C2023" location="RANGE!pronto___22_u_pronto_data_L01_22_20_22drilldown_22_20_22stock_code_20_22_20_22103206_________________________22" display="103206 - DIESEL FUEL BULK  " xr:uid="{89727455-2FD2-4388-BEB5-8CE63EA37920}"/>
    <hyperlink ref="C2024" location="RANGE!pronto___22_u_pronto_data_L01_22_20_22drilldown_22_20_22stock_code_20_22_20_22103206_________________________22" display="103206 - DIESEL FUEL BULK  " xr:uid="{4B2EB75B-269B-4F83-B069-81191994E49E}"/>
    <hyperlink ref="C2025" location="RANGE!pronto___22_u_pronto_data_L01_22_20_22drilldown_22_20_22stock_code_20_22_20_22103206_________________________22" display="103206 - DIESEL FUEL BULK  " xr:uid="{14110389-8291-4A66-9DB2-9DAD87519B0E}"/>
    <hyperlink ref="C2026" location="RANGE!pronto___22_u_pronto_data_L01_22_20_22drilldown_22_20_22stock_code_20_22_20_22103206_________________________22" display="103206 - DIESEL FUEL BULK  " xr:uid="{8D59CE61-0F89-4D8C-AA2B-45C77F90C1F2}"/>
    <hyperlink ref="C2027" location="RANGE!pronto___22_u_pronto_data_L01_22_20_22drilldown_22_20_22stock_code_20_22_20_22103206_________________________22" display="103206 - DIESEL FUEL BULK  " xr:uid="{34C8FA47-F812-4542-AB96-B6E868B40D77}"/>
    <hyperlink ref="C2028" location="RANGE!pronto___22_u_pronto_data_L01_22_20_22drilldown_22_20_22stock_code_20_22_20_22103206_________________________22" display="103206 - DIESEL FUEL BULK  " xr:uid="{00EFF54C-15AF-4C50-A88F-F229CF85942B}"/>
    <hyperlink ref="C2029" location="RANGE!pronto___22_u_pronto_data_L01_22_20_22drilldown_22_20_22stock_code_20_22_20_22103206_________________________22" display="103206 - DIESEL FUEL BULK  " xr:uid="{D34D657D-A2FB-4B34-A695-20BD9FAFC885}"/>
    <hyperlink ref="C2030" location="RANGE!pronto___22_u_pronto_data_L01_22_20_22drilldown_22_20_22stock_code_20_22_20_22103206_________________________22" display="103206 - DIESEL FUEL BULK  " xr:uid="{362B47AA-F6E6-4FDF-8B59-8C47FEB96049}"/>
    <hyperlink ref="C2031" location="RANGE!pronto___22_u_pronto_data_L01_22_20_22drilldown_22_20_22stock_code_20_22_20_22103206_________________________22" display="103206 - DIESEL FUEL BULK  " xr:uid="{34EA91C7-2705-410B-94A3-A8E9585E2A7E}"/>
    <hyperlink ref="C2032" location="RANGE!pronto___22_u_pronto_data_L01_22_20_22drilldown_22_20_22stock_code_20_22_20_22103206_________________________22" display="103206 - DIESEL FUEL BULK  " xr:uid="{04B8C582-8B63-48BF-96F5-2A62034BBF73}"/>
    <hyperlink ref="C2033" location="RANGE!pronto___22_u_pronto_data_L01_22_20_22drilldown_22_20_22stock_code_20_22_20_22103206_________________________22" display="103206 - DIESEL FUEL BULK  " xr:uid="{BBE4FCA5-3AE2-43AA-9D15-2F87E7799691}"/>
    <hyperlink ref="C2034" location="RANGE!pronto___22_u_pronto_data_L01_22_20_22drilldown_22_20_22stock_code_20_22_20_22103206_________________________22" display="103206 - DIESEL FUEL BULK  " xr:uid="{99710FD5-C7F5-4B3A-9050-3B8234849AEC}"/>
    <hyperlink ref="C2035" location="RANGE!pronto___22_u_pronto_data_L01_22_20_22drilldown_22_20_22stock_code_20_22_20_22103206_________________________22" display="103206 - DIESEL FUEL BULK  " xr:uid="{7D719624-641E-4C2F-9119-1A23E0D242C9}"/>
    <hyperlink ref="C2036" location="RANGE!pronto___22_u_pronto_data_L01_22_20_22drilldown_22_20_22stock_code_20_22_20_22103206_________________________22" display="103206 - DIESEL FUEL BULK  " xr:uid="{1162A024-C458-4B4B-8714-9AC65BD9F086}"/>
    <hyperlink ref="C2037" location="RANGE!pronto___22_u_pronto_data_L01_22_20_22drilldown_22_20_22stock_code_20_22_20_22103206_________________________22" display="103206 - DIESEL FUEL BULK  " xr:uid="{B1EAE2C7-C827-4ED1-9CFC-B6B30C60D9DA}"/>
    <hyperlink ref="C2038" location="RANGE!pronto___22_u_pronto_data_L01_22_20_22drilldown_22_20_22stock_code_20_22_20_22103206_________________________22" display="103206 - DIESEL FUEL BULK  " xr:uid="{78D493FA-477F-406A-885D-7C2DF6656349}"/>
    <hyperlink ref="C2039" location="RANGE!pronto___22_u_pronto_data_L01_22_20_22drilldown_22_20_22stock_code_20_22_20_22103206_________________________22" display="103206 - DIESEL FUEL BULK  " xr:uid="{12F3ED76-48DC-4FCA-A895-07D28C69FE76}"/>
    <hyperlink ref="C2040" location="RANGE!pronto___22_u_pronto_data_L01_22_20_22drilldown_22_20_22stock_code_20_22_20_22103206_________________________22" display="103206 - DIESEL FUEL BULK  " xr:uid="{A0C0ADD0-773D-4790-B195-86AEEAF14002}"/>
    <hyperlink ref="C2041" location="RANGE!pronto___22_u_pronto_data_L01_22_20_22drilldown_22_20_22stock_code_20_22_20_22103206_________________________22" display="103206 - DIESEL FUEL BULK  " xr:uid="{BC8CA99A-6313-4509-9B63-09BC646BC69F}"/>
    <hyperlink ref="C2042" location="RANGE!pronto___22_u_pronto_data_L01_22_20_22drilldown_22_20_22stock_code_20_22_20_22103206_________________________22" display="103206 - DIESEL FUEL BULK  " xr:uid="{3B822139-3330-4888-AE1F-AB9630193E36}"/>
    <hyperlink ref="C2043" location="RANGE!pronto___22_u_pronto_data_L01_22_20_22drilldown_22_20_22stock_code_20_22_20_22103206_________________________22" display="103206 - DIESEL FUEL BULK  " xr:uid="{231FBEB8-958D-4D6F-8084-FB5C4655EB09}"/>
    <hyperlink ref="C2044" location="RANGE!pronto___22_u_pronto_data_L01_22_20_22drilldown_22_20_22stock_code_20_22_20_22103206_________________________22" display="103206 - DIESEL FUEL BULK  " xr:uid="{B656ABD2-9F58-48EE-B9C8-04EC21317781}"/>
    <hyperlink ref="C2045" location="RANGE!pronto___22_u_pronto_data_L01_22_20_22drilldown_22_20_22stock_code_20_22_20_22103206_________________________22" display="103206 - DIESEL FUEL BULK  " xr:uid="{0302A0CC-F329-485B-ADFD-DC4D928E29BE}"/>
    <hyperlink ref="C2046" location="RANGE!pronto___22_u_pronto_data_L01_22_20_22drilldown_22_20_22stock_code_20_22_20_22103206_________________________22" display="103206 - DIESEL FUEL BULK  " xr:uid="{65BB965D-F67B-4833-87AD-702D85823363}"/>
    <hyperlink ref="C2047" location="RANGE!pronto___22_u_pronto_data_L01_22_20_22drilldown_22_20_22stock_code_20_22_20_22103206_________________________22" display="103206 - DIESEL FUEL BULK  " xr:uid="{A9D0DA9B-D66E-45C0-B73B-3B4AFF8D96C5}"/>
    <hyperlink ref="C2048" location="RANGE!pronto___22_u_pronto_data_L01_22_20_22drilldown_22_20_22stock_code_20_22_20_22103206_________________________22" display="103206 - DIESEL FUEL BULK  " xr:uid="{1AF1C626-285E-4A89-AD22-A66EA1F07842}"/>
    <hyperlink ref="C2049" location="RANGE!pronto___22_u_pronto_data_L01_22_20_22drilldown_22_20_22stock_code_20_22_20_22103206_________________________22" display="103206 - DIESEL FUEL BULK  " xr:uid="{66F11FCD-6D5A-49A1-8D61-3009780B4585}"/>
    <hyperlink ref="C2050" location="RANGE!pronto___22_u_pronto_data_L01_22_20_22drilldown_22_20_22stock_code_20_22_20_22103206_________________________22" display="103206 - DIESEL FUEL BULK  " xr:uid="{6962818E-32D7-4BFA-84A9-3915C2558480}"/>
    <hyperlink ref="C2051" location="RANGE!pronto___22_u_pronto_data_L01_22_20_22drilldown_22_20_22stock_code_20_22_20_22103206_________________________22" display="103206 - DIESEL FUEL BULK  " xr:uid="{2DD88916-ADAF-4E24-906A-FDC57326AD9B}"/>
    <hyperlink ref="C2052" location="RANGE!pronto___22_u_pronto_data_L01_22_20_22drilldown_22_20_22stock_code_20_22_20_22103206_________________________22" display="103206 - DIESEL FUEL BULK  " xr:uid="{C8114D2E-41BF-43A9-B767-FD4EFC068D03}"/>
    <hyperlink ref="C2053" location="RANGE!pronto___22_u_pronto_data_L01_22_20_22drilldown_22_20_22stock_code_20_22_20_22103206_________________________22" display="103206 - DIESEL FUEL BULK  " xr:uid="{C6F9E619-4749-4F31-96AB-51C54C6544A2}"/>
    <hyperlink ref="C2054" location="RANGE!pronto___22_u_pronto_data_L01_22_20_22drilldown_22_20_22stock_code_20_22_20_22103206_________________________22" display="103206 - DIESEL FUEL BULK  " xr:uid="{F454A182-CAA0-429B-AA0B-261B5D9F7B67}"/>
    <hyperlink ref="C2055" location="RANGE!pronto___22_u_pronto_data_L01_22_20_22drilldown_22_20_22stock_code_20_22_20_22103206_________________________22" display="103206 - DIESEL FUEL BULK  " xr:uid="{EE2C80DE-881C-4F09-92BA-B3BE4438343A}"/>
    <hyperlink ref="C2056" location="RANGE!pronto___22_u_pronto_data_L01_22_20_22drilldown_22_20_22stock_code_20_22_20_22103206_________________________22" display="103206 - DIESEL FUEL BULK  " xr:uid="{1FFA234B-7E16-4DA4-AA42-EA2766DE99C0}"/>
    <hyperlink ref="C2057" location="RANGE!pronto___22_u_pronto_data_L01_22_20_22drilldown_22_20_22stock_code_20_22_20_22103206_________________________22" display="103206 - DIESEL FUEL BULK  " xr:uid="{5F4CC56C-81F2-4544-B78E-AE0EED61D288}"/>
    <hyperlink ref="C2058" location="RANGE!pronto___22_u_pronto_data_L01_22_20_22drilldown_22_20_22stock_code_20_22_20_22103206_________________________22" display="103206 - DIESEL FUEL BULK  " xr:uid="{44B1585E-5DFC-4747-9F9B-86FF53BE818D}"/>
    <hyperlink ref="C2059" location="RANGE!pronto___22_u_pronto_data_L01_22_20_22drilldown_22_20_22stock_code_20_22_20_22103206_________________________22" display="103206 - DIESEL FUEL BULK  " xr:uid="{99B0EF67-6C4E-45BF-BB53-8818667A6C5D}"/>
    <hyperlink ref="C2060" location="RANGE!pronto___22_u_pronto_data_L01_22_20_22drilldown_22_20_22stock_code_20_22_20_22103206_________________________22" display="103206 - DIESEL FUEL BULK  " xr:uid="{CB6FF177-0259-4FB8-A666-9A4B9EB51228}"/>
    <hyperlink ref="C2061" location="RANGE!pronto___22_u_pronto_data_L01_22_20_22drilldown_22_20_22stock_code_20_22_20_22103206_________________________22" display="103206 - DIESEL FUEL BULK  " xr:uid="{1B95AF65-9A78-4AB9-B50B-44A602BF0920}"/>
    <hyperlink ref="C2062" location="RANGE!pronto___22_u_pronto_data_L01_22_20_22drilldown_22_20_22stock_code_20_22_20_22103206_________________________22" display="103206 - DIESEL FUEL BULK  " xr:uid="{FB666275-DBF3-42E4-A008-5ACF06CF9A93}"/>
    <hyperlink ref="C2063" location="RANGE!pronto___22_u_pronto_data_L01_22_20_22drilldown_22_20_22stock_code_20_22_20_22103206_________________________22" display="103206 - DIESEL FUEL BULK  " xr:uid="{41F63E6D-0BB1-4F7C-AFD8-6CB1B19BCA31}"/>
    <hyperlink ref="C2064" location="RANGE!pronto___22_u_pronto_data_L01_22_20_22drilldown_22_20_22stock_code_20_22_20_22103206_________________________22" display="103206 - DIESEL FUEL BULK  " xr:uid="{EF80CB8B-6C4E-4F08-BF65-0FBD0915120D}"/>
    <hyperlink ref="C2065" location="RANGE!pronto___22_u_pronto_data_L01_22_20_22drilldown_22_20_22stock_code_20_22_20_22103206_________________________22" display="103206 - DIESEL FUEL BULK  " xr:uid="{721AF0F7-FD94-493C-BE9C-91CB68A14626}"/>
    <hyperlink ref="C2066" location="RANGE!pronto___22_u_pronto_data_L01_22_20_22drilldown_22_20_22stock_code_20_22_20_22103206_________________________22" display="103206 - DIESEL FUEL BULK  " xr:uid="{036CDEC8-CA62-4CC9-A26A-34143EADF8C8}"/>
    <hyperlink ref="C2067" location="RANGE!pronto___22_u_pronto_data_L01_22_20_22drilldown_22_20_22stock_code_20_22_20_22103206_________________________22" display="103206 - DIESEL FUEL BULK  " xr:uid="{49D7E6FC-753A-45E9-96C2-F9464CCB6130}"/>
    <hyperlink ref="C2068" location="RANGE!pronto___22_u_pronto_data_L01_22_20_22drilldown_22_20_22stock_code_20_22_20_22103206_________________________22" display="103206 - DIESEL FUEL BULK  " xr:uid="{B51645A8-C6F6-4460-9EDF-C6292E37FECC}"/>
    <hyperlink ref="C2069" location="RANGE!pronto___22_u_pronto_data_L01_22_20_22drilldown_22_20_22stock_code_20_22_20_22103206_________________________22" display="103206 - DIESEL FUEL BULK  " xr:uid="{72466531-B21D-4071-98B3-8AC5693A24AF}"/>
    <hyperlink ref="C2070" location="RANGE!pronto___22_u_pronto_data_L01_22_20_22drilldown_22_20_22stock_code_20_22_20_22103206_________________________22" display="103206 - DIESEL FUEL BULK  " xr:uid="{4B45E6DE-3CC7-4125-8368-279C0749DC97}"/>
    <hyperlink ref="C2071" location="RANGE!pronto___22_u_pronto_data_L01_22_20_22drilldown_22_20_22stock_code_20_22_20_22103206_________________________22" display="103206 - DIESEL FUEL BULK  " xr:uid="{02CF687B-5F05-4C4C-AE4B-742AA9576103}"/>
    <hyperlink ref="C2072" location="RANGE!pronto___22_u_pronto_data_L01_22_20_22drilldown_22_20_22stock_code_20_22_20_22103206_________________________22" display="103206 - DIESEL FUEL BULK  " xr:uid="{2D39FD54-1503-44D4-A504-F663421C82C9}"/>
    <hyperlink ref="C2073" location="RANGE!pronto___22_u_pronto_data_L01_22_20_22drilldown_22_20_22stock_code_20_22_20_22103206_________________________22" display="103206 - DIESEL FUEL BULK  " xr:uid="{D437A539-9AF2-49C9-A0EC-269C79194BD2}"/>
    <hyperlink ref="C2074" location="RANGE!pronto___22_u_pronto_data_L01_22_20_22drilldown_22_20_22stock_code_20_22_20_22103206_________________________22" display="103206 - DIESEL FUEL BULK  " xr:uid="{40DBF39F-8A8C-4FA0-A627-3387ECD0E697}"/>
    <hyperlink ref="C2075" location="RANGE!pronto___22_u_pronto_data_L01_22_20_22drilldown_22_20_22stock_code_20_22_20_22103206_________________________22" display="103206 - DIESEL FUEL BULK  " xr:uid="{901BEC95-8B92-475E-9CCC-9AA11B1A4098}"/>
    <hyperlink ref="C2076" location="RANGE!pronto___22_u_pronto_data_L01_22_20_22drilldown_22_20_22stock_code_20_22_20_22103206_________________________22" display="103206 - DIESEL FUEL BULK  " xr:uid="{01763DE2-9009-4550-8FE5-D7941AEC3BF9}"/>
    <hyperlink ref="C2077" location="RANGE!pronto___22_u_pronto_data_L01_22_20_22drilldown_22_20_22stock_code_20_22_20_22103206_________________________22" display="103206 - DIESEL FUEL BULK  " xr:uid="{0093BBF7-84FC-45E7-A1AD-E3B127DD8196}"/>
    <hyperlink ref="C2078" location="RANGE!pronto___22_u_pronto_data_L01_22_20_22drilldown_22_20_22stock_code_20_22_20_22103206_________________________22" display="103206 - DIESEL FUEL BULK  " xr:uid="{13A19038-AFB6-4960-A512-9991E9E9A194}"/>
    <hyperlink ref="C2079" location="RANGE!pronto___22_u_pronto_data_L01_22_20_22drilldown_22_20_22stock_code_20_22_20_22103206_________________________22" display="103206 - DIESEL FUEL BULK  " xr:uid="{B0989722-F759-48F7-B3D8-B28D5331CCD0}"/>
    <hyperlink ref="C2080" location="RANGE!pronto___22_u_pronto_data_L01_22_20_22drilldown_22_20_22stock_code_20_22_20_22103206_________________________22" display="103206 - DIESEL FUEL BULK  " xr:uid="{E1C674F5-ADC5-49BF-B94D-2E531E053902}"/>
    <hyperlink ref="C2081" location="RANGE!pronto___22_u_pronto_data_L01_22_20_22drilldown_22_20_22stock_code_20_22_20_22103206_________________________22" display="103206 - DIESEL FUEL BULK  " xr:uid="{F0A5D210-1CD0-4214-AD05-302687E3E9F3}"/>
    <hyperlink ref="C2082" location="RANGE!pronto___22_u_pronto_data_L01_22_20_22drilldown_22_20_22stock_code_20_22_20_22103206_________________________22" display="103206 - DIESEL FUEL BULK  " xr:uid="{0786C1CE-A101-44A8-B7ED-CFF6F0C27CEA}"/>
    <hyperlink ref="C2083" location="RANGE!pronto___22_u_pronto_data_L01_22_20_22drilldown_22_20_22stock_code_20_22_20_22103206_________________________22" display="103206 - DIESEL FUEL BULK  " xr:uid="{874F2B60-FA9E-47B4-9187-51979C4BF621}"/>
    <hyperlink ref="C2084" location="RANGE!pronto___22_u_pronto_data_L01_22_20_22drilldown_22_20_22stock_code_20_22_20_22103206_________________________22" display="103206 - DIESEL FUEL BULK  " xr:uid="{4E8B6511-B9CA-4FF1-A79D-FAB501478419}"/>
    <hyperlink ref="C2085" location="RANGE!pronto___22_u_pronto_data_L01_22_20_22drilldown_22_20_22stock_code_20_22_20_22103206_________________________22" display="103206 - DIESEL FUEL BULK  " xr:uid="{3EFC7D36-8F93-444D-97AF-78FF19EC4FBD}"/>
    <hyperlink ref="C2086" location="RANGE!pronto___22_u_pronto_data_L01_22_20_22drilldown_22_20_22stock_code_20_22_20_22103206_________________________22" display="103206 - DIESEL FUEL BULK  " xr:uid="{26170DBA-1B9C-4DE1-9F05-5495BF4CBAA0}"/>
    <hyperlink ref="C2087" location="RANGE!pronto___22_u_pronto_data_L01_22_20_22drilldown_22_20_22stock_code_20_22_20_22103206_________________________22" display="103206 - DIESEL FUEL BULK  " xr:uid="{03C88754-C21F-4E08-85C9-CFAD623D51CA}"/>
    <hyperlink ref="C2088" location="RANGE!pronto___22_u_pronto_data_L01_22_20_22drilldown_22_20_22stock_code_20_22_20_22103206_________________________22" display="103206 - DIESEL FUEL BULK  " xr:uid="{7B6BF331-5043-4FEC-81F3-3809539A564F}"/>
    <hyperlink ref="C2089" location="RANGE!pronto___22_u_pronto_data_L01_22_20_22drilldown_22_20_22stock_code_20_22_20_22103206_________________________22" display="103206 - DIESEL FUEL BULK  " xr:uid="{34E04045-436C-4EC3-B7EA-2DC028A39FBF}"/>
    <hyperlink ref="C2090" location="RANGE!pronto___22_u_pronto_data_L01_22_20_22drilldown_22_20_22stock_code_20_22_20_22103206_________________________22" display="103206 - DIESEL FUEL BULK  " xr:uid="{365634EE-6CB7-4D72-B5AB-C5DEF48503B0}"/>
    <hyperlink ref="C2091" location="RANGE!pronto___22_u_pronto_data_L01_22_20_22drilldown_22_20_22stock_code_20_22_20_22103206_________________________22" display="103206 - DIESEL FUEL BULK  " xr:uid="{7684BFFA-A1AB-4846-9382-56754FA2A233}"/>
    <hyperlink ref="C2092" location="RANGE!pronto___22_u_pronto_data_L01_22_20_22drilldown_22_20_22stock_code_20_22_20_22103206_________________________22" display="103206 - DIESEL FUEL BULK  " xr:uid="{F218C929-1779-450B-9409-4D6D0E48A1FD}"/>
    <hyperlink ref="C2093" location="RANGE!pronto___22_u_pronto_data_L01_22_20_22drilldown_22_20_22stock_code_20_22_20_22103206_________________________22" display="103206 - DIESEL FUEL BULK  " xr:uid="{4F16C396-B282-4BA3-8E6C-F5E0A8A354DC}"/>
    <hyperlink ref="C2094" location="RANGE!pronto___22_u_pronto_data_L01_22_20_22drilldown_22_20_22stock_code_20_22_20_22103206_________________________22" display="103206 - DIESEL FUEL BULK  " xr:uid="{685AAC0B-62DB-4DB4-9800-4A14C4916D9C}"/>
    <hyperlink ref="C2095" location="RANGE!pronto___22_u_pronto_data_L01_22_20_22drilldown_22_20_22stock_code_20_22_20_22103206_________________________22" display="103206 - DIESEL FUEL BULK  " xr:uid="{0877633F-2E4D-4E56-9246-2E6DE2BC4312}"/>
    <hyperlink ref="C2096" location="RANGE!pronto___22_u_pronto_data_L01_22_20_22drilldown_22_20_22stock_code_20_22_20_22103206_________________________22" display="103206 - DIESEL FUEL BULK  " xr:uid="{4A1DDBF6-AA84-4733-98EA-0157A2F7F5AF}"/>
    <hyperlink ref="C2097" location="RANGE!pronto___22_u_pronto_data_L01_22_20_22drilldown_22_20_22stock_code_20_22_20_22103206_________________________22" display="103206 - DIESEL FUEL BULK  " xr:uid="{93AC2F0A-7335-4450-922B-52B07E777B87}"/>
    <hyperlink ref="C2098" location="RANGE!pronto___22_u_pronto_data_L01_22_20_22drilldown_22_20_22stock_code_20_22_20_22103206_________________________22" display="103206 - DIESEL FUEL BULK  " xr:uid="{86F7ECBB-2A34-4BF2-AAD3-4DD2AFB37EEF}"/>
    <hyperlink ref="C2099" location="RANGE!pronto___22_u_pronto_data_L01_22_20_22drilldown_22_20_22stock_code_20_22_20_22103206_________________________22" display="103206 - DIESEL FUEL BULK  " xr:uid="{24355CB0-483A-43A3-9C5C-321BB3B06CEB}"/>
    <hyperlink ref="C2100" location="RANGE!pronto___22_u_pronto_data_L01_22_20_22drilldown_22_20_22stock_code_20_22_20_22103206_________________________22" display="103206 - DIESEL FUEL BULK  " xr:uid="{8077199D-144C-4F3F-A20E-FDDF3C90F63D}"/>
    <hyperlink ref="C2101" location="RANGE!pronto___22_u_pronto_data_L01_22_20_22drilldown_22_20_22stock_code_20_22_20_22103206_________________________22" display="103206 - DIESEL FUEL BULK  " xr:uid="{81463D81-AD7C-4AC2-87A5-CBB8282F886A}"/>
    <hyperlink ref="C2102" location="RANGE!pronto___22_u_pronto_data_L01_22_20_22drilldown_22_20_22stock_code_20_22_20_22103206_________________________22" display="103206 - DIESEL FUEL BULK  " xr:uid="{D16E3E7E-8CAB-40A2-99D5-6DE29EC978DE}"/>
    <hyperlink ref="C2103" location="RANGE!pronto___22_u_pronto_data_L01_22_20_22drilldown_22_20_22stock_code_20_22_20_22103206_________________________22" display="103206 - DIESEL FUEL BULK  " xr:uid="{59ED53AF-DC05-49E4-AABE-B05EA75F12AE}"/>
    <hyperlink ref="C2104" location="RANGE!pronto___22_u_pronto_data_L01_22_20_22drilldown_22_20_22stock_code_20_22_20_22103206_________________________22" display="103206 - DIESEL FUEL BULK  " xr:uid="{A8DA1C76-B09A-4EFC-9953-D538B4813BEB}"/>
    <hyperlink ref="C2105" location="RANGE!pronto___22_u_pronto_data_L01_22_20_22drilldown_22_20_22stock_code_20_22_20_22103206_________________________22" display="103206 - DIESEL FUEL BULK  " xr:uid="{6DEED0EC-1926-41F2-82E4-4556166D3F8C}"/>
    <hyperlink ref="C2106" location="RANGE!pronto___22_u_pronto_data_L01_22_20_22drilldown_22_20_22stock_code_20_22_20_22103206_________________________22" display="103206 - DIESEL FUEL BULK  " xr:uid="{2ABDD3F6-D82D-4B39-BA5D-98AD1BC2EBD4}"/>
    <hyperlink ref="C2107" location="RANGE!pronto___22_u_pronto_data_L01_22_20_22drilldown_22_20_22stock_code_20_22_20_22103206_________________________22" display="103206 - DIESEL FUEL BULK  " xr:uid="{02455329-EB8B-4908-990C-6988BBB75428}"/>
    <hyperlink ref="C2108" location="RANGE!pronto___22_u_pronto_data_L01_22_20_22drilldown_22_20_22stock_code_20_22_20_22103206_________________________22" display="103206 - DIESEL FUEL BULK  " xr:uid="{FC3B6238-AAC0-4961-A3A1-E8B31818B52B}"/>
    <hyperlink ref="C2109" location="RANGE!pronto___22_u_pronto_data_L01_22_20_22drilldown_22_20_22stock_code_20_22_20_22103206_________________________22" display="103206 - DIESEL FUEL BULK  " xr:uid="{93576730-FE0C-4090-9E83-1A6005A887F9}"/>
    <hyperlink ref="C2110" location="RANGE!pronto___22_u_pronto_data_L01_22_20_22drilldown_22_20_22stock_code_20_22_20_22103206_________________________22" display="103206 - DIESEL FUEL BULK  " xr:uid="{00B7A8AA-E5AC-4CC7-933B-16CD64ECDCD5}"/>
    <hyperlink ref="C2111" location="RANGE!pronto___22_u_pronto_data_L01_22_20_22drilldown_22_20_22stock_code_20_22_20_22103206_________________________22" display="103206 - DIESEL FUEL BULK  " xr:uid="{03DC1D07-7D7E-4242-9492-9D6F7026B79D}"/>
    <hyperlink ref="C2112" location="RANGE!pronto___22_u_pronto_data_L01_22_20_22drilldown_22_20_22stock_code_20_22_20_22103206_________________________22" display="103206 - DIESEL FUEL BULK  " xr:uid="{86A3B83A-C23D-49B9-AF25-1C276250DBDE}"/>
    <hyperlink ref="C2113" location="RANGE!pronto___22_u_pronto_data_L01_22_20_22drilldown_22_20_22stock_code_20_22_20_22103206_________________________22" display="103206 - DIESEL FUEL BULK  " xr:uid="{F6100CCF-9A09-4FAF-B04F-CD204C413F4F}"/>
    <hyperlink ref="C2114" location="RANGE!pronto___22_u_pronto_data_L01_22_20_22drilldown_22_20_22stock_code_20_22_20_22103206_________________________22" display="103206 - DIESEL FUEL BULK  " xr:uid="{87522628-DFDF-4A1E-920B-4023153C563A}"/>
    <hyperlink ref="C2115" location="RANGE!pronto___22_u_pronto_data_L01_22_20_22drilldown_22_20_22stock_code_20_22_20_22103206_________________________22" display="103206 - DIESEL FUEL BULK  " xr:uid="{B415B4CF-56A1-4EEF-8D36-C6E7E6C33AD7}"/>
    <hyperlink ref="C2116" location="RANGE!pronto___22_u_pronto_data_L01_22_20_22drilldown_22_20_22stock_code_20_22_20_22103206_________________________22" display="103206 - DIESEL FUEL BULK  " xr:uid="{1F15156F-8AB1-444D-AD8B-9514FB92A9CB}"/>
    <hyperlink ref="C2117" location="RANGE!pronto___22_u_pronto_data_L01_22_20_22drilldown_22_20_22stock_code_20_22_20_22103206_________________________22" display="103206 - DIESEL FUEL BULK  " xr:uid="{6A779C9B-150D-47C7-A74E-5395469FC14B}"/>
    <hyperlink ref="C2118" location="RANGE!pronto___22_u_pronto_data_L01_22_20_22drilldown_22_20_22stock_code_20_22_20_22103206_________________________22" display="103206 - DIESEL FUEL BULK  " xr:uid="{376460FF-5B97-405F-99F3-8BE44015580F}"/>
    <hyperlink ref="C2119" location="RANGE!pronto___22_u_pronto_data_L01_22_20_22drilldown_22_20_22stock_code_20_22_20_22103206_________________________22" display="103206 - DIESEL FUEL BULK  " xr:uid="{D5EC6E27-39BA-4664-90D2-3FE396F71319}"/>
    <hyperlink ref="C2120" location="RANGE!pronto___22_u_pronto_data_L01_22_20_22drilldown_22_20_22stock_code_20_22_20_22103206_________________________22" display="103206 - DIESEL FUEL BULK  " xr:uid="{526B87BB-B843-4192-B95F-A88651753D36}"/>
    <hyperlink ref="C2121" location="RANGE!pronto___22_u_pronto_data_L01_22_20_22drilldown_22_20_22stock_code_20_22_20_22103206_________________________22" display="103206 - DIESEL FUEL BULK  " xr:uid="{4D6241DB-1D66-47A1-BF9B-CDF620EC13D9}"/>
    <hyperlink ref="C2122" location="RANGE!pronto___22_u_pronto_data_L01_22_20_22drilldown_22_20_22stock_code_20_22_20_22103206_________________________22" display="103206 - DIESEL FUEL BULK  " xr:uid="{1462E23C-52F9-4A06-A23F-0F871966D75B}"/>
    <hyperlink ref="C2123" location="RANGE!pronto___22_u_pronto_data_L01_22_20_22drilldown_22_20_22stock_code_20_22_20_22103206_________________________22" display="103206 - DIESEL FUEL BULK  " xr:uid="{09312A08-FF71-4E63-A254-0FF484508A52}"/>
    <hyperlink ref="C2124" location="RANGE!pronto___22_u_pronto_data_L01_22_20_22drilldown_22_20_22stock_code_20_22_20_22103206_________________________22" display="103206 - DIESEL FUEL BULK  " xr:uid="{8E1448DF-04B7-462A-BD8C-53CC4B906990}"/>
    <hyperlink ref="C2125" location="RANGE!pronto___22_u_pronto_data_L01_22_20_22drilldown_22_20_22stock_code_20_22_20_22103206_________________________22" display="103206 - DIESEL FUEL BULK  " xr:uid="{B065528A-58D2-43DA-8DD6-1F700FCD3CFC}"/>
    <hyperlink ref="C2126" location="RANGE!pronto___22_u_pronto_data_L01_22_20_22drilldown_22_20_22stock_code_20_22_20_22103206_________________________22" display="103206 - DIESEL FUEL BULK  " xr:uid="{CD0640B6-473B-4077-9B74-1EE85338ADBB}"/>
    <hyperlink ref="C2127" location="RANGE!pronto___22_u_pronto_data_L01_22_20_22drilldown_22_20_22stock_code_20_22_20_22103206_________________________22" display="103206 - DIESEL FUEL BULK  " xr:uid="{54686EDB-1FF8-47E8-BACC-72F3E4BB11F6}"/>
    <hyperlink ref="C2128" location="RANGE!pronto___22_u_pronto_data_L01_22_20_22drilldown_22_20_22stock_code_20_22_20_22103206_________________________22" display="103206 - DIESEL FUEL BULK  " xr:uid="{E0315F82-395A-4B3A-9864-77A77A60D076}"/>
    <hyperlink ref="C2129" location="RANGE!pronto___22_u_pronto_data_L01_22_20_22drilldown_22_20_22stock_code_20_22_20_22103206_________________________22" display="103206 - DIESEL FUEL BULK  " xr:uid="{166EE32B-6BEB-44E8-8630-C30E32F90EC9}"/>
    <hyperlink ref="C2130" location="RANGE!pronto___22_u_pronto_data_L01_22_20_22drilldown_22_20_22stock_code_20_22_20_22103206_________________________22" display="103206 - DIESEL FUEL BULK  " xr:uid="{1F0406D6-C91E-479C-8447-D960860520ED}"/>
    <hyperlink ref="C2131" location="RANGE!pronto___22_u_pronto_data_L01_22_20_22drilldown_22_20_22stock_code_20_22_20_22103206_________________________22" display="103206 - DIESEL FUEL BULK  " xr:uid="{1D95E49A-DA82-4046-B8D3-BD1762AD269E}"/>
    <hyperlink ref="C2132" location="RANGE!pronto___22_u_pronto_data_L01_22_20_22drilldown_22_20_22stock_code_20_22_20_22103206_________________________22" display="103206 - DIESEL FUEL BULK  " xr:uid="{59DDA006-BFF2-4451-9490-B3A4E74F845A}"/>
    <hyperlink ref="C2133" location="RANGE!pronto___22_u_pronto_data_L01_22_20_22drilldown_22_20_22stock_code_20_22_20_22103206_________________________22" display="103206 - DIESEL FUEL BULK  " xr:uid="{0C47A706-1DED-4B19-8FB5-F058A112C379}"/>
    <hyperlink ref="C2134" location="RANGE!pronto___22_u_pronto_data_L01_22_20_22drilldown_22_20_22stock_code_20_22_20_22103206_________________________22" display="103206 - DIESEL FUEL BULK  " xr:uid="{F1A9BDE5-B490-4FD7-88FB-32EAE1960265}"/>
    <hyperlink ref="C2135" location="RANGE!pronto___22_u_pronto_data_L01_22_20_22drilldown_22_20_22stock_code_20_22_20_22103206_________________________22" display="103206 - DIESEL FUEL BULK  " xr:uid="{3A042167-B39F-45CC-849C-99D5CF49BE44}"/>
    <hyperlink ref="C2136" location="RANGE!pronto___22_u_pronto_data_L01_22_20_22drilldown_22_20_22stock_code_20_22_20_22103206_________________________22" display="103206 - DIESEL FUEL BULK  " xr:uid="{10AF9FAA-A1B7-48C3-9AE6-8EC7A835D167}"/>
    <hyperlink ref="C2137" location="RANGE!pronto___22_u_pronto_data_L01_22_20_22drilldown_22_20_22stock_code_20_22_20_22103206_________________________22" display="103206 - DIESEL FUEL BULK  " xr:uid="{CAD4E00D-8589-4314-9181-AE4502D27C05}"/>
    <hyperlink ref="C2138" location="RANGE!pronto___22_u_pronto_data_L01_22_20_22drilldown_22_20_22stock_code_20_22_20_22103206_________________________22" display="103206 - DIESEL FUEL BULK  " xr:uid="{C1DC9D78-A71A-4D52-8E2C-3D59CFDC57A5}"/>
    <hyperlink ref="C2139" location="RANGE!pronto___22_u_pronto_data_L01_22_20_22drilldown_22_20_22stock_code_20_22_20_22103206_________________________22" display="103206 - DIESEL FUEL BULK  " xr:uid="{F678149B-329F-4C5D-ACA2-60E155D8A6C1}"/>
    <hyperlink ref="C2140" location="RANGE!pronto___22_u_pronto_data_L01_22_20_22drilldown_22_20_22stock_code_20_22_20_22103206_________________________22" display="103206 - DIESEL FUEL BULK  " xr:uid="{7726BC1B-4494-4A53-9189-B75CEA1FBBD0}"/>
    <hyperlink ref="C2141" location="RANGE!pronto___22_u_pronto_data_L01_22_20_22drilldown_22_20_22stock_code_20_22_20_22103206_________________________22" display="103206 - DIESEL FUEL BULK  " xr:uid="{209F65FD-3941-4D29-9690-E90E8EEB6896}"/>
    <hyperlink ref="C2142" location="RANGE!pronto___22_u_pronto_data_L01_22_20_22drilldown_22_20_22stock_code_20_22_20_22103206_________________________22" display="103206 - DIESEL FUEL BULK  " xr:uid="{A6379E89-D644-444C-B572-446F25D1C899}"/>
    <hyperlink ref="C2143" location="RANGE!pronto___22_u_pronto_data_L01_22_20_22drilldown_22_20_22stock_code_20_22_20_22103206_________________________22" display="103206 - DIESEL FUEL BULK  " xr:uid="{77E5DB75-D738-4A8B-9BE7-8FDB0915C2E7}"/>
    <hyperlink ref="C2144" location="RANGE!pronto___22_u_pronto_data_L01_22_20_22drilldown_22_20_22stock_code_20_22_20_22103206_________________________22" display="103206 - DIESEL FUEL BULK  " xr:uid="{980CBB5A-76D4-4053-852E-EFBE06565B77}"/>
    <hyperlink ref="C2145" location="RANGE!pronto___22_u_pronto_data_L01_22_20_22drilldown_22_20_22stock_code_20_22_20_22103206_________________________22" display="103206 - DIESEL FUEL BULK  " xr:uid="{95736392-D745-4F27-937C-45D2807920D1}"/>
    <hyperlink ref="C2146" location="RANGE!pronto___22_u_pronto_data_L01_22_20_22drilldown_22_20_22stock_code_20_22_20_22103206_________________________22" display="103206 - DIESEL FUEL BULK  " xr:uid="{D5D2F1A2-70AC-46CA-A3D5-7FE9B158CCBD}"/>
    <hyperlink ref="C2147" location="RANGE!pronto___22_u_pronto_data_L01_22_20_22drilldown_22_20_22stock_code_20_22_20_22103206_________________________22" display="103206 - DIESEL FUEL BULK  " xr:uid="{9557D403-E3B0-460D-AC09-39736AFE999A}"/>
    <hyperlink ref="C2148" location="RANGE!pronto___22_u_pronto_data_L01_22_20_22drilldown_22_20_22stock_code_20_22_20_22103206_________________________22" display="103206 - DIESEL FUEL BULK  " xr:uid="{7DDB1C44-F099-4AE9-84CF-4BA7A814DB27}"/>
    <hyperlink ref="C2149" location="RANGE!pronto___22_u_pronto_data_L01_22_20_22drilldown_22_20_22stock_code_20_22_20_22103206_________________________22" display="103206 - DIESEL FUEL BULK  " xr:uid="{7CBCDC34-88F4-4282-851F-005564C53BA8}"/>
    <hyperlink ref="C2150" location="RANGE!pronto___22_u_pronto_data_L01_22_20_22drilldown_22_20_22stock_code_20_22_20_22103206_________________________22" display="103206 - DIESEL FUEL BULK  " xr:uid="{C35BC33D-5B54-487A-AF1F-C7D59A854B07}"/>
    <hyperlink ref="C2151" location="RANGE!pronto___22_u_pronto_data_L01_22_20_22drilldown_22_20_22stock_code_20_22_20_22103206_________________________22" display="103206 - DIESEL FUEL BULK  " xr:uid="{E8C201FF-82FE-46E4-AC1E-D35429CC60C1}"/>
    <hyperlink ref="C2152" location="RANGE!pronto___22_u_pronto_data_L01_22_20_22drilldown_22_20_22stock_code_20_22_20_22103206_________________________22" display="103206 - DIESEL FUEL BULK  " xr:uid="{450FC613-432D-4D46-AE58-1EB2B0E19922}"/>
    <hyperlink ref="C2153" location="RANGE!pronto___22_u_pronto_data_L01_22_20_22drilldown_22_20_22stock_code_20_22_20_22103206_________________________22" display="103206 - DIESEL FUEL BULK  " xr:uid="{1D069D09-3020-47A0-977F-42FDA1ADF71A}"/>
    <hyperlink ref="C2154" location="RANGE!pronto___22_u_pronto_data_L01_22_20_22drilldown_22_20_22stock_code_20_22_20_22103206_________________________22" display="103206 - DIESEL FUEL BULK  " xr:uid="{4865EA20-552D-4D4F-A4BC-3327139584C6}"/>
    <hyperlink ref="C2155" location="RANGE!pronto___22_u_pronto_data_L01_22_20_22drilldown_22_20_22stock_code_20_22_20_22103206_________________________22" display="103206 - DIESEL FUEL BULK  " xr:uid="{9A5D7EF4-B528-4C79-AAF5-DCF33249E9DF}"/>
    <hyperlink ref="C2156" location="RANGE!pronto___22_u_pronto_data_L01_22_20_22drilldown_22_20_22stock_code_20_22_20_22103206_________________________22" display="103206 - DIESEL FUEL BULK  " xr:uid="{7C5ED5C4-6CD4-467E-AB8A-B7F3E11CF6EA}"/>
    <hyperlink ref="C2157" location="RANGE!pronto___22_u_pronto_data_L01_22_20_22drilldown_22_20_22stock_code_20_22_20_22103206_________________________22" display="103206 - DIESEL FUEL BULK  " xr:uid="{99606C2B-0BE5-4AC9-A16D-53D5DFF80C00}"/>
    <hyperlink ref="C2158" location="RANGE!pronto___22_u_pronto_data_L01_22_20_22drilldown_22_20_22stock_code_20_22_20_22103206_________________________22" display="103206 - DIESEL FUEL BULK  " xr:uid="{01F010AD-296F-47C4-ABD5-E241F280A0C4}"/>
    <hyperlink ref="C2159" location="RANGE!pronto___22_u_pronto_data_L01_22_20_22drilldown_22_20_22stock_code_20_22_20_22103206_________________________22" display="103206 - DIESEL FUEL BULK  " xr:uid="{E6549303-6B5D-45B1-A786-AA0E9E977B22}"/>
    <hyperlink ref="C2160" location="RANGE!pronto___22_u_pronto_data_L01_22_20_22drilldown_22_20_22stock_code_20_22_20_22103206_________________________22" display="103206 - DIESEL FUEL BULK  " xr:uid="{08C15CD0-5F5B-4CB2-900B-610E64171446}"/>
    <hyperlink ref="C2161" location="RANGE!pronto___22_u_pronto_data_L01_22_20_22drilldown_22_20_22stock_code_20_22_20_22103206_________________________22" display="103206 - DIESEL FUEL BULK  " xr:uid="{E7B72237-1CF3-4BED-BF89-E08E4AAB271A}"/>
    <hyperlink ref="C2162" location="RANGE!pronto___22_u_pronto_data_L01_22_20_22drilldown_22_20_22stock_code_20_22_20_22103206_________________________22" display="103206 - DIESEL FUEL BULK  " xr:uid="{5FDF4AA7-C7BC-4F3C-9D6F-86E6BB5DCAF1}"/>
    <hyperlink ref="C2163" location="RANGE!pronto___22_u_pronto_data_L01_22_20_22drilldown_22_20_22stock_code_20_22_20_22103206_________________________22" display="103206 - DIESEL FUEL BULK  " xr:uid="{9E4C7902-89ED-4412-A906-217E15971218}"/>
    <hyperlink ref="C2164" location="RANGE!pronto___22_u_pronto_data_L01_22_20_22drilldown_22_20_22stock_code_20_22_20_22103206_________________________22" display="103206 - DIESEL FUEL BULK  " xr:uid="{BA41D0A4-5969-4468-9C96-2C8D810B3A6D}"/>
    <hyperlink ref="C2165" location="RANGE!pronto___22_u_pronto_data_L01_22_20_22drilldown_22_20_22stock_code_20_22_20_22103206_________________________22" display="103206 - DIESEL FUEL BULK  " xr:uid="{97EE2A64-2589-46AA-9174-E91A350E1EC5}"/>
    <hyperlink ref="C2166" location="RANGE!pronto___22_u_pronto_data_L01_22_20_22drilldown_22_20_22stock_code_20_22_20_22103206_________________________22" display="103206 - DIESEL FUEL BULK  " xr:uid="{DCA52BBB-E1EA-49D5-BEE7-A0F9479DCD9A}"/>
    <hyperlink ref="C2167" location="RANGE!pronto___22_u_pronto_data_L01_22_20_22drilldown_22_20_22stock_code_20_22_20_22103206_________________________22" display="103206 - DIESEL FUEL BULK  " xr:uid="{4F462ECA-DF22-45D8-9925-617EBD9971C8}"/>
    <hyperlink ref="C2168" location="RANGE!pronto___22_u_pronto_data_L01_22_20_22drilldown_22_20_22stock_code_20_22_20_22103206_________________________22" display="103206 - DIESEL FUEL BULK  " xr:uid="{D5CE105E-F6B5-4B6A-B46F-4793C4831717}"/>
    <hyperlink ref="C2169" location="RANGE!pronto___22_u_pronto_data_L01_22_20_22drilldown_22_20_22stock_code_20_22_20_22103206_________________________22" display="103206 - DIESEL FUEL BULK  " xr:uid="{009A37B4-B621-40A9-ABF3-D85FCC40F6F2}"/>
    <hyperlink ref="C2170" location="RANGE!pronto___22_u_pronto_data_L01_22_20_22drilldown_22_20_22stock_code_20_22_20_22103206_________________________22" display="103206 - DIESEL FUEL BULK  " xr:uid="{63F5DB53-9372-4FF5-B169-1C48398CECB2}"/>
    <hyperlink ref="C2171" location="RANGE!pronto___22_u_pronto_data_L01_22_20_22drilldown_22_20_22stock_code_20_22_20_22103206_________________________22" display="103206 - DIESEL FUEL BULK  " xr:uid="{254A52CD-A4E3-4C5A-A095-26E3D6B3B4C3}"/>
    <hyperlink ref="C2172" location="RANGE!pronto___22_u_pronto_data_L01_22_20_22drilldown_22_20_22stock_code_20_22_20_22103206_________________________22" display="103206 - DIESEL FUEL BULK  " xr:uid="{B2B121A4-4BE7-4332-99A6-6309518B329C}"/>
    <hyperlink ref="C2173" location="RANGE!pronto___22_u_pronto_data_L01_22_20_22drilldown_22_20_22stock_code_20_22_20_22103206_________________________22" display="103206 - DIESEL FUEL BULK  " xr:uid="{0623BE7B-7A85-460D-AB70-3391410C03B8}"/>
    <hyperlink ref="C2174" location="RANGE!pronto___22_u_pronto_data_L01_22_20_22drilldown_22_20_22stock_code_20_22_20_22103206_________________________22" display="103206 - DIESEL FUEL BULK  " xr:uid="{54B0E4C8-DC2C-48BF-AE9D-FAB641FEB290}"/>
    <hyperlink ref="C2175" location="RANGE!pronto___22_u_pronto_data_L01_22_20_22drilldown_22_20_22stock_code_20_22_20_22103206_________________________22" display="103206 - DIESEL FUEL BULK  " xr:uid="{54EAD92F-35DC-4C23-9F69-B86C5937771E}"/>
    <hyperlink ref="C2176" location="RANGE!pronto___22_u_pronto_data_L01_22_20_22drilldown_22_20_22stock_code_20_22_20_22103206_________________________22" display="103206 - DIESEL FUEL BULK  " xr:uid="{E91049A4-0507-4A0C-93C9-CDD97F201998}"/>
    <hyperlink ref="C2177" location="RANGE!pronto___22_u_pronto_data_L01_22_20_22drilldown_22_20_22stock_code_20_22_20_22103206_________________________22" display="103206 - DIESEL FUEL BULK  " xr:uid="{50453298-DDAB-47F1-92F4-1B162A051F5A}"/>
    <hyperlink ref="C2178" location="RANGE!pronto___22_u_pronto_data_L01_22_20_22drilldown_22_20_22stock_code_20_22_20_22103206_________________________22" display="103206 - DIESEL FUEL BULK  " xr:uid="{BE669300-7838-479E-A06A-02AE687F80B6}"/>
    <hyperlink ref="C2179" location="RANGE!pronto___22_u_pronto_data_L01_22_20_22drilldown_22_20_22stock_code_20_22_20_22103206_________________________22" display="103206 - DIESEL FUEL BULK  " xr:uid="{D74A6C69-6C44-4146-AA2C-1B9A6A0FB443}"/>
    <hyperlink ref="C2180" location="RANGE!pronto___22_u_pronto_data_L01_22_20_22drilldown_22_20_22stock_code_20_22_20_22103206_________________________22" display="103206 - DIESEL FUEL BULK  " xr:uid="{960FFB0C-227C-4128-92F0-9E7D5A60F39A}"/>
    <hyperlink ref="C2181" location="RANGE!pronto___22_u_pronto_data_L01_22_20_22drilldown_22_20_22stock_code_20_22_20_22103206_________________________22" display="103206 - DIESEL FUEL BULK  " xr:uid="{2079A13D-0058-4079-82B0-E2A4369DBE55}"/>
    <hyperlink ref="C2182" location="RANGE!pronto___22_u_pronto_data_L01_22_20_22drilldown_22_20_22stock_code_20_22_20_22103206_________________________22" display="103206 - DIESEL FUEL BULK  " xr:uid="{53D0377C-8FEA-4A16-89CD-011B3F3A401D}"/>
    <hyperlink ref="C2183" location="RANGE!pronto___22_u_pronto_data_L01_22_20_22drilldown_22_20_22stock_code_20_22_20_22103206_________________________22" display="103206 - DIESEL FUEL BULK  " xr:uid="{5AA99EF2-C637-479E-888C-7C3147A5C88E}"/>
    <hyperlink ref="C2184" location="RANGE!pronto___22_u_pronto_data_L01_22_20_22drilldown_22_20_22stock_code_20_22_20_22103206_________________________22" display="103206 - DIESEL FUEL BULK  " xr:uid="{F8E083F3-03F7-4E75-8FF9-A99E5328EEAE}"/>
    <hyperlink ref="C2185" location="RANGE!pronto___22_u_pronto_data_L01_22_20_22drilldown_22_20_22stock_code_20_22_20_22103206_________________________22" display="103206 - DIESEL FUEL BULK  " xr:uid="{28AF5FAF-B26E-4D75-A9ED-6A3075DB45B7}"/>
    <hyperlink ref="C2186" location="RANGE!pronto___22_u_pronto_data_L01_22_20_22drilldown_22_20_22stock_code_20_22_20_22103206_________________________22" display="103206 - DIESEL FUEL BULK  " xr:uid="{12883212-0069-499C-A7C2-88F949BDAF34}"/>
    <hyperlink ref="C2187" location="RANGE!pronto___22_u_pronto_data_L01_22_20_22drilldown_22_20_22stock_code_20_22_20_22103206_________________________22" display="103206 - DIESEL FUEL BULK  " xr:uid="{3992AE7F-4A79-4C99-9161-36650A4A6BA6}"/>
    <hyperlink ref="C2188" location="RANGE!pronto___22_u_pronto_data_L01_22_20_22drilldown_22_20_22stock_code_20_22_20_22103206_________________________22" display="103206 - DIESEL FUEL BULK  " xr:uid="{A0F38452-F9C6-42DF-8F9A-6953C81B2689}"/>
    <hyperlink ref="C2189" location="RANGE!pronto___22_u_pronto_data_L01_22_20_22drilldown_22_20_22stock_code_20_22_20_22103206_________________________22" display="103206 - DIESEL FUEL BULK  " xr:uid="{38150F6A-A07C-4258-ADAB-C6B2D68F2BD4}"/>
    <hyperlink ref="C2190" location="RANGE!pronto___22_u_pronto_data_L01_22_20_22drilldown_22_20_22stock_code_20_22_20_22103206_________________________22" display="103206 - DIESEL FUEL BULK  " xr:uid="{81E69E34-E355-4417-813A-0595633D1A6E}"/>
    <hyperlink ref="C2191" location="RANGE!pronto___22_u_pronto_data_L01_22_20_22drilldown_22_20_22stock_code_20_22_20_22103206_________________________22" display="103206 - DIESEL FUEL BULK  " xr:uid="{1E783C05-12F0-4F0F-A4C2-CE9A2727D4F3}"/>
    <hyperlink ref="C2192" location="RANGE!pronto___22_u_pronto_data_L01_22_20_22drilldown_22_20_22stock_code_20_22_20_22103206_________________________22" display="103206 - DIESEL FUEL BULK  " xr:uid="{521A4F5F-A3E8-4FF1-9D86-191D63B9FBF5}"/>
    <hyperlink ref="C2193" location="RANGE!pronto___22_u_pronto_data_L01_22_20_22drilldown_22_20_22stock_code_20_22_20_22103206_________________________22" display="103206 - DIESEL FUEL BULK  " xr:uid="{B6E2ED28-62B5-41B2-ADAC-AA3C74BFD33C}"/>
    <hyperlink ref="C2194" location="RANGE!pronto___22_u_pronto_data_L01_22_20_22drilldown_22_20_22stock_code_20_22_20_22103206_________________________22" display="103206 - DIESEL FUEL BULK  " xr:uid="{393990DF-B891-43E3-8DD3-0546DDE68A31}"/>
    <hyperlink ref="C2195" location="RANGE!pronto___22_u_pronto_data_L01_22_20_22drilldown_22_20_22stock_code_20_22_20_22103206_________________________22" display="103206 - DIESEL FUEL BULK  " xr:uid="{10367C0D-13B0-47BE-847C-EA4FC4E040C9}"/>
    <hyperlink ref="C2196" location="RANGE!pronto___22_u_pronto_data_L01_22_20_22drilldown_22_20_22stock_code_20_22_20_22103206_________________________22" display="103206 - DIESEL FUEL BULK  " xr:uid="{A069D8CB-137B-4117-8047-7000C8B182C7}"/>
    <hyperlink ref="C2197" location="RANGE!pronto___22_u_pronto_data_L01_22_20_22drilldown_22_20_22stock_code_20_22_20_22103206_________________________22" display="103206 - DIESEL FUEL BULK  " xr:uid="{3E335BB7-67D9-48BF-8553-A7110821BC0E}"/>
    <hyperlink ref="C2198" location="RANGE!pronto___22_u_pronto_data_L01_22_20_22drilldown_22_20_22stock_code_20_22_20_22103206_________________________22" display="103206 - DIESEL FUEL BULK  " xr:uid="{692A50E9-DB55-4852-9A55-F036D367A0B0}"/>
    <hyperlink ref="C2199" location="RANGE!pronto___22_u_pronto_data_L01_22_20_22drilldown_22_20_22stock_code_20_22_20_22103206_________________________22" display="103206 - DIESEL FUEL BULK  " xr:uid="{F2403C57-CDDF-415C-ADE0-9950B993F523}"/>
    <hyperlink ref="C2200" location="RANGE!pronto___22_u_pronto_data_L01_22_20_22drilldown_22_20_22stock_code_20_22_20_22103206_________________________22" display="103206 - DIESEL FUEL BULK  " xr:uid="{3EDC78F4-64F8-42EC-91FB-A98CB262886E}"/>
    <hyperlink ref="C2201" location="RANGE!pronto___22_u_pronto_data_L01_22_20_22drilldown_22_20_22stock_code_20_22_20_22103206_________________________22" display="103206 - DIESEL FUEL BULK  " xr:uid="{07CE3A70-6B80-40E7-8641-5FF1840ECEFB}"/>
    <hyperlink ref="C2202" location="RANGE!pronto___22_u_pronto_data_L01_22_20_22drilldown_22_20_22stock_code_20_22_20_22103206_________________________22" display="103206 - DIESEL FUEL BULK  " xr:uid="{40920DF8-6C9E-4562-AA07-1E9BCC09E1C5}"/>
    <hyperlink ref="C2203" location="RANGE!pronto___22_u_pronto_data_L01_22_20_22drilldown_22_20_22stock_code_20_22_20_22103206_________________________22" display="103206 - DIESEL FUEL BULK  " xr:uid="{6C7E4680-298C-4AAC-A68C-0C22493709FB}"/>
    <hyperlink ref="C2204" location="RANGE!pronto___22_u_pronto_data_L01_22_20_22drilldown_22_20_22stock_code_20_22_20_22103206_________________________22" display="103206 - DIESEL FUEL BULK  " xr:uid="{29A36BAC-38DF-408D-BD2B-E3F8289F622A}"/>
    <hyperlink ref="C2205" location="RANGE!pronto___22_u_pronto_data_L01_22_20_22drilldown_22_20_22stock_code_20_22_20_22103206_________________________22" display="103206 - DIESEL FUEL BULK  " xr:uid="{9B196DA8-20EC-44AC-ACA6-EE2266EC0B2E}"/>
    <hyperlink ref="C2206" location="RANGE!pronto___22_u_pronto_data_L01_22_20_22drilldown_22_20_22stock_code_20_22_20_22103206_________________________22" display="103206 - DIESEL FUEL BULK  " xr:uid="{23851CBB-D0E9-4C22-87E3-D04E2AB4D439}"/>
    <hyperlink ref="C2207" location="RANGE!pronto___22_u_pronto_data_L01_22_20_22drilldown_22_20_22stock_code_20_22_20_22103206_________________________22" display="103206 - DIESEL FUEL BULK  " xr:uid="{11988C3F-BC4E-4282-B40C-1753BB0D66D4}"/>
    <hyperlink ref="C2208" location="RANGE!pronto___22_u_pronto_data_L01_22_20_22drilldown_22_20_22stock_code_20_22_20_22103206_________________________22" display="103206 - DIESEL FUEL BULK  " xr:uid="{C46A7F6A-7884-4F9A-A063-056C2DDDFDE9}"/>
    <hyperlink ref="C2209" location="RANGE!pronto___22_u_pronto_data_L01_22_20_22drilldown_22_20_22stock_code_20_22_20_22103206_________________________22" display="103206 - DIESEL FUEL BULK  " xr:uid="{1F452D5E-4C56-4A48-8559-A6FDF71605DD}"/>
    <hyperlink ref="C2210" location="RANGE!pronto___22_u_pronto_data_L01_22_20_22drilldown_22_20_22stock_code_20_22_20_22103206_________________________22" display="103206 - DIESEL FUEL BULK  " xr:uid="{D6ECF452-A540-4E8C-8D7F-64E62E0B20DB}"/>
    <hyperlink ref="C2211" location="RANGE!pronto___22_u_pronto_data_L01_22_20_22drilldown_22_20_22stock_code_20_22_20_22103206_________________________22" display="103206 - DIESEL FUEL BULK  " xr:uid="{1A97C13C-6AC1-48E0-846C-494074CB3741}"/>
    <hyperlink ref="C2212" location="RANGE!pronto___22_u_pronto_data_L01_22_20_22drilldown_22_20_22stock_code_20_22_20_22103206_________________________22" display="103206 - DIESEL FUEL BULK  " xr:uid="{C8BDE31D-6C9B-4234-8840-09829D712728}"/>
    <hyperlink ref="C2213" location="RANGE!pronto___22_u_pronto_data_L01_22_20_22drilldown_22_20_22stock_code_20_22_20_22103206_________________________22" display="103206 - DIESEL FUEL BULK  " xr:uid="{AE1BB0A4-7903-4B12-A518-CBE0D46A95CA}"/>
    <hyperlink ref="C2214" location="RANGE!pronto___22_u_pronto_data_L01_22_20_22drilldown_22_20_22stock_code_20_22_20_22103206_________________________22" display="103206 - DIESEL FUEL BULK  " xr:uid="{9DF9D921-4C20-440E-B937-630B5A6A61F8}"/>
    <hyperlink ref="C2215" location="RANGE!pronto___22_u_pronto_data_L01_22_20_22drilldown_22_20_22stock_code_20_22_20_22103206_________________________22" display="103206 - DIESEL FUEL BULK  " xr:uid="{C288060E-CB41-4BE3-9494-AC3A8936F7D1}"/>
    <hyperlink ref="C2216" location="RANGE!pronto___22_u_pronto_data_L01_22_20_22drilldown_22_20_22stock_code_20_22_20_22103206_________________________22" display="103206 - DIESEL FUEL BULK  " xr:uid="{F1FD9FB6-39FF-43F1-BE1D-7CD6214A986D}"/>
    <hyperlink ref="C2217" location="RANGE!pronto___22_u_pronto_data_L01_22_20_22drilldown_22_20_22stock_code_20_22_20_22103206_________________________22" display="103206 - DIESEL FUEL BULK  " xr:uid="{E5CB4EDA-AD09-4BA8-9242-6D854DB992B4}"/>
    <hyperlink ref="C2218" location="RANGE!pronto___22_u_pronto_data_L01_22_20_22drilldown_22_20_22stock_code_20_22_20_22103206_________________________22" display="103206 - DIESEL FUEL BULK  " xr:uid="{168F61F9-3AD3-47A0-9EE6-10100C572BCF}"/>
    <hyperlink ref="C2219" location="RANGE!pronto___22_u_pronto_data_L01_22_20_22drilldown_22_20_22stock_code_20_22_20_22103206_________________________22" display="103206 - DIESEL FUEL BULK  " xr:uid="{B9BE6243-659C-4154-9709-F1BFEC637506}"/>
    <hyperlink ref="C2220" location="RANGE!pronto___22_u_pronto_data_L01_22_20_22drilldown_22_20_22stock_code_20_22_20_22103206_________________________22" display="103206 - DIESEL FUEL BULK  " xr:uid="{7D0ABAF4-4A45-482B-BBA1-7C5980C951CE}"/>
    <hyperlink ref="C2221" location="RANGE!pronto___22_u_pronto_data_L01_22_20_22drilldown_22_20_22stock_code_20_22_20_22103206_________________________22" display="103206 - DIESEL FUEL BULK  " xr:uid="{071BCEB8-369F-49F1-9605-338008A15389}"/>
    <hyperlink ref="C2222" location="RANGE!pronto___22_u_pronto_data_L01_22_20_22drilldown_22_20_22stock_code_20_22_20_22103206_________________________22" display="103206 - DIESEL FUEL BULK  " xr:uid="{0968827C-9B61-4F7B-B30D-D246D919B8D5}"/>
    <hyperlink ref="C2223" location="RANGE!pronto___22_u_pronto_data_L01_22_20_22drilldown_22_20_22stock_code_20_22_20_22103206_________________________22" display="103206 - DIESEL FUEL BULK  " xr:uid="{D379B65D-B6DE-4EC9-B8E0-455C768A2BBA}"/>
    <hyperlink ref="C2224" location="RANGE!pronto___22_u_pronto_data_L01_22_20_22drilldown_22_20_22stock_code_20_22_20_22103206_________________________22" display="103206 - DIESEL FUEL BULK  " xr:uid="{BF554AC3-621C-422C-B79D-9ED4890A08D7}"/>
    <hyperlink ref="C2225" location="RANGE!pronto___22_u_pronto_data_L01_22_20_22drilldown_22_20_22stock_code_20_22_20_22103206_________________________22" display="103206 - DIESEL FUEL BULK  " xr:uid="{DD330EBE-DD7A-4EF8-84BD-3837F17A7EF7}"/>
    <hyperlink ref="C2226" location="RANGE!pronto___22_u_pronto_data_L01_22_20_22drilldown_22_20_22stock_code_20_22_20_22103206_________________________22" display="103206 - DIESEL FUEL BULK  " xr:uid="{2E6FBB46-5C29-4689-9AA2-4E780AB4A352}"/>
    <hyperlink ref="C2227" location="RANGE!pronto___22_u_pronto_data_L01_22_20_22drilldown_22_20_22stock_code_20_22_20_22103206_________________________22" display="103206 - DIESEL FUEL BULK  " xr:uid="{B63AE304-CF04-40F0-8B3C-A38F545BA32E}"/>
    <hyperlink ref="C2228" location="RANGE!pronto___22_u_pronto_data_L01_22_20_22drilldown_22_20_22stock_code_20_22_20_22103206_________________________22" display="103206 - DIESEL FUEL BULK  " xr:uid="{0D295B31-D136-47DE-90AF-0C5E25FEEB80}"/>
    <hyperlink ref="C2229" location="RANGE!pronto___22_u_pronto_data_L01_22_20_22drilldown_22_20_22stock_code_20_22_20_22103206_________________________22" display="103206 - DIESEL FUEL BULK  " xr:uid="{8ECE4CAD-69C7-4665-BC0A-92509D190B4F}"/>
    <hyperlink ref="C2230" location="RANGE!pronto___22_u_pronto_data_L01_22_20_22drilldown_22_20_22stock_code_20_22_20_22103206_________________________22" display="103206 - DIESEL FUEL BULK  " xr:uid="{901B37EB-E2DF-44F7-9CC1-6AAA92C56271}"/>
    <hyperlink ref="C2231" location="RANGE!pronto___22_u_pronto_data_L01_22_20_22drilldown_22_20_22stock_code_20_22_20_22103206_________________________22" display="103206 - DIESEL FUEL BULK  " xr:uid="{4C1F1E45-F403-4A1F-905A-396F6C45EAD4}"/>
    <hyperlink ref="C2232" location="RANGE!pronto___22_u_pronto_data_L01_22_20_22drilldown_22_20_22stock_code_20_22_20_22103206_________________________22" display="103206 - DIESEL FUEL BULK  " xr:uid="{5784E7AE-C3F1-4F7D-9BD9-E96AF66C1397}"/>
    <hyperlink ref="C2233" location="RANGE!pronto___22_u_pronto_data_L01_22_20_22drilldown_22_20_22stock_code_20_22_20_22103206_________________________22" display="103206 - DIESEL FUEL BULK  " xr:uid="{211BC52E-B81D-43F9-BF45-83206539E078}"/>
    <hyperlink ref="C2234" location="RANGE!pronto___22_u_pronto_data_L01_22_20_22drilldown_22_20_22stock_code_20_22_20_22103206_________________________22" display="103206 - DIESEL FUEL BULK  " xr:uid="{740CE2BA-7058-4BF7-8021-8E6A99FC2B49}"/>
    <hyperlink ref="C2235" location="RANGE!pronto___22_u_pronto_data_L01_22_20_22drilldown_22_20_22stock_code_20_22_20_22103206_________________________22" display="103206 - DIESEL FUEL BULK  " xr:uid="{9B4501CC-2795-4643-8A58-BA444500A4AC}"/>
    <hyperlink ref="C2236" location="RANGE!pronto___22_u_pronto_data_L01_22_20_22drilldown_22_20_22stock_code_20_22_20_22103206_________________________22" display="103206 - DIESEL FUEL BULK  " xr:uid="{6CE222EE-44FC-460D-92E9-1E260670381E}"/>
    <hyperlink ref="C2237" location="RANGE!pronto___22_u_pronto_data_L01_22_20_22drilldown_22_20_22stock_code_20_22_20_22103206_________________________22" display="103206 - DIESEL FUEL BULK  " xr:uid="{4870B598-B6CE-4689-BC90-C3D48F68DA5C}"/>
    <hyperlink ref="C2238" location="RANGE!pronto___22_u_pronto_data_L01_22_20_22drilldown_22_20_22stock_code_20_22_20_22103206_________________________22" display="103206 - DIESEL FUEL BULK  " xr:uid="{D6F124CA-F0BA-409E-A7F2-53747BEC1892}"/>
    <hyperlink ref="C2239" location="RANGE!pronto___22_u_pronto_data_L01_22_20_22drilldown_22_20_22stock_code_20_22_20_22103206_________________________22" display="103206 - DIESEL FUEL BULK  " xr:uid="{9AAF9B73-5E88-47E5-B40E-6818ED108E28}"/>
    <hyperlink ref="C2240" location="RANGE!pronto___22_u_pronto_data_L01_22_20_22drilldown_22_20_22stock_code_20_22_20_22103206_________________________22" display="103206 - DIESEL FUEL BULK  " xr:uid="{246A6305-2197-4256-8694-1208FD774865}"/>
    <hyperlink ref="C2241" location="RANGE!pronto___22_u_pronto_data_L01_22_20_22drilldown_22_20_22stock_code_20_22_20_22103206_________________________22" display="103206 - DIESEL FUEL BULK  " xr:uid="{BAC68AE3-0864-490C-A79F-D1316B1E9749}"/>
    <hyperlink ref="C2242" location="RANGE!pronto___22_u_pronto_data_L01_22_20_22drilldown_22_20_22stock_code_20_22_20_22103206_________________________22" display="103206 - DIESEL FUEL BULK  " xr:uid="{6C9E5ECB-105F-463A-B775-C9B764A44AA1}"/>
    <hyperlink ref="C2243" location="RANGE!pronto___22_u_pronto_data_L01_22_20_22drilldown_22_20_22stock_code_20_22_20_22103206_________________________22" display="103206 - DIESEL FUEL BULK  " xr:uid="{201E1BF9-F8F2-4261-A1CD-02BFB7D60845}"/>
    <hyperlink ref="C2244" location="RANGE!pronto___22_u_pronto_data_L01_22_20_22drilldown_22_20_22stock_code_20_22_20_22103206_________________________22" display="103206 - DIESEL FUEL BULK  " xr:uid="{04CA50A6-A8CE-47EC-9320-8AA87389488E}"/>
    <hyperlink ref="C2245" location="RANGE!pronto___22_u_pronto_data_L01_22_20_22drilldown_22_20_22stock_code_20_22_20_22103206_________________________22" display="103206 - DIESEL FUEL BULK  " xr:uid="{639DF54F-C936-478D-BA00-4A532FADEE00}"/>
    <hyperlink ref="C2246" location="RANGE!pronto___22_u_pronto_data_L01_22_20_22drilldown_22_20_22stock_code_20_22_20_22103206_________________________22" display="103206 - DIESEL FUEL BULK  " xr:uid="{AA4CD677-7F38-4461-BE67-E27B79E81778}"/>
    <hyperlink ref="C2247" location="RANGE!pronto___22_u_pronto_data_L01_22_20_22drilldown_22_20_22stock_code_20_22_20_22103206_________________________22" display="103206 - DIESEL FUEL BULK  " xr:uid="{B09EB499-F9F3-455F-AAF1-C106B6EF005A}"/>
    <hyperlink ref="C2248" location="RANGE!pronto___22_u_pronto_data_L01_22_20_22drilldown_22_20_22stock_code_20_22_20_22103206_________________________22" display="103206 - DIESEL FUEL BULK  " xr:uid="{5A4FBDA7-8206-4AF9-B677-0F5FB6024634}"/>
    <hyperlink ref="C2249" location="RANGE!pronto___22_u_pronto_data_L01_22_20_22drilldown_22_20_22stock_code_20_22_20_22103206_________________________22" display="103206 - DIESEL FUEL BULK  " xr:uid="{219D25EF-76B2-4A4B-A275-E7025C40BA59}"/>
    <hyperlink ref="C2250" location="RANGE!pronto___22_u_pronto_data_L01_22_20_22drilldown_22_20_22stock_code_20_22_20_22103206_________________________22" display="103206 - DIESEL FUEL BULK  " xr:uid="{91F77128-117C-4D4E-A616-E7A56A87A393}"/>
    <hyperlink ref="C2251" location="RANGE!pronto___22_u_pronto_data_L01_22_20_22drilldown_22_20_22stock_code_20_22_20_22103206_________________________22" display="103206 - DIESEL FUEL BULK  " xr:uid="{7877AFC6-3274-44D4-A065-BB7D00521D67}"/>
    <hyperlink ref="C2252" location="RANGE!pronto___22_u_pronto_data_L01_22_20_22drilldown_22_20_22stock_code_20_22_20_22103206_________________________22" display="103206 - DIESEL FUEL BULK  " xr:uid="{E4BEEFB3-4510-40C4-9BFB-BF353509E1A4}"/>
    <hyperlink ref="C2253" location="RANGE!pronto___22_u_pronto_data_L01_22_20_22drilldown_22_20_22stock_code_20_22_20_22103206_________________________22" display="103206 - DIESEL FUEL BULK  " xr:uid="{EEFFFC9F-8B23-49D8-B863-D336B83B1C75}"/>
    <hyperlink ref="C2254" location="RANGE!pronto___22_u_pronto_data_L01_22_20_22drilldown_22_20_22stock_code_20_22_20_22103206_________________________22" display="103206 - DIESEL FUEL BULK  " xr:uid="{2516707D-2B0E-44F7-A06B-DD73B3EE7AB7}"/>
    <hyperlink ref="C2255" location="RANGE!pronto___22_u_pronto_data_L01_22_20_22drilldown_22_20_22stock_code_20_22_20_22103206_________________________22" display="103206 - DIESEL FUEL BULK  " xr:uid="{0EBE95ED-BC5E-4B88-8610-1136B26AC5C5}"/>
    <hyperlink ref="C2256" location="RANGE!pronto___22_u_pronto_data_L01_22_20_22drilldown_22_20_22stock_code_20_22_20_22103206_________________________22" display="103206 - DIESEL FUEL BULK  " xr:uid="{DD6DFECE-61F4-46C9-B248-90310996C2C4}"/>
    <hyperlink ref="C2257" location="RANGE!pronto___22_u_pronto_data_L01_22_20_22drilldown_22_20_22stock_code_20_22_20_22103206_________________________22" display="103206 - DIESEL FUEL BULK  " xr:uid="{8F10B41C-4241-4A35-B171-EE889C7B0B27}"/>
    <hyperlink ref="C2258" location="RANGE!pronto___22_u_pronto_data_L01_22_20_22drilldown_22_20_22stock_code_20_22_20_22103206_________________________22" display="103206 - DIESEL FUEL BULK  " xr:uid="{D6690285-C963-4E40-8868-2F0A5592A161}"/>
    <hyperlink ref="C2259" location="RANGE!pronto___22_u_pronto_data_L01_22_20_22drilldown_22_20_22stock_code_20_22_20_22103206_________________________22" display="103206 - DIESEL FUEL BULK  " xr:uid="{5FB52BFD-FA61-4993-9598-C283A8A2EDEF}"/>
    <hyperlink ref="C2260" location="RANGE!pronto___22_u_pronto_data_L01_22_20_22drilldown_22_20_22stock_code_20_22_20_22103206_________________________22" display="103206 - DIESEL FUEL BULK  " xr:uid="{1721C303-E7DE-4258-BB30-AA59BDE12808}"/>
    <hyperlink ref="C2261" location="RANGE!pronto___22_u_pronto_data_L01_22_20_22drilldown_22_20_22stock_code_20_22_20_22103206_________________________22" display="103206 - DIESEL FUEL BULK  " xr:uid="{6A1F93F9-EB46-4BA5-894D-28C5F1CA8EB7}"/>
    <hyperlink ref="C2262" location="RANGE!pronto___22_u_pronto_data_L01_22_20_22drilldown_22_20_22stock_code_20_22_20_22103206_________________________22" display="103206 - DIESEL FUEL BULK  " xr:uid="{F14667EA-3DB5-4DA4-96B2-ADF76273B174}"/>
    <hyperlink ref="C2263" location="RANGE!pronto___22_u_pronto_data_L01_22_20_22drilldown_22_20_22stock_code_20_22_20_22103206_________________________22" display="103206 - DIESEL FUEL BULK  " xr:uid="{0EDE196C-4B8B-4009-A169-38C9CCCAAF8E}"/>
    <hyperlink ref="C2264" location="RANGE!pronto___22_u_pronto_data_L01_22_20_22drilldown_22_20_22stock_code_20_22_20_22103206_________________________22" display="103206 - DIESEL FUEL BULK  " xr:uid="{F03E5DBF-A97F-4009-AC48-6AE92399A28F}"/>
    <hyperlink ref="C2265" location="RANGE!pronto___22_u_pronto_data_L01_22_20_22drilldown_22_20_22stock_code_20_22_20_22103206_________________________22" display="103206 - DIESEL FUEL BULK  " xr:uid="{12068ED4-179E-476D-A52D-864650B440EF}"/>
    <hyperlink ref="C2266" location="RANGE!pronto___22_u_pronto_data_L01_22_20_22drilldown_22_20_22stock_code_20_22_20_22103206_________________________22" display="103206 - DIESEL FUEL BULK  " xr:uid="{815697D9-9074-493A-B383-F48AD6E4FA30}"/>
    <hyperlink ref="C2267" location="RANGE!pronto___22_u_pronto_data_L01_22_20_22drilldown_22_20_22stock_code_20_22_20_22103206_________________________22" display="103206 - DIESEL FUEL BULK  " xr:uid="{06A8BA77-252C-4A9B-BD82-05D57F74968D}"/>
    <hyperlink ref="C2268" location="RANGE!pronto___22_u_pronto_data_L01_22_20_22drilldown_22_20_22stock_code_20_22_20_22103206_________________________22" display="103206 - DIESEL FUEL BULK  " xr:uid="{021451DC-4872-45B4-BF3D-69DE95D83141}"/>
    <hyperlink ref="C2269" location="RANGE!pronto___22_u_pronto_data_L01_22_20_22drilldown_22_20_22stock_code_20_22_20_22103206_________________________22" display="103206 - DIESEL FUEL BULK  " xr:uid="{E478832A-56CC-4F74-BF89-2EA817B040F6}"/>
    <hyperlink ref="C2270" location="RANGE!pronto___22_u_pronto_data_L01_22_20_22drilldown_22_20_22stock_code_20_22_20_22103206_________________________22" display="103206 - DIESEL FUEL BULK  " xr:uid="{D1C0C05E-B58F-4B1E-9EFB-79CD33D4815A}"/>
    <hyperlink ref="C2271" location="RANGE!pronto___22_u_pronto_data_L01_22_20_22drilldown_22_20_22stock_code_20_22_20_22103206_________________________22" display="103206 - DIESEL FUEL BULK  " xr:uid="{C3CE468B-9E1D-42A4-A009-AD1BEBD7E87F}"/>
    <hyperlink ref="C2272" location="RANGE!pronto___22_u_pronto_data_L01_22_20_22drilldown_22_20_22stock_code_20_22_20_22103206_________________________22" display="103206 - DIESEL FUEL BULK  " xr:uid="{25FBE946-593E-4DBD-982C-B9CCD4E49473}"/>
    <hyperlink ref="C2273" location="RANGE!pronto___22_u_pronto_data_L01_22_20_22drilldown_22_20_22stock_code_20_22_20_22103206_________________________22" display="103206 - DIESEL FUEL BULK  " xr:uid="{2CC2E0A2-4BE5-4627-9B72-D952506A6456}"/>
    <hyperlink ref="C2274" location="RANGE!pronto___22_u_pronto_data_L01_22_20_22drilldown_22_20_22stock_code_20_22_20_22103206_________________________22" display="103206 - DIESEL FUEL BULK  " xr:uid="{C0F7B81E-1D11-4AA1-916A-25FA5EDFA70D}"/>
    <hyperlink ref="C2275" location="RANGE!pronto___22_u_pronto_data_L01_22_20_22drilldown_22_20_22stock_code_20_22_20_22103206_________________________22" display="103206 - DIESEL FUEL BULK  " xr:uid="{D5119616-3272-4195-815E-6367612D19C5}"/>
    <hyperlink ref="C2276" location="RANGE!pronto___22_u_pronto_data_L01_22_20_22drilldown_22_20_22stock_code_20_22_20_22103206_________________________22" display="103206 - DIESEL FUEL BULK  " xr:uid="{15AE7C10-3857-4F06-AB88-15439A482647}"/>
    <hyperlink ref="C2277" location="RANGE!pronto___22_u_pronto_data_L01_22_20_22drilldown_22_20_22stock_code_20_22_20_22103206_________________________22" display="103206 - DIESEL FUEL BULK  " xr:uid="{3CD0B266-CAFB-4FE0-879D-3FDA68D6B7EB}"/>
    <hyperlink ref="C2278" location="RANGE!pronto___22_u_pronto_data_L01_22_20_22drilldown_22_20_22stock_code_20_22_20_22103206_________________________22" display="103206 - DIESEL FUEL BULK  " xr:uid="{68A7B9A0-83A7-4501-B889-9C0C3DF78F93}"/>
    <hyperlink ref="C2279" location="RANGE!pronto___22_u_pronto_data_L01_22_20_22drilldown_22_20_22stock_code_20_22_20_22103206_________________________22" display="103206 - DIESEL FUEL BULK  " xr:uid="{AD3EE6F1-DD46-4AC4-8910-1F9964A16C18}"/>
    <hyperlink ref="C2280" location="RANGE!pronto___22_u_pronto_data_L01_22_20_22drilldown_22_20_22stock_code_20_22_20_22103206_________________________22" display="103206 - DIESEL FUEL BULK  " xr:uid="{13431FD7-10DE-4A0B-B516-6CE32D52919B}"/>
    <hyperlink ref="C2281" location="RANGE!pronto___22_u_pronto_data_L01_22_20_22drilldown_22_20_22stock_code_20_22_20_22103206_________________________22" display="103206 - DIESEL FUEL BULK  " xr:uid="{38217130-5B63-4018-8A84-8B8A928B2EFB}"/>
    <hyperlink ref="C2282" location="RANGE!pronto___22_u_pronto_data_L01_22_20_22drilldown_22_20_22stock_code_20_22_20_22103206_________________________22" display="103206 - DIESEL FUEL BULK  " xr:uid="{2CBFB9AA-7B32-4359-8E53-7A0D8E12BCCD}"/>
    <hyperlink ref="C2283" location="RANGE!pronto___22_u_pronto_data_L01_22_20_22drilldown_22_20_22stock_code_20_22_20_22103206_________________________22" display="103206 - DIESEL FUEL BULK  " xr:uid="{C2DAB639-7CF2-436D-9237-7DDC94418272}"/>
    <hyperlink ref="C2284" location="RANGE!pronto___22_u_pronto_data_L01_22_20_22drilldown_22_20_22stock_code_20_22_20_22103206_________________________22" display="103206 - DIESEL FUEL BULK  " xr:uid="{FC2AEE76-5872-432F-9224-70912FB91934}"/>
    <hyperlink ref="C2285" location="RANGE!pronto___22_u_pronto_data_L01_22_20_22drilldown_22_20_22stock_code_20_22_20_22103206_________________________22" display="103206 - DIESEL FUEL BULK  " xr:uid="{8E7F7D3D-37C1-42C8-91CE-218BCAD594BF}"/>
    <hyperlink ref="C2286" location="RANGE!pronto___22_u_pronto_data_L01_22_20_22drilldown_22_20_22stock_code_20_22_20_22103206_________________________22" display="103206 - DIESEL FUEL BULK  " xr:uid="{6D33077F-D585-4C33-88F4-A6277B55CE36}"/>
    <hyperlink ref="C2287" location="RANGE!pronto___22_u_pronto_data_L01_22_20_22drilldown_22_20_22stock_code_20_22_20_22103206_________________________22" display="103206 - DIESEL FUEL BULK  " xr:uid="{3D9067DE-7310-4BAB-BACA-FF9F011517D8}"/>
    <hyperlink ref="C2288" location="RANGE!pronto___22_u_pronto_data_L01_22_20_22drilldown_22_20_22stock_code_20_22_20_22103206_________________________22" display="103206 - DIESEL FUEL BULK  " xr:uid="{92BFA650-47AF-47A2-A66A-949F34D637D2}"/>
    <hyperlink ref="C2289" location="RANGE!pronto___22_u_pronto_data_L01_22_20_22drilldown_22_20_22stock_code_20_22_20_22103206_________________________22" display="103206 - DIESEL FUEL BULK  " xr:uid="{4429893D-03D8-4011-9C01-62C3E48D734B}"/>
    <hyperlink ref="C2290" location="RANGE!pronto___22_u_pronto_data_L01_22_20_22drilldown_22_20_22stock_code_20_22_20_22103206_________________________22" display="103206 - DIESEL FUEL BULK  " xr:uid="{A11D49F4-7AAF-43F7-9796-340857F90F82}"/>
    <hyperlink ref="C2291" location="RANGE!pronto___22_u_pronto_data_L01_22_20_22drilldown_22_20_22stock_code_20_22_20_22103206_________________________22" display="103206 - DIESEL FUEL BULK  " xr:uid="{740F7156-8503-48FA-B95F-96598650C570}"/>
    <hyperlink ref="C2292" location="RANGE!pronto___22_u_pronto_data_L01_22_20_22drilldown_22_20_22stock_code_20_22_20_22103206_________________________22" display="103206 - DIESEL FUEL BULK  " xr:uid="{46EDBAD8-DBE4-4D20-8FFB-9059B60EB388}"/>
    <hyperlink ref="C2293" location="RANGE!pronto___22_u_pronto_data_L01_22_20_22drilldown_22_20_22stock_code_20_22_20_22103206_________________________22" display="103206 - DIESEL FUEL BULK  " xr:uid="{6B201C63-274C-4A81-A27D-D0633818837E}"/>
    <hyperlink ref="C2294" location="RANGE!pronto___22_u_pronto_data_L01_22_20_22drilldown_22_20_22stock_code_20_22_20_22103206_________________________22" display="103206 - DIESEL FUEL BULK  " xr:uid="{D995EB95-5DA3-40FB-A602-8CBC3B78C4C4}"/>
    <hyperlink ref="C2295" location="RANGE!pronto___22_u_pronto_data_L01_22_20_22drilldown_22_20_22stock_code_20_22_20_22103206_________________________22" display="103206 - DIESEL FUEL BULK  " xr:uid="{A116DA46-1AE9-4DBD-B546-CE4C75477AFA}"/>
    <hyperlink ref="C2296" location="RANGE!pronto___22_u_pronto_data_L01_22_20_22drilldown_22_20_22stock_code_20_22_20_22103206_________________________22" display="103206 - DIESEL FUEL BULK  " xr:uid="{6F3B896A-FE62-4C97-9822-421F0F63DDD8}"/>
    <hyperlink ref="C2297" location="RANGE!pronto___22_u_pronto_data_L01_22_20_22drilldown_22_20_22stock_code_20_22_20_22103206_________________________22" display="103206 - DIESEL FUEL BULK  " xr:uid="{BE659773-4E91-454E-9809-F844C856BB2C}"/>
    <hyperlink ref="C2298" location="RANGE!pronto___22_u_pronto_data_L01_22_20_22drilldown_22_20_22stock_code_20_22_20_22103206_________________________22" display="103206 - DIESEL FUEL BULK  " xr:uid="{2DEE90E8-B9F4-4FC2-A220-9242A1AC9C5A}"/>
    <hyperlink ref="C2299" location="RANGE!pronto___22_u_pronto_data_L01_22_20_22drilldown_22_20_22stock_code_20_22_20_22103206_________________________22" display="103206 - DIESEL FUEL BULK  " xr:uid="{20A84D02-3DC6-46B4-9B4D-4CFE1D736B3E}"/>
    <hyperlink ref="C2300" location="RANGE!pronto___22_u_pronto_data_L01_22_20_22drilldown_22_20_22stock_code_20_22_20_22103206_________________________22" display="103206 - DIESEL FUEL BULK  " xr:uid="{D5835B3E-EB11-4B96-9A04-9F55386C7F35}"/>
    <hyperlink ref="C2301" location="RANGE!pronto___22_u_pronto_data_L01_22_20_22drilldown_22_20_22stock_code_20_22_20_22103206_________________________22" display="103206 - DIESEL FUEL BULK  " xr:uid="{858D6846-4A6F-46C7-A76F-858FEF90EFDE}"/>
    <hyperlink ref="C2302" location="RANGE!pronto___22_u_pronto_data_L01_22_20_22drilldown_22_20_22stock_code_20_22_20_22103206_________________________22" display="103206 - DIESEL FUEL BULK  " xr:uid="{FEFEC04C-FB53-4B29-B2A6-BB2C065B4296}"/>
    <hyperlink ref="C2303" location="RANGE!pronto___22_u_pronto_data_L01_22_20_22drilldown_22_20_22stock_code_20_22_20_22103206_________________________22" display="103206 - DIESEL FUEL BULK  " xr:uid="{240970F0-181F-4BD8-BA44-EA05834C8ECD}"/>
    <hyperlink ref="C2304" location="RANGE!pronto___22_u_pronto_data_L01_22_20_22drilldown_22_20_22stock_code_20_22_20_22103206_________________________22" display="103206 - DIESEL FUEL BULK  " xr:uid="{3255E002-EF39-4D33-A931-2EAF559F02F7}"/>
    <hyperlink ref="C2305" location="RANGE!pronto___22_u_pronto_data_L01_22_20_22drilldown_22_20_22stock_code_20_22_20_22103206_________________________22" display="103206 - DIESEL FUEL BULK  " xr:uid="{04E00748-2B6C-4F10-8C62-E88EC1B95323}"/>
    <hyperlink ref="C2306" location="RANGE!pronto___22_u_pronto_data_L01_22_20_22drilldown_22_20_22stock_code_20_22_20_22103206_________________________22" display="103206 - DIESEL FUEL BULK  " xr:uid="{729F8BF5-54FB-4433-AFAA-3F2D9FF4F4E1}"/>
    <hyperlink ref="C2307" location="RANGE!pronto___22_u_pronto_data_L01_22_20_22drilldown_22_20_22stock_code_20_22_20_22103206_________________________22" display="103206 - DIESEL FUEL BULK  " xr:uid="{95F114A9-6229-4373-B718-12FEC759485C}"/>
    <hyperlink ref="C2308" location="RANGE!pronto___22_u_pronto_data_L01_22_20_22drilldown_22_20_22stock_code_20_22_20_22103206_________________________22" display="103206 - DIESEL FUEL BULK  " xr:uid="{3525E68F-777D-4509-8B8B-3E3C5F94DF31}"/>
    <hyperlink ref="C2309" location="RANGE!pronto___22_u_pronto_data_L01_22_20_22drilldown_22_20_22stock_code_20_22_20_22103206_________________________22" display="103206 - DIESEL FUEL BULK  " xr:uid="{435CEC93-9C48-476A-9992-D8000AB79E09}"/>
    <hyperlink ref="C2310" location="RANGE!pronto___22_u_pronto_data_L01_22_20_22drilldown_22_20_22stock_code_20_22_20_22103206_________________________22" display="103206 - DIESEL FUEL BULK  " xr:uid="{036D598C-9AE0-43C2-B885-0E359B1852E7}"/>
    <hyperlink ref="C2311" location="RANGE!pronto___22_u_pronto_data_L01_22_20_22drilldown_22_20_22stock_code_20_22_20_22103206_________________________22" display="103206 - DIESEL FUEL BULK  " xr:uid="{C8F2936B-FF0E-4DA0-BD36-ACF6D674790B}"/>
    <hyperlink ref="C2312" location="RANGE!pronto___22_u_pronto_data_L01_22_20_22drilldown_22_20_22stock_code_20_22_20_22103206_________________________22" display="103206 - DIESEL FUEL BULK  " xr:uid="{87E0C4AC-EA63-479D-A50E-909A0AED8445}"/>
    <hyperlink ref="C2313" location="RANGE!pronto___22_u_pronto_data_L01_22_20_22drilldown_22_20_22stock_code_20_22_20_22103206_________________________22" display="103206 - DIESEL FUEL BULK  " xr:uid="{C366C096-A36D-4DA0-9638-79D88B64A4E4}"/>
    <hyperlink ref="C2314" location="RANGE!pronto___22_u_pronto_data_L01_22_20_22drilldown_22_20_22stock_code_20_22_20_22103206_________________________22" display="103206 - DIESEL FUEL BULK  " xr:uid="{E2B22CAA-069C-469A-9A97-AF5A31E197FD}"/>
    <hyperlink ref="C2315" location="RANGE!pronto___22_u_pronto_data_L01_22_20_22drilldown_22_20_22stock_code_20_22_20_22103206_________________________22" display="103206 - DIESEL FUEL BULK  " xr:uid="{E1845597-DAE8-44BA-B2CC-286A409393C2}"/>
    <hyperlink ref="C2316" location="RANGE!pronto___22_u_pronto_data_L01_22_20_22drilldown_22_20_22stock_code_20_22_20_22103206_________________________22" display="103206 - DIESEL FUEL BULK  " xr:uid="{5196D6B8-EC5E-4DCB-A240-108ADCF2DD5F}"/>
    <hyperlink ref="C2317" location="RANGE!pronto___22_u_pronto_data_L01_22_20_22drilldown_22_20_22stock_code_20_22_20_22103206_________________________22" display="103206 - DIESEL FUEL BULK  " xr:uid="{86F015A3-2B45-4FB6-836F-44ED106C6224}"/>
    <hyperlink ref="C2318" location="RANGE!pronto___22_u_pronto_data_L01_22_20_22drilldown_22_20_22stock_code_20_22_20_22103206_________________________22" display="103206 - DIESEL FUEL BULK  " xr:uid="{B56EF7CE-0B4E-428C-AF4C-9F8DEB94C16B}"/>
    <hyperlink ref="C2319" location="RANGE!pronto___22_u_pronto_data_L01_22_20_22drilldown_22_20_22stock_code_20_22_20_22103206_________________________22" display="103206 - DIESEL FUEL BULK  " xr:uid="{CBF8E098-CAF7-4736-9D0A-EC302BB14245}"/>
    <hyperlink ref="C2320" location="RANGE!pronto___22_u_pronto_data_L01_22_20_22drilldown_22_20_22stock_code_20_22_20_22103206_________________________22" display="103206 - DIESEL FUEL BULK  " xr:uid="{97EAE5A8-3356-4C30-ABB4-8F0A01B77483}"/>
    <hyperlink ref="C2321" location="RANGE!pronto___22_u_pronto_data_L01_22_20_22drilldown_22_20_22stock_code_20_22_20_22103206_________________________22" display="103206 - DIESEL FUEL BULK  " xr:uid="{FA62B74D-A691-4F82-9D63-08B78E809E54}"/>
    <hyperlink ref="C2322" location="RANGE!pronto___22_u_pronto_data_L01_22_20_22drilldown_22_20_22stock_code_20_22_20_22103206_________________________22" display="103206 - DIESEL FUEL BULK  " xr:uid="{32F48823-565B-4C2B-B90B-86CDC87AC92D}"/>
    <hyperlink ref="C2323" location="RANGE!pronto___22_u_pronto_data_L01_22_20_22drilldown_22_20_22stock_code_20_22_20_22103206_________________________22" display="103206 - DIESEL FUEL BULK  " xr:uid="{DE151D69-3A22-4E0A-88E8-CB171545467F}"/>
    <hyperlink ref="C2324" location="RANGE!pronto___22_u_pronto_data_L01_22_20_22drilldown_22_20_22stock_code_20_22_20_22103206_________________________22" display="103206 - DIESEL FUEL BULK  " xr:uid="{74072BE6-625D-4358-814E-47FE0909F9B7}"/>
    <hyperlink ref="C2325" location="RANGE!pronto___22_u_pronto_data_L01_22_20_22drilldown_22_20_22stock_code_20_22_20_22103206_________________________22" display="103206 - DIESEL FUEL BULK  " xr:uid="{CE0B5CDB-8979-4D37-A361-85460B753608}"/>
    <hyperlink ref="C2326" location="RANGE!pronto___22_u_pronto_data_L01_22_20_22drilldown_22_20_22stock_code_20_22_20_22103206_________________________22" display="103206 - DIESEL FUEL BULK  " xr:uid="{AD0D2A57-05E6-415C-9651-2BDC33E88CF2}"/>
    <hyperlink ref="C2327" location="RANGE!pronto___22_u_pronto_data_L01_22_20_22drilldown_22_20_22stock_code_20_22_20_22103206_________________________22" display="103206 - DIESEL FUEL BULK  " xr:uid="{CAB41640-0AF0-45A5-8E70-C8DA8011B63F}"/>
    <hyperlink ref="C2328" location="RANGE!pronto___22_u_pronto_data_L01_22_20_22drilldown_22_20_22stock_code_20_22_20_22103206_________________________22" display="103206 - DIESEL FUEL BULK  " xr:uid="{54F20A6A-4CB7-4136-915A-0D418F668D29}"/>
    <hyperlink ref="C2329" location="RANGE!pronto___22_u_pronto_data_L01_22_20_22drilldown_22_20_22stock_code_20_22_20_22103206_________________________22" display="103206 - DIESEL FUEL BULK  " xr:uid="{9097E1EA-18BD-49BE-8711-81CBD7F5587C}"/>
    <hyperlink ref="C2330" location="RANGE!pronto___22_u_pronto_data_L01_22_20_22drilldown_22_20_22stock_code_20_22_20_22103206_________________________22" display="103206 - DIESEL FUEL BULK  " xr:uid="{4DDF1376-8D28-4D94-A042-E020E4E1D942}"/>
    <hyperlink ref="C2331" location="RANGE!pronto___22_u_pronto_data_L01_22_20_22drilldown_22_20_22stock_code_20_22_20_22103206_________________________22" display="103206 - DIESEL FUEL BULK  " xr:uid="{8C139FF7-C7F2-4671-85AC-2FF19AB9CE2F}"/>
    <hyperlink ref="C2332" location="RANGE!pronto___22_u_pronto_data_L01_22_20_22drilldown_22_20_22stock_code_20_22_20_22103206_________________________22" display="103206 - DIESEL FUEL BULK  " xr:uid="{AD2E4781-EE81-4BF4-883C-67B9FCD9492F}"/>
    <hyperlink ref="C2333" location="RANGE!pronto___22_u_pronto_data_L01_22_20_22drilldown_22_20_22stock_code_20_22_20_22103206_________________________22" display="103206 - DIESEL FUEL BULK  " xr:uid="{7EF1334F-8E26-4738-8362-B3D036FB3D51}"/>
    <hyperlink ref="C2334" location="RANGE!pronto___22_u_pronto_data_L01_22_20_22drilldown_22_20_22stock_code_20_22_20_22103206_________________________22" display="103206 - DIESEL FUEL BULK  " xr:uid="{83F63169-548C-4E83-AA87-02507C57D58E}"/>
    <hyperlink ref="C2335" location="RANGE!pronto___22_u_pronto_data_L01_22_20_22drilldown_22_20_22stock_code_20_22_20_22103206_________________________22" display="103206 - DIESEL FUEL BULK  " xr:uid="{ECE544CD-573C-4227-B496-FBA75475C4C6}"/>
    <hyperlink ref="C2336" location="RANGE!pronto___22_u_pronto_data_L01_22_20_22drilldown_22_20_22stock_code_20_22_20_22103206_________________________22" display="103206 - DIESEL FUEL BULK  " xr:uid="{C82217D8-BAB0-44B7-AF9E-98ED771E3CEE}"/>
    <hyperlink ref="C2337" location="RANGE!pronto___22_u_pronto_data_L01_22_20_22drilldown_22_20_22stock_code_20_22_20_22103206_________________________22" display="103206 - DIESEL FUEL BULK  " xr:uid="{115E102A-D306-440A-BC63-DBFD748FA371}"/>
    <hyperlink ref="C2338" location="RANGE!pronto___22_u_pronto_data_L01_22_20_22drilldown_22_20_22stock_code_20_22_20_22103206_________________________22" display="103206 - DIESEL FUEL BULK  " xr:uid="{64F22F9F-8CFE-4054-A090-D2ABAF7C96DB}"/>
    <hyperlink ref="C2339" location="RANGE!pronto___22_u_pronto_data_L01_22_20_22drilldown_22_20_22stock_code_20_22_20_22103206_________________________22" display="103206 - DIESEL FUEL BULK  " xr:uid="{0ABC027F-D980-4773-AC9F-77498602B08A}"/>
    <hyperlink ref="C2340" location="RANGE!pronto___22_u_pronto_data_L01_22_20_22drilldown_22_20_22stock_code_20_22_20_22103206_________________________22" display="103206 - DIESEL FUEL BULK  " xr:uid="{7E29F685-5583-4E33-8F4B-225E34F50F32}"/>
    <hyperlink ref="C2341" location="RANGE!pronto___22_u_pronto_data_L01_22_20_22drilldown_22_20_22stock_code_20_22_20_22103206_________________________22" display="103206 - DIESEL FUEL BULK  " xr:uid="{DC144C09-9B10-4644-A37E-5F164EC5D053}"/>
    <hyperlink ref="C2342" location="RANGE!pronto___22_u_pronto_data_L01_22_20_22drilldown_22_20_22stock_code_20_22_20_22103206_________________________22" display="103206 - DIESEL FUEL BULK  " xr:uid="{FDDF94A4-888D-4C34-B156-907E022CD44D}"/>
    <hyperlink ref="C2343" location="RANGE!pronto___22_u_pronto_data_L01_22_20_22drilldown_22_20_22stock_code_20_22_20_22103206_________________________22" display="103206 - DIESEL FUEL BULK  " xr:uid="{A9C3ED39-3E89-4F29-A00C-07AAD35FBA15}"/>
    <hyperlink ref="C2344" location="RANGE!pronto___22_u_pronto_data_L01_22_20_22drilldown_22_20_22stock_code_20_22_20_22103206_________________________22" display="103206 - DIESEL FUEL BULK  " xr:uid="{094B90CE-9053-46A9-B028-653DA15CB578}"/>
    <hyperlink ref="C2345" location="RANGE!pronto___22_u_pronto_data_L01_22_20_22drilldown_22_20_22stock_code_20_22_20_22103206_________________________22" display="103206 - DIESEL FUEL BULK  " xr:uid="{C5127108-E526-494D-81D2-D796B3B08C00}"/>
    <hyperlink ref="C2346" location="RANGE!pronto___22_u_pronto_data_L01_22_20_22drilldown_22_20_22stock_code_20_22_20_22103206_________________________22" display="103206 - DIESEL FUEL BULK  " xr:uid="{8B74BA66-25DE-4A8E-901F-49727240D677}"/>
    <hyperlink ref="C2347" location="RANGE!pronto___22_u_pronto_data_L01_22_20_22drilldown_22_20_22stock_code_20_22_20_22103206_________________________22" display="103206 - DIESEL FUEL BULK  " xr:uid="{B2179A77-2AC1-4F5E-8D1D-E14B4A708971}"/>
    <hyperlink ref="C2348" location="RANGE!pronto___22_u_pronto_data_L01_22_20_22drilldown_22_20_22stock_code_20_22_20_22103206_________________________22" display="103206 - DIESEL FUEL BULK  " xr:uid="{70F70DE4-5994-4EF7-9E3A-49A82BA84C4F}"/>
    <hyperlink ref="C2349" location="RANGE!pronto___22_u_pronto_data_L01_22_20_22drilldown_22_20_22stock_code_20_22_20_22103206_________________________22" display="103206 - DIESEL FUEL BULK  " xr:uid="{DA63E97E-83CB-4FF6-AE7A-7DF6DBB1F202}"/>
    <hyperlink ref="C2350" location="RANGE!pronto___22_u_pronto_data_L01_22_20_22drilldown_22_20_22stock_code_20_22_20_22103206_________________________22" display="103206 - DIESEL FUEL BULK  " xr:uid="{2AEC48A6-4085-4546-B7FA-B55EA0D38D06}"/>
    <hyperlink ref="C2351" location="RANGE!pronto___22_u_pronto_data_L01_22_20_22drilldown_22_20_22stock_code_20_22_20_22103206_________________________22" display="103206 - DIESEL FUEL BULK  " xr:uid="{521E98E8-D6E7-41DB-B5C6-4069AC8F8B97}"/>
    <hyperlink ref="C2352" location="RANGE!pronto___22_u_pronto_data_L01_22_20_22drilldown_22_20_22stock_code_20_22_20_22103206_________________________22" display="103206 - DIESEL FUEL BULK  " xr:uid="{E12F54D1-F828-43C0-AF1F-BB133C2C39D5}"/>
    <hyperlink ref="C2353" location="RANGE!pronto___22_u_pronto_data_L01_22_20_22drilldown_22_20_22stock_code_20_22_20_22103206_________________________22" display="103206 - DIESEL FUEL BULK  " xr:uid="{CD53BD9D-5B99-4AEF-913E-63E4714D3126}"/>
    <hyperlink ref="C2354" location="RANGE!pronto___22_u_pronto_data_L01_22_20_22drilldown_22_20_22stock_code_20_22_20_22103206_________________________22" display="103206 - DIESEL FUEL BULK  " xr:uid="{CE1C64F2-F5BA-4A28-A107-7CF7C6335E37}"/>
    <hyperlink ref="C2355" location="RANGE!pronto___22_u_pronto_data_L01_22_20_22drilldown_22_20_22stock_code_20_22_20_22103206_________________________22" display="103206 - DIESEL FUEL BULK  " xr:uid="{163E12EB-FD6A-481D-8AFF-C21633E81AC6}"/>
    <hyperlink ref="C2356" location="RANGE!pronto___22_u_pronto_data_L01_22_20_22drilldown_22_20_22stock_code_20_22_20_22103206_________________________22" display="103206 - DIESEL FUEL BULK  " xr:uid="{6F54E04C-C175-42D2-808C-A6954BE67DF9}"/>
    <hyperlink ref="C2357" location="RANGE!pronto___22_u_pronto_data_L01_22_20_22drilldown_22_20_22stock_code_20_22_20_22103206_________________________22" display="103206 - DIESEL FUEL BULK  " xr:uid="{F0FA5D1A-B85C-48D4-AD3A-1780E3257DDC}"/>
    <hyperlink ref="C2358" location="RANGE!pronto___22_u_pronto_data_L01_22_20_22drilldown_22_20_22stock_code_20_22_20_22103206_________________________22" display="103206 - DIESEL FUEL BULK  " xr:uid="{4D4B3DE3-5D66-4A89-848D-4438EC9253CA}"/>
    <hyperlink ref="C2359" location="RANGE!pronto___22_u_pronto_data_L01_22_20_22drilldown_22_20_22stock_code_20_22_20_22103206_________________________22" display="103206 - DIESEL FUEL BULK  " xr:uid="{86503DD2-906A-47A7-9BA9-FF356C08776A}"/>
    <hyperlink ref="C2360" location="RANGE!pronto___22_u_pronto_data_L01_22_20_22drilldown_22_20_22stock_code_20_22_20_22103206_________________________22" display="103206 - DIESEL FUEL BULK  " xr:uid="{3D4B53E2-4091-4D43-AC5B-D414E7B7E1CF}"/>
    <hyperlink ref="C2361" location="RANGE!pronto___22_u_pronto_data_L01_22_20_22drilldown_22_20_22stock_code_20_22_20_22103206_________________________22" display="103206 - DIESEL FUEL BULK  " xr:uid="{9BC77DBD-21EB-4F3A-92AE-80CD36124E7B}"/>
    <hyperlink ref="C2362" location="RANGE!pronto___22_u_pronto_data_L01_22_20_22drilldown_22_20_22stock_code_20_22_20_22103206_________________________22" display="103206 - DIESEL FUEL BULK  " xr:uid="{BB648966-60B3-4E2D-AC30-BCD36B82C696}"/>
    <hyperlink ref="C2363" location="RANGE!pronto___22_u_pronto_data_L01_22_20_22drilldown_22_20_22stock_code_20_22_20_22103206_________________________22" display="103206 - DIESEL FUEL BULK  " xr:uid="{A14154DC-EB7D-4BDC-828B-DA8D7CBF6A84}"/>
    <hyperlink ref="C2364" location="RANGE!pronto___22_u_pronto_data_L01_22_20_22drilldown_22_20_22stock_code_20_22_20_22103206_________________________22" display="103206 - DIESEL FUEL BULK  " xr:uid="{78206C05-4C34-4899-BA54-8FFD6D34B9C5}"/>
    <hyperlink ref="C2365" location="RANGE!pronto___22_u_pronto_data_L01_22_20_22drilldown_22_20_22stock_code_20_22_20_22103206_________________________22" display="103206 - DIESEL FUEL BULK  " xr:uid="{225EB4B6-D327-491A-83AD-A658778CFD7F}"/>
    <hyperlink ref="C2366" location="RANGE!pronto___22_u_pronto_data_L01_22_20_22drilldown_22_20_22stock_code_20_22_20_22103206_________________________22" display="103206 - DIESEL FUEL BULK  " xr:uid="{F6E28451-670D-4DBC-B8B5-512A63E9A08D}"/>
    <hyperlink ref="C2367" location="RANGE!pronto___22_u_pronto_data_L01_22_20_22drilldown_22_20_22stock_code_20_22_20_22103206_________________________22" display="103206 - DIESEL FUEL BULK  " xr:uid="{F1EA0985-8F76-4FF1-A1FB-C270F3FFF232}"/>
    <hyperlink ref="C2368" location="RANGE!pronto___22_u_pronto_data_L01_22_20_22drilldown_22_20_22stock_code_20_22_20_22103206_________________________22" display="103206 - DIESEL FUEL BULK  " xr:uid="{403C2A55-4DD1-4495-9672-3F34853C1BA5}"/>
    <hyperlink ref="C2369" location="RANGE!pronto___22_u_pronto_data_L01_22_20_22drilldown_22_20_22stock_code_20_22_20_22103206_________________________22" display="103206 - DIESEL FUEL BULK  " xr:uid="{35119218-D730-46D2-951A-1C012969833C}"/>
    <hyperlink ref="C2370" location="RANGE!pronto___22_u_pronto_data_L01_22_20_22drilldown_22_20_22stock_code_20_22_20_22103206_________________________22" display="103206 - DIESEL FUEL BULK  " xr:uid="{A9143A87-83EE-4795-97C4-BB818385D49E}"/>
    <hyperlink ref="C2371" location="RANGE!pronto___22_u_pronto_data_L01_22_20_22drilldown_22_20_22stock_code_20_22_20_22103206_________________________22" display="103206 - DIESEL FUEL BULK  " xr:uid="{BEAD98DB-CF50-46D1-8063-7F791CEA2366}"/>
    <hyperlink ref="C2372" location="RANGE!pronto___22_u_pronto_data_L01_22_20_22drilldown_22_20_22stock_code_20_22_20_22103206_________________________22" display="103206 - DIESEL FUEL BULK  " xr:uid="{0B0E9A0E-27CC-4128-8704-E8AC85716985}"/>
    <hyperlink ref="C2373" location="RANGE!pronto___22_u_pronto_data_L01_22_20_22drilldown_22_20_22stock_code_20_22_20_22103206_________________________22" display="103206 - DIESEL FUEL BULK  " xr:uid="{0C78CDD7-5527-4582-A7CC-D97F54EA81F2}"/>
    <hyperlink ref="C2374" location="RANGE!pronto___22_u_pronto_data_L01_22_20_22drilldown_22_20_22stock_code_20_22_20_22103206_________________________22" display="103206 - DIESEL FUEL BULK  " xr:uid="{AED78BEB-1781-4B8D-ABA1-8384002AFB65}"/>
    <hyperlink ref="C2375" location="RANGE!pronto___22_u_pronto_data_L01_22_20_22drilldown_22_20_22stock_code_20_22_20_22103206_________________________22" display="103206 - DIESEL FUEL BULK  " xr:uid="{BFBCD0F1-43A4-48C4-A98C-9A46D0F0E31D}"/>
    <hyperlink ref="C2376" location="RANGE!pronto___22_u_pronto_data_L01_22_20_22drilldown_22_20_22stock_code_20_22_20_22103206_________________________22" display="103206 - DIESEL FUEL BULK  " xr:uid="{AFFE3A9E-D3A3-40CE-810F-C6F103C449C8}"/>
    <hyperlink ref="C2377" location="RANGE!pronto___22_u_pronto_data_L01_22_20_22drilldown_22_20_22stock_code_20_22_20_22103206_________________________22" display="103206 - DIESEL FUEL BULK  " xr:uid="{5CFF1A3A-0CAC-4F0A-90D1-068873B19631}"/>
    <hyperlink ref="C2378" location="RANGE!pronto___22_u_pronto_data_L01_22_20_22drilldown_22_20_22stock_code_20_22_20_22103206_________________________22" display="103206 - DIESEL FUEL BULK  " xr:uid="{EA427460-6269-4D39-AD73-A85D1BDACF46}"/>
    <hyperlink ref="C2379" location="RANGE!pronto___22_u_pronto_data_L01_22_20_22drilldown_22_20_22stock_code_20_22_20_22103206_________________________22" display="103206 - DIESEL FUEL BULK  " xr:uid="{DF40977A-EEDA-4944-87AE-4D36FF7A77D6}"/>
    <hyperlink ref="C2380" location="RANGE!pronto___22_u_pronto_data_L01_22_20_22drilldown_22_20_22stock_code_20_22_20_22103206_________________________22" display="103206 - DIESEL FUEL BULK  " xr:uid="{E1EF0EF4-B1BE-468F-B8FC-B4747D8B1F3A}"/>
    <hyperlink ref="C2381" location="RANGE!pronto___22_u_pronto_data_L01_22_20_22drilldown_22_20_22stock_code_20_22_20_22103206_________________________22" display="103206 - DIESEL FUEL BULK  " xr:uid="{A2135231-CAF0-4904-BD52-6E99DCAB1B22}"/>
    <hyperlink ref="C2382" location="RANGE!pronto___22_u_pronto_data_L01_22_20_22drilldown_22_20_22stock_code_20_22_20_22103206_________________________22" display="103206 - DIESEL FUEL BULK  " xr:uid="{F91845F3-ED5B-4157-95BB-45C273E5B282}"/>
    <hyperlink ref="C2383" location="RANGE!pronto___22_u_pronto_data_L01_22_20_22drilldown_22_20_22stock_code_20_22_20_22103206_________________________22" display="103206 - DIESEL FUEL BULK  " xr:uid="{C3D0030B-A44B-4F40-8EE1-A02D93B11592}"/>
    <hyperlink ref="C2384" location="RANGE!pronto___22_u_pronto_data_L01_22_20_22drilldown_22_20_22stock_code_20_22_20_22103206_________________________22" display="103206 - DIESEL FUEL BULK  " xr:uid="{DF816ABB-DE83-4B0F-B3B9-937A970B0F5D}"/>
    <hyperlink ref="C2385" location="RANGE!pronto___22_u_pronto_data_L01_22_20_22drilldown_22_20_22stock_code_20_22_20_22103206_________________________22" display="103206 - DIESEL FUEL BULK  " xr:uid="{CFDFB0C8-268D-4974-9707-E783573F7E75}"/>
    <hyperlink ref="C2386" location="RANGE!pronto___22_u_pronto_data_L01_22_20_22drilldown_22_20_22stock_code_20_22_20_22103206_________________________22" display="103206 - DIESEL FUEL BULK  " xr:uid="{A7F2F65A-57BD-4A0C-A471-240F2C132546}"/>
    <hyperlink ref="C2387" location="RANGE!pronto___22_u_pronto_data_L01_22_20_22drilldown_22_20_22stock_code_20_22_20_22103206_________________________22" display="103206 - DIESEL FUEL BULK  " xr:uid="{4621F468-6606-4FBE-AA8F-88B13FBE8163}"/>
    <hyperlink ref="C2388" location="RANGE!pronto___22_u_pronto_data_L01_22_20_22drilldown_22_20_22stock_code_20_22_20_22103206_________________________22" display="103206 - DIESEL FUEL BULK  " xr:uid="{3317126A-8493-4951-933D-E2A8D0199579}"/>
    <hyperlink ref="C2389" location="RANGE!pronto___22_u_pronto_data_L01_22_20_22drilldown_22_20_22stock_code_20_22_20_22103206_________________________22" display="103206 - DIESEL FUEL BULK  " xr:uid="{144B5692-5323-4AA3-BB02-10341E5E7D47}"/>
    <hyperlink ref="C2390" location="RANGE!pronto___22_u_pronto_data_L01_22_20_22drilldown_22_20_22stock_code_20_22_20_22103206_________________________22" display="103206 - DIESEL FUEL BULK  " xr:uid="{329B260C-DD13-43B1-8F65-4C7C700C9FDE}"/>
    <hyperlink ref="C2391" location="RANGE!pronto___22_u_pronto_data_L01_22_20_22drilldown_22_20_22stock_code_20_22_20_22103206_________________________22" display="103206 - DIESEL FUEL BULK  " xr:uid="{C2884E4B-CE22-44B4-B247-CF3CF5D6FDE0}"/>
    <hyperlink ref="C2392" location="RANGE!pronto___22_u_pronto_data_L01_22_20_22drilldown_22_20_22stock_code_20_22_20_22103206_________________________22" display="103206 - DIESEL FUEL BULK  " xr:uid="{6B606D62-ABEB-463C-8223-4D7F9366DFF7}"/>
    <hyperlink ref="C2393" location="RANGE!pronto___22_u_pronto_data_L01_22_20_22drilldown_22_20_22stock_code_20_22_20_22103206_________________________22" display="103206 - DIESEL FUEL BULK  " xr:uid="{213666E5-E0EE-4286-809F-A6E5ABAE7392}"/>
    <hyperlink ref="C2394" location="RANGE!pronto___22_u_pronto_data_L01_22_20_22drilldown_22_20_22stock_code_20_22_20_22103206_________________________22" display="103206 - DIESEL FUEL BULK  " xr:uid="{956D9AE8-64AF-4B2F-958D-4B9B0B994EBB}"/>
    <hyperlink ref="C2395" location="RANGE!pronto___22_u_pronto_data_L01_22_20_22drilldown_22_20_22stock_code_20_22_20_22103206_________________________22" display="103206 - DIESEL FUEL BULK  " xr:uid="{809D96B2-9AD1-4B06-A5A8-E4051D1B03AA}"/>
    <hyperlink ref="C2396" location="RANGE!pronto___22_u_pronto_data_L01_22_20_22drilldown_22_20_22stock_code_20_22_20_22103206_________________________22" display="103206 - DIESEL FUEL BULK  " xr:uid="{F2D8FC44-62DF-41E0-82D6-824C5BD8268E}"/>
    <hyperlink ref="C2397" location="RANGE!pronto___22_u_pronto_data_L01_22_20_22drilldown_22_20_22stock_code_20_22_20_22103206_________________________22" display="103206 - DIESEL FUEL BULK  " xr:uid="{6BBDC944-8B22-4583-94B1-913C07A5698E}"/>
    <hyperlink ref="C2398" location="RANGE!pronto___22_u_pronto_data_L01_22_20_22drilldown_22_20_22stock_code_20_22_20_22103206_________________________22" display="103206 - DIESEL FUEL BULK  " xr:uid="{EB0048FB-99EA-4772-AEA3-0813BD6A42D8}"/>
    <hyperlink ref="C2399" location="RANGE!pronto___22_u_pronto_data_L01_22_20_22drilldown_22_20_22stock_code_20_22_20_22103206_________________________22" display="103206 - DIESEL FUEL BULK  " xr:uid="{D10D52B1-7D51-4FA9-9512-31984EEDF488}"/>
    <hyperlink ref="C2400" location="RANGE!pronto___22_u_pronto_data_L01_22_20_22drilldown_22_20_22stock_code_20_22_20_22103206_________________________22" display="103206 - DIESEL FUEL BULK  " xr:uid="{F1FF1C12-8FD1-434A-BB16-0623A65E5577}"/>
    <hyperlink ref="C2401" location="RANGE!pronto___22_u_pronto_data_L01_22_20_22drilldown_22_20_22stock_code_20_22_20_22103206_________________________22" display="103206 - DIESEL FUEL BULK  " xr:uid="{6A31111D-D6E0-43F3-B2AC-FD869F642627}"/>
    <hyperlink ref="C2402" location="RANGE!pronto___22_u_pronto_data_L01_22_20_22drilldown_22_20_22stock_code_20_22_20_22103206_________________________22" display="103206 - DIESEL FUEL BULK  " xr:uid="{091BA0AD-F8B0-4FF5-A1ED-4356F436EC99}"/>
    <hyperlink ref="C2403" location="RANGE!pronto___22_u_pronto_data_L01_22_20_22drilldown_22_20_22stock_code_20_22_20_22103206_________________________22" display="103206 - DIESEL FUEL BULK  " xr:uid="{77F51636-6F50-4036-B7A1-0BBA63ED8249}"/>
    <hyperlink ref="C2404" location="RANGE!pronto___22_u_pronto_data_L01_22_20_22drilldown_22_20_22stock_code_20_22_20_22103206_________________________22" display="103206 - DIESEL FUEL BULK  " xr:uid="{33BDEE65-0B9A-4080-A810-862C783405D8}"/>
    <hyperlink ref="C2405" location="RANGE!pronto___22_u_pronto_data_L01_22_20_22drilldown_22_20_22stock_code_20_22_20_22103206_________________________22" display="103206 - DIESEL FUEL BULK  " xr:uid="{9779D2AE-0B07-48C7-AE4B-76C342CB142E}"/>
    <hyperlink ref="C2406" location="RANGE!pronto___22_u_pronto_data_L01_22_20_22drilldown_22_20_22stock_code_20_22_20_22103206_________________________22" display="103206 - DIESEL FUEL BULK  " xr:uid="{5DD49B1A-4A55-4588-B689-3C7990DCCF7B}"/>
    <hyperlink ref="C2407" location="RANGE!pronto___22_u_pronto_data_L01_22_20_22drilldown_22_20_22stock_code_20_22_20_22103206_________________________22" display="103206 - DIESEL FUEL BULK  " xr:uid="{FD187D71-F6E5-4B7E-84C9-224D001FEFEC}"/>
    <hyperlink ref="C2408" location="RANGE!pronto___22_u_pronto_data_L01_22_20_22drilldown_22_20_22stock_code_20_22_20_22103206_________________________22" display="103206 - DIESEL FUEL BULK  " xr:uid="{76CE5ABD-10AA-4086-BF03-CBCF0FE853AC}"/>
    <hyperlink ref="C2409" location="RANGE!pronto___22_u_pronto_data_L01_22_20_22drilldown_22_20_22stock_code_20_22_20_22103206_________________________22" display="103206 - DIESEL FUEL BULK  " xr:uid="{659987B1-9EAA-4D47-9368-458CB7D40DAD}"/>
    <hyperlink ref="C2410" location="RANGE!pronto___22_u_pronto_data_L01_22_20_22drilldown_22_20_22stock_code_20_22_20_22103206_________________________22" display="103206 - DIESEL FUEL BULK  " xr:uid="{276571EA-FB54-4036-A390-FEC58C744813}"/>
    <hyperlink ref="C2411" location="RANGE!pronto___22_u_pronto_data_L01_22_20_22drilldown_22_20_22stock_code_20_22_20_22103206_________________________22" display="103206 - DIESEL FUEL BULK  " xr:uid="{B0237134-4784-45DE-8B05-F733C64ACD7F}"/>
    <hyperlink ref="C2412" location="RANGE!pronto___22_u_pronto_data_L01_22_20_22drilldown_22_20_22stock_code_20_22_20_22103206_________________________22" display="103206 - DIESEL FUEL BULK  " xr:uid="{2C0F5BF0-B0C6-4370-8FA6-31320949005D}"/>
    <hyperlink ref="C2413" location="RANGE!pronto___22_u_pronto_data_L01_22_20_22drilldown_22_20_22stock_code_20_22_20_22103206_________________________22" display="103206 - DIESEL FUEL BULK  " xr:uid="{539C6AF1-AE01-49B5-B3A1-C6B26E2BCF75}"/>
    <hyperlink ref="C2414" location="RANGE!pronto___22_u_pronto_data_L01_22_20_22drilldown_22_20_22stock_code_20_22_20_22103206_________________________22" display="103206 - DIESEL FUEL BULK  " xr:uid="{91BB429E-32C5-46EE-AE28-DE2D6E1B36A4}"/>
    <hyperlink ref="C2415" location="RANGE!pronto___22_u_pronto_data_L01_22_20_22drilldown_22_20_22stock_code_20_22_20_22103206_________________________22" display="103206 - DIESEL FUEL BULK  " xr:uid="{C1D4F912-EA95-49FA-A535-27571C93331F}"/>
    <hyperlink ref="C2416" location="RANGE!pronto___22_u_pronto_data_L01_22_20_22drilldown_22_20_22stock_code_20_22_20_22103206_________________________22" display="103206 - DIESEL FUEL BULK  " xr:uid="{BF678308-97AD-4D3B-90B1-ABA4A0E8D41A}"/>
    <hyperlink ref="C2417" location="RANGE!pronto___22_u_pronto_data_L01_22_20_22drilldown_22_20_22stock_code_20_22_20_22103206_________________________22" display="103206 - DIESEL FUEL BULK  " xr:uid="{93B0C532-FC56-4405-BDD9-5B65139403AA}"/>
    <hyperlink ref="C2418" location="RANGE!pronto___22_u_pronto_data_L01_22_20_22drilldown_22_20_22stock_code_20_22_20_22103206_________________________22" display="103206 - DIESEL FUEL BULK  " xr:uid="{9D20B9AE-A120-4449-8D7F-71A9EA6EB131}"/>
    <hyperlink ref="C2419" location="RANGE!pronto___22_u_pronto_data_L01_22_20_22drilldown_22_20_22stock_code_20_22_20_22103206_________________________22" display="103206 - DIESEL FUEL BULK  " xr:uid="{B117BCED-291F-4784-8553-469E0BB7ED52}"/>
    <hyperlink ref="C2420" location="RANGE!pronto___22_u_pronto_data_L01_22_20_22drilldown_22_20_22stock_code_20_22_20_22103206_________________________22" display="103206 - DIESEL FUEL BULK  " xr:uid="{BE1DBC2A-81A9-431A-965D-B54F79E40FC0}"/>
    <hyperlink ref="C2421" location="RANGE!pronto___22_u_pronto_data_L01_22_20_22drilldown_22_20_22stock_code_20_22_20_22103206_________________________22" display="103206 - DIESEL FUEL BULK  " xr:uid="{9BC69242-B9AD-46DD-BA17-8B0EAE514606}"/>
    <hyperlink ref="C2422" location="RANGE!pronto___22_u_pronto_data_L01_22_20_22drilldown_22_20_22stock_code_20_22_20_22103206_________________________22" display="103206 - DIESEL FUEL BULK  " xr:uid="{D41F1208-AC4A-4FC1-9ADC-43DF691619DD}"/>
    <hyperlink ref="C2423" location="RANGE!pronto___22_u_pronto_data_L01_22_20_22drilldown_22_20_22stock_code_20_22_20_22103206_________________________22" display="103206 - DIESEL FUEL BULK  " xr:uid="{F30FFA6A-3E31-4B32-8B5A-D12B8320FA89}"/>
    <hyperlink ref="C2424" location="RANGE!pronto___22_u_pronto_data_L01_22_20_22drilldown_22_20_22stock_code_20_22_20_22103206_________________________22" display="103206 - DIESEL FUEL BULK  " xr:uid="{074CF04E-65E6-4B59-BEB8-5AE1C9C75F1A}"/>
    <hyperlink ref="C2425" location="RANGE!pronto___22_u_pronto_data_L01_22_20_22drilldown_22_20_22stock_code_20_22_20_22103206_________________________22" display="103206 - DIESEL FUEL BULK  " xr:uid="{23D38817-0123-4EBF-ACB9-9A624BF4133E}"/>
    <hyperlink ref="C2426" location="RANGE!pronto___22_u_pronto_data_L01_22_20_22drilldown_22_20_22stock_code_20_22_20_22103206_________________________22" display="103206 - DIESEL FUEL BULK  " xr:uid="{7885CBD9-DDEE-4E3D-8403-40DB40270283}"/>
    <hyperlink ref="C2427" location="RANGE!pronto___22_u_pronto_data_L01_22_20_22drilldown_22_20_22stock_code_20_22_20_22103206_________________________22" display="103206 - DIESEL FUEL BULK  " xr:uid="{FA350118-273A-4854-933C-34137016ACA2}"/>
    <hyperlink ref="C2428" location="RANGE!pronto___22_u_pronto_data_L01_22_20_22drilldown_22_20_22stock_code_20_22_20_22103206_________________________22" display="103206 - DIESEL FUEL BULK  " xr:uid="{DE83CB6F-CB6E-4B66-BB97-CC376740C57B}"/>
    <hyperlink ref="C2429" location="RANGE!pronto___22_u_pronto_data_L01_22_20_22drilldown_22_20_22stock_code_20_22_20_22103206_________________________22" display="103206 - DIESEL FUEL BULK  " xr:uid="{073F31A4-2C9E-486D-BEE0-746DDFBA7019}"/>
    <hyperlink ref="C2430" location="RANGE!pronto___22_u_pronto_data_L01_22_20_22drilldown_22_20_22stock_code_20_22_20_22103206_________________________22" display="103206 - DIESEL FUEL BULK  " xr:uid="{749A64AB-CAA5-4CDC-BC3F-75043AF3617D}"/>
    <hyperlink ref="C2431" location="RANGE!pronto___22_u_pronto_data_L01_22_20_22drilldown_22_20_22stock_code_20_22_20_22103206_________________________22" display="103206 - DIESEL FUEL BULK  " xr:uid="{7CCB29D3-6B5D-41EE-B2A4-4821491CEC6D}"/>
    <hyperlink ref="C2432" location="RANGE!pronto___22_u_pronto_data_L01_22_20_22drilldown_22_20_22stock_code_20_22_20_22103206_________________________22" display="103206 - DIESEL FUEL BULK  " xr:uid="{F36B29F2-7147-40BD-813E-4F4ABB56F8A3}"/>
    <hyperlink ref="C2433" location="RANGE!pronto___22_u_pronto_data_L01_22_20_22drilldown_22_20_22stock_code_20_22_20_22103206_________________________22" display="103206 - DIESEL FUEL BULK  " xr:uid="{48DAED15-FC30-4528-8909-2B1960A3E22D}"/>
    <hyperlink ref="C2434" location="RANGE!pronto___22_u_pronto_data_L01_22_20_22drilldown_22_20_22stock_code_20_22_20_22103206_________________________22" display="103206 - DIESEL FUEL BULK  " xr:uid="{A24BD71C-24EF-4A47-9FEA-CFC72CD14037}"/>
    <hyperlink ref="C2435" location="RANGE!pronto___22_u_pronto_data_L01_22_20_22drilldown_22_20_22stock_code_20_22_20_22103206_________________________22" display="103206 - DIESEL FUEL BULK  " xr:uid="{B8CC4962-FC8A-434D-9122-10B2BB9AC468}"/>
    <hyperlink ref="C2436" location="RANGE!pronto___22_u_pronto_data_L01_22_20_22drilldown_22_20_22stock_code_20_22_20_22103206_________________________22" display="103206 - DIESEL FUEL BULK  " xr:uid="{E4D7EB26-9033-4896-807B-F7E6A3D04F18}"/>
    <hyperlink ref="C2437" location="RANGE!pronto___22_u_pronto_data_L01_22_20_22drilldown_22_20_22stock_code_20_22_20_22103206_________________________22" display="103206 - DIESEL FUEL BULK  " xr:uid="{3B160D05-35A2-491B-A5BA-414E2331B824}"/>
    <hyperlink ref="C2438" location="RANGE!pronto___22_u_pronto_data_L01_22_20_22drilldown_22_20_22stock_code_20_22_20_22103206_________________________22" display="103206 - DIESEL FUEL BULK  " xr:uid="{58695181-D5E4-4623-BF07-3D86B7547749}"/>
    <hyperlink ref="C2439" location="RANGE!pronto___22_u_pronto_data_L01_22_20_22drilldown_22_20_22stock_code_20_22_20_22103206_________________________22" display="103206 - DIESEL FUEL BULK  " xr:uid="{1A64E422-D3D3-4245-AD47-655F561EA1CD}"/>
    <hyperlink ref="C2440" location="RANGE!pronto___22_u_pronto_data_L01_22_20_22drilldown_22_20_22stock_code_20_22_20_22103206_________________________22" display="103206 - DIESEL FUEL BULK  " xr:uid="{B29DC95A-87B5-43D3-9FD9-80185EC9F5EB}"/>
    <hyperlink ref="C2441" location="RANGE!pronto___22_u_pronto_data_L01_22_20_22drilldown_22_20_22stock_code_20_22_20_22103206_________________________22" display="103206 - DIESEL FUEL BULK  " xr:uid="{2279E800-A785-488B-8247-00AE8E592AC7}"/>
    <hyperlink ref="C2442" location="RANGE!pronto___22_u_pronto_data_L01_22_20_22drilldown_22_20_22stock_code_20_22_20_22103206_________________________22" display="103206 - DIESEL FUEL BULK  " xr:uid="{00DAA4D9-8472-453A-9BD3-3F6630D1E08E}"/>
    <hyperlink ref="C2443" location="RANGE!pronto___22_u_pronto_data_L01_22_20_22drilldown_22_20_22stock_code_20_22_20_22103206_________________________22" display="103206 - DIESEL FUEL BULK  " xr:uid="{F6DD074E-748C-4126-8286-0D499A6204A1}"/>
    <hyperlink ref="C2444" location="RANGE!pronto___22_u_pronto_data_L01_22_20_22drilldown_22_20_22stock_code_20_22_20_22103206_________________________22" display="103206 - DIESEL FUEL BULK  " xr:uid="{55202FEA-D148-4E07-A0F6-3B6844243167}"/>
    <hyperlink ref="C2445" location="RANGE!pronto___22_u_pronto_data_L01_22_20_22drilldown_22_20_22stock_code_20_22_20_22103206_________________________22" display="103206 - DIESEL FUEL BULK  " xr:uid="{3DA4E13D-54A7-4C7F-B424-885E7C23FFC4}"/>
    <hyperlink ref="C2446" location="RANGE!pronto___22_u_pronto_data_L01_22_20_22drilldown_22_20_22stock_code_20_22_20_22103206_________________________22" display="103206 - DIESEL FUEL BULK  " xr:uid="{F7093930-9B63-423D-B3B7-18B57F935DA1}"/>
    <hyperlink ref="C2447" location="RANGE!pronto___22_u_pronto_data_L01_22_20_22drilldown_22_20_22stock_code_20_22_20_22103206_________________________22" display="103206 - DIESEL FUEL BULK  " xr:uid="{F4BA3271-91E9-415B-824D-24D36925AD90}"/>
    <hyperlink ref="C2448" location="RANGE!pronto___22_u_pronto_data_L01_22_20_22drilldown_22_20_22stock_code_20_22_20_22103206_________________________22" display="103206 - DIESEL FUEL BULK  " xr:uid="{0101A236-B949-4A6A-B322-6AE9AA12F547}"/>
    <hyperlink ref="C2449" location="RANGE!pronto___22_u_pronto_data_L01_22_20_22drilldown_22_20_22stock_code_20_22_20_22103206_________________________22" display="103206 - DIESEL FUEL BULK  " xr:uid="{86F09053-73CF-4AD5-9A53-845B5EFED20D}"/>
    <hyperlink ref="C2450" location="RANGE!pronto___22_u_pronto_data_L01_22_20_22drilldown_22_20_22stock_code_20_22_20_22103206_________________________22" display="103206 - DIESEL FUEL BULK  " xr:uid="{FE98DE50-9C0A-40FC-B9D5-E2170177B9B0}"/>
    <hyperlink ref="C2451" location="RANGE!pronto___22_u_pronto_data_L01_22_20_22drilldown_22_20_22stock_code_20_22_20_22103206_________________________22" display="103206 - DIESEL FUEL BULK  " xr:uid="{698898E9-DDCC-427C-A0A1-D12B46889CE0}"/>
    <hyperlink ref="C2452" location="RANGE!pronto___22_u_pronto_data_L01_22_20_22drilldown_22_20_22stock_code_20_22_20_22103206_________________________22" display="103206 - DIESEL FUEL BULK  " xr:uid="{83AF9D79-C49D-4567-9EC7-962586E3444F}"/>
    <hyperlink ref="C2453" location="RANGE!pronto___22_u_pronto_data_L01_22_20_22drilldown_22_20_22stock_code_20_22_20_22103206_________________________22" display="103206 - DIESEL FUEL BULK  " xr:uid="{AFC3FE52-4BF6-4ED2-BB5F-D97FD659F20D}"/>
    <hyperlink ref="C2454" location="RANGE!pronto___22_u_pronto_data_L01_22_20_22drilldown_22_20_22stock_code_20_22_20_22103206_________________________22" display="103206 - DIESEL FUEL BULK  " xr:uid="{35EC8C5C-4792-46A3-A482-013CF6390410}"/>
    <hyperlink ref="C2455" location="RANGE!pronto___22_u_pronto_data_L01_22_20_22drilldown_22_20_22stock_code_20_22_20_22103206_________________________22" display="103206 - DIESEL FUEL BULK  " xr:uid="{16B77348-E6F6-4F5D-9CAA-6575899FF9F4}"/>
    <hyperlink ref="C2456" location="RANGE!pronto___22_u_pronto_data_L01_22_20_22drilldown_22_20_22stock_code_20_22_20_22103206_________________________22" display="103206 - DIESEL FUEL BULK  " xr:uid="{3E3B467C-4170-4D09-9F5E-04D6A508323A}"/>
    <hyperlink ref="C2457" location="RANGE!pronto___22_u_pronto_data_L01_22_20_22drilldown_22_20_22stock_code_20_22_20_22103206_________________________22" display="103206 - DIESEL FUEL BULK  " xr:uid="{0A128D12-D599-41DF-850E-9DF4376CDFF1}"/>
    <hyperlink ref="C2458" location="RANGE!pronto___22_u_pronto_data_L01_22_20_22drilldown_22_20_22stock_code_20_22_20_22103206_________________________22" display="103206 - DIESEL FUEL BULK  " xr:uid="{DBC51955-915B-48B6-84B3-273908135216}"/>
    <hyperlink ref="C2459" location="RANGE!pronto___22_u_pronto_data_L01_22_20_22drilldown_22_20_22stock_code_20_22_20_22103206_________________________22" display="103206 - DIESEL FUEL BULK  " xr:uid="{F2DE8020-1769-445C-9FBE-EAF897F34217}"/>
    <hyperlink ref="C2460" location="RANGE!pronto___22_u_pronto_data_L01_22_20_22drilldown_22_20_22stock_code_20_22_20_22103206_________________________22" display="103206 - DIESEL FUEL BULK  " xr:uid="{B694DEF5-6004-40A0-9CC4-3CCA4EA493AA}"/>
    <hyperlink ref="C2461" location="RANGE!pronto___22_u_pronto_data_L01_22_20_22drilldown_22_20_22stock_code_20_22_20_22103206_________________________22" display="103206 - DIESEL FUEL BULK  " xr:uid="{FCC911D6-63AF-4044-8953-3CFA86933B49}"/>
    <hyperlink ref="C2462" location="RANGE!pronto___22_u_pronto_data_L01_22_20_22drilldown_22_20_22stock_code_20_22_20_22103206_________________________22" display="103206 - DIESEL FUEL BULK  " xr:uid="{7AFFF0B0-C8D6-48BC-AA6F-C38C248FA4CE}"/>
    <hyperlink ref="C2463" location="RANGE!pronto___22_u_pronto_data_L01_22_20_22drilldown_22_20_22stock_code_20_22_20_22103206_________________________22" display="103206 - DIESEL FUEL BULK  " xr:uid="{1194BE40-18CE-41F0-996D-EA7786A31FAC}"/>
    <hyperlink ref="C2464" location="RANGE!pronto___22_u_pronto_data_L01_22_20_22drilldown_22_20_22stock_code_20_22_20_22103206_________________________22" display="103206 - DIESEL FUEL BULK  " xr:uid="{40E76C23-1920-496E-91D0-3E6B682AED14}"/>
    <hyperlink ref="C2465" location="RANGE!pronto___22_u_pronto_data_L01_22_20_22drilldown_22_20_22stock_code_20_22_20_22103206_________________________22" display="103206 - DIESEL FUEL BULK  " xr:uid="{C4A31255-2EE4-4AEE-9BAD-E443D32DA0D5}"/>
    <hyperlink ref="C2466" location="RANGE!pronto___22_u_pronto_data_L01_22_20_22drilldown_22_20_22stock_code_20_22_20_22103206_________________________22" display="103206 - DIESEL FUEL BULK  " xr:uid="{61799EB3-55DD-462B-91C2-993ADEE89571}"/>
    <hyperlink ref="C2467" location="RANGE!pronto___22_u_pronto_data_L01_22_20_22drilldown_22_20_22stock_code_20_22_20_22103206_________________________22" display="103206 - DIESEL FUEL BULK  " xr:uid="{20773903-A401-4292-8046-9E1C4F050A9E}"/>
    <hyperlink ref="C2468" location="RANGE!pronto___22_u_pronto_data_L01_22_20_22drilldown_22_20_22stock_code_20_22_20_22103206_________________________22" display="103206 - DIESEL FUEL BULK  " xr:uid="{A57BD00E-9953-48B8-A359-F1282EF5A5FD}"/>
    <hyperlink ref="C2469" location="RANGE!pronto___22_u_pronto_data_L01_22_20_22drilldown_22_20_22stock_code_20_22_20_22103206_________________________22" display="103206 - DIESEL FUEL BULK  " xr:uid="{E3FD7E7D-79BE-4DB7-9D2C-A7FDFACBDCC2}"/>
    <hyperlink ref="C2470" location="RANGE!pronto___22_u_pronto_data_L01_22_20_22drilldown_22_20_22stock_code_20_22_20_22103206_________________________22" display="103206 - DIESEL FUEL BULK  " xr:uid="{DDB29560-66A2-4BEA-9339-D4A5AD92588B}"/>
    <hyperlink ref="C2471" location="RANGE!pronto___22_u_pronto_data_L01_22_20_22drilldown_22_20_22stock_code_20_22_20_22103206_________________________22" display="103206 - DIESEL FUEL BULK  " xr:uid="{A38D313C-0F2F-4B1E-A574-0C6778F75003}"/>
    <hyperlink ref="C2472" location="RANGE!pronto___22_u_pronto_data_L01_22_20_22drilldown_22_20_22stock_code_20_22_20_22103206_________________________22" display="103206 - DIESEL FUEL BULK  " xr:uid="{C3800609-DD9D-4E07-8752-41B9BA27FB7D}"/>
    <hyperlink ref="C2473" location="RANGE!pronto___22_u_pronto_data_L01_22_20_22drilldown_22_20_22stock_code_20_22_20_22103206_________________________22" display="103206 - DIESEL FUEL BULK  " xr:uid="{F2469BFE-4060-4686-A171-2BAD9902BB78}"/>
    <hyperlink ref="C2474" location="RANGE!pronto___22_u_pronto_data_L01_22_20_22drilldown_22_20_22stock_code_20_22_20_22103206_________________________22" display="103206 - DIESEL FUEL BULK  " xr:uid="{7578B391-DE31-4D1F-8946-B07DEB12F3F0}"/>
    <hyperlink ref="C2475" location="RANGE!pronto___22_u_pronto_data_L01_22_20_22drilldown_22_20_22stock_code_20_22_20_22103206_________________________22" display="103206 - DIESEL FUEL BULK  " xr:uid="{BC500DAF-AADC-4668-B434-F34F3D9893E7}"/>
    <hyperlink ref="C2476" location="RANGE!pronto___22_u_pronto_data_L01_22_20_22drilldown_22_20_22stock_code_20_22_20_22103206_________________________22" display="103206 - DIESEL FUEL BULK  " xr:uid="{87EE9DA5-37CA-48FF-A01B-93E4704D516C}"/>
    <hyperlink ref="C2477" location="RANGE!pronto___22_u_pronto_data_L01_22_20_22drilldown_22_20_22stock_code_20_22_20_22103206_________________________22" display="103206 - DIESEL FUEL BULK  " xr:uid="{83548DBD-1F92-4E38-AC1F-A32F6C3E8824}"/>
    <hyperlink ref="C2478" location="RANGE!pronto___22_u_pronto_data_L01_22_20_22drilldown_22_20_22stock_code_20_22_20_22103206_________________________22" display="103206 - DIESEL FUEL BULK  " xr:uid="{4BDD8CB1-89EC-4F0D-9AA3-C04C69E01F7A}"/>
    <hyperlink ref="C2479" location="RANGE!pronto___22_u_pronto_data_L01_22_20_22drilldown_22_20_22stock_code_20_22_20_22103206_________________________22" display="103206 - DIESEL FUEL BULK  " xr:uid="{9162E338-5D10-4F00-8D70-362B5608299E}"/>
    <hyperlink ref="C2480" location="RANGE!pronto___22_u_pronto_data_L01_22_20_22drilldown_22_20_22stock_code_20_22_20_22103206_________________________22" display="103206 - DIESEL FUEL BULK  " xr:uid="{6F091031-02E2-4B8A-B7A0-E08E1DA38637}"/>
    <hyperlink ref="C2481" location="RANGE!pronto___22_u_pronto_data_L01_22_20_22drilldown_22_20_22stock_code_20_22_20_22103206_________________________22" display="103206 - DIESEL FUEL BULK  " xr:uid="{75944251-4A13-44D7-BE1F-85604E85AA84}"/>
    <hyperlink ref="C2482" location="RANGE!pronto___22_u_pronto_data_L01_22_20_22drilldown_22_20_22stock_code_20_22_20_22103206_________________________22" display="103206 - DIESEL FUEL BULK  " xr:uid="{86EF85F5-CA6C-4544-80CB-7C4E87D72ED2}"/>
    <hyperlink ref="C2483" location="RANGE!pronto___22_u_pronto_data_L01_22_20_22drilldown_22_20_22stock_code_20_22_20_22103206_________________________22" display="103206 - DIESEL FUEL BULK  " xr:uid="{CB054705-CC99-4B17-B9B2-7A546A3A08BE}"/>
    <hyperlink ref="C2484" location="RANGE!pronto___22_u_pronto_data_L01_22_20_22drilldown_22_20_22stock_code_20_22_20_22103206_________________________22" display="103206 - DIESEL FUEL BULK  " xr:uid="{C2C2DFA2-1073-42FE-B166-627EC000D5EA}"/>
    <hyperlink ref="C2485" location="RANGE!pronto___22_u_pronto_data_L01_22_20_22drilldown_22_20_22stock_code_20_22_20_22103206_________________________22" display="103206 - DIESEL FUEL BULK  " xr:uid="{9E7ECCA4-65B1-4EAB-A088-6BC33DC3E2BD}"/>
    <hyperlink ref="C2486" location="RANGE!pronto___22_u_pronto_data_L01_22_20_22drilldown_22_20_22stock_code_20_22_20_22103206_________________________22" display="103206 - DIESEL FUEL BULK  " xr:uid="{83E790ED-2971-4A22-90FE-80603ADA522D}"/>
    <hyperlink ref="C2487" location="RANGE!pronto___22_u_pronto_data_L01_22_20_22drilldown_22_20_22stock_code_20_22_20_22103206_________________________22" display="103206 - DIESEL FUEL BULK  " xr:uid="{3F94B3DC-28E0-47D4-BF4B-69EC7B504910}"/>
    <hyperlink ref="C2488" location="RANGE!pronto___22_u_pronto_data_L01_22_20_22drilldown_22_20_22stock_code_20_22_20_22103206_________________________22" display="103206 - DIESEL FUEL BULK  " xr:uid="{CF18A527-53A3-44C5-B68A-636D5A3216E1}"/>
    <hyperlink ref="C2489" location="RANGE!pronto___22_u_pronto_data_L01_22_20_22drilldown_22_20_22stock_code_20_22_20_22103206_________________________22" display="103206 - DIESEL FUEL BULK  " xr:uid="{174ADA3E-E635-40BD-9415-7BB059BE6AE7}"/>
    <hyperlink ref="C2490" location="RANGE!pronto___22_u_pronto_data_L01_22_20_22drilldown_22_20_22stock_code_20_22_20_22103206_________________________22" display="103206 - DIESEL FUEL BULK  " xr:uid="{46A59AB4-972C-438A-833B-9B25777A96B1}"/>
    <hyperlink ref="C2491" location="RANGE!pronto___22_u_pronto_data_L01_22_20_22drilldown_22_20_22stock_code_20_22_20_22103206_________________________22" display="103206 - DIESEL FUEL BULK  " xr:uid="{7C048A61-BA48-40AC-99C7-A7C328F69E62}"/>
    <hyperlink ref="C2492" location="RANGE!pronto___22_u_pronto_data_L01_22_20_22drilldown_22_20_22stock_code_20_22_20_22103206_________________________22" display="103206 - DIESEL FUEL BULK  " xr:uid="{EEF32673-AB02-4AFE-B4CB-931205F96CBB}"/>
    <hyperlink ref="C2493" location="RANGE!pronto___22_u_pronto_data_L01_22_20_22drilldown_22_20_22stock_code_20_22_20_22103206_________________________22" display="103206 - DIESEL FUEL BULK  " xr:uid="{B1CD9F49-CF97-4C0C-B30B-A119EDA2A6D9}"/>
    <hyperlink ref="C2494" location="RANGE!pronto___22_u_pronto_data_L01_22_20_22drilldown_22_20_22stock_code_20_22_20_22103206_________________________22" display="103206 - DIESEL FUEL BULK  " xr:uid="{960FB414-A80C-4C3A-A28E-33494DC9611A}"/>
    <hyperlink ref="C2495" location="RANGE!pronto___22_u_pronto_data_L01_22_20_22drilldown_22_20_22stock_code_20_22_20_22103206_________________________22" display="103206 - DIESEL FUEL BULK  " xr:uid="{703537A2-D197-4254-8838-DCB8D5B1F50C}"/>
    <hyperlink ref="C2496" location="RANGE!pronto___22_u_pronto_data_L01_22_20_22drilldown_22_20_22stock_code_20_22_20_22103206_________________________22" display="103206 - DIESEL FUEL BULK  " xr:uid="{704FE8E8-1B8A-4A33-A952-5FD408D20141}"/>
    <hyperlink ref="C2497" location="RANGE!pronto___22_u_pronto_data_L01_22_20_22drilldown_22_20_22stock_code_20_22_20_22103206_________________________22" display="103206 - DIESEL FUEL BULK  " xr:uid="{99C5993E-27F0-40BB-811E-9FCF951AB492}"/>
    <hyperlink ref="C2498" location="RANGE!pronto___22_u_pronto_data_L01_22_20_22drilldown_22_20_22stock_code_20_22_20_22103206_________________________22" display="103206 - DIESEL FUEL BULK  " xr:uid="{2697AF94-AC92-47B1-BCD6-B647B187E61A}"/>
    <hyperlink ref="C2499" location="RANGE!pronto___22_u_pronto_data_L01_22_20_22drilldown_22_20_22stock_code_20_22_20_22103206_________________________22" display="103206 - DIESEL FUEL BULK  " xr:uid="{9150936D-127E-4A70-9414-4AA41DEBC228}"/>
    <hyperlink ref="C2500" location="RANGE!pronto___22_u_pronto_data_L01_22_20_22drilldown_22_20_22stock_code_20_22_20_22103206_________________________22" display="103206 - DIESEL FUEL BULK  " xr:uid="{99366BB5-783A-48CA-94A5-C69B3D483FE0}"/>
    <hyperlink ref="C2501" location="RANGE!pronto___22_u_pronto_data_L01_22_20_22drilldown_22_20_22stock_code_20_22_20_22103206_________________________22" display="103206 - DIESEL FUEL BULK  " xr:uid="{400FCA44-B395-43A0-B443-B849AB0EA090}"/>
    <hyperlink ref="C2502" location="RANGE!pronto___22_u_pronto_data_L01_22_20_22drilldown_22_20_22stock_code_20_22_20_22103206_________________________22" display="103206 - DIESEL FUEL BULK  " xr:uid="{CCA19C3E-2045-4BD7-B8AD-2BB6DA353421}"/>
    <hyperlink ref="C2503" location="RANGE!pronto___22_u_pronto_data_L01_22_20_22drilldown_22_20_22stock_code_20_22_20_22103206_________________________22" display="103206 - DIESEL FUEL BULK  " xr:uid="{56B71BD8-1A58-4DF8-BCB9-84EC5680D7BF}"/>
    <hyperlink ref="C2504" location="RANGE!pronto___22_u_pronto_data_L01_22_20_22drilldown_22_20_22stock_code_20_22_20_22103206_________________________22" display="103206 - DIESEL FUEL BULK  " xr:uid="{2CEBC06E-DFC7-40E4-8F4E-26126791413C}"/>
    <hyperlink ref="C2505" location="RANGE!pronto___22_u_pronto_data_L01_22_20_22drilldown_22_20_22stock_code_20_22_20_22103206_________________________22" display="103206 - DIESEL FUEL BULK  " xr:uid="{CFC2111D-B0DE-48D1-A8B7-F93914E5DF9F}"/>
    <hyperlink ref="C2506" location="RANGE!pronto___22_u_pronto_data_L01_22_20_22drilldown_22_20_22stock_code_20_22_20_22103206_________________________22" display="103206 - DIESEL FUEL BULK  " xr:uid="{EEBC875E-8BF8-4A64-B130-C9D79342A375}"/>
    <hyperlink ref="C2507" location="RANGE!pronto___22_u_pronto_data_L01_22_20_22drilldown_22_20_22stock_code_20_22_20_22103206_________________________22" display="103206 - DIESEL FUEL BULK  " xr:uid="{1D921190-C490-4614-A880-3699056628C2}"/>
    <hyperlink ref="C2508" location="RANGE!pronto___22_u_pronto_data_L01_22_20_22drilldown_22_20_22stock_code_20_22_20_22103206_________________________22" display="103206 - DIESEL FUEL BULK  " xr:uid="{20F90F1E-F397-4CC1-8ECE-22610BF6A20A}"/>
    <hyperlink ref="C2509" location="RANGE!pronto___22_u_pronto_data_L01_22_20_22drilldown_22_20_22stock_code_20_22_20_22103206_________________________22" display="103206 - DIESEL FUEL BULK  " xr:uid="{1338E171-4E0B-45E6-A431-62292485170E}"/>
    <hyperlink ref="C2510" location="RANGE!pronto___22_u_pronto_data_L01_22_20_22drilldown_22_20_22stock_code_20_22_20_22103206_________________________22" display="103206 - DIESEL FUEL BULK  " xr:uid="{81B7E851-997C-4C5E-9A2E-9E6F73D5825B}"/>
    <hyperlink ref="C2511" location="RANGE!pronto___22_u_pronto_data_L01_22_20_22drilldown_22_20_22stock_code_20_22_20_22103206_________________________22" display="103206 - DIESEL FUEL BULK  " xr:uid="{BD1F9E15-C8C0-4C87-A690-1A5B207E760A}"/>
    <hyperlink ref="C2512" location="RANGE!pronto___22_u_pronto_data_L01_22_20_22drilldown_22_20_22stock_code_20_22_20_22103206_________________________22" display="103206 - DIESEL FUEL BULK  " xr:uid="{FF07DD7F-D9F7-4697-96C2-AD28D4E50516}"/>
    <hyperlink ref="C2513" location="RANGE!pronto___22_u_pronto_data_L01_22_20_22drilldown_22_20_22stock_code_20_22_20_22103206_________________________22" display="103206 - DIESEL FUEL BULK  " xr:uid="{E731D4D8-8ACB-47CA-B243-A3CECE6CC813}"/>
    <hyperlink ref="C2514" location="RANGE!pronto___22_u_pronto_data_L01_22_20_22drilldown_22_20_22stock_code_20_22_20_22103206_________________________22" display="103206 - DIESEL FUEL BULK  " xr:uid="{CE8329D0-4AAA-4137-80B0-219897CC41EB}"/>
    <hyperlink ref="C2515" location="RANGE!pronto___22_u_pronto_data_L01_22_20_22drilldown_22_20_22stock_code_20_22_20_22103206_________________________22" display="103206 - DIESEL FUEL BULK  " xr:uid="{CF2D6FDD-AAE7-41B1-ACCB-CCB802115ECC}"/>
    <hyperlink ref="C2516" location="RANGE!pronto___22_u_pronto_data_L01_22_20_22drilldown_22_20_22stock_code_20_22_20_22103206_________________________22" display="103206 - DIESEL FUEL BULK  " xr:uid="{EF40C0F7-7D95-469A-BB50-E4BDF9D7600C}"/>
    <hyperlink ref="C2517" location="RANGE!pronto___22_u_pronto_data_L01_22_20_22drilldown_22_20_22stock_code_20_22_20_22103206_________________________22" display="103206 - DIESEL FUEL BULK  " xr:uid="{C182A573-8675-4D82-A0A8-24E02DA45C0D}"/>
    <hyperlink ref="C2518" location="RANGE!pronto___22_u_pronto_data_L01_22_20_22drilldown_22_20_22stock_code_20_22_20_22103206_________________________22" display="103206 - DIESEL FUEL BULK  " xr:uid="{78465907-1DF9-49EB-9029-BD6A91D04905}"/>
    <hyperlink ref="C2519" location="RANGE!pronto___22_u_pronto_data_L01_22_20_22drilldown_22_20_22stock_code_20_22_20_22103206_________________________22" display="103206 - DIESEL FUEL BULK  " xr:uid="{535745EC-C7DD-4BE5-A69D-4649E8961EC5}"/>
    <hyperlink ref="C2520" location="RANGE!pronto___22_u_pronto_data_L01_22_20_22drilldown_22_20_22stock_code_20_22_20_22103206_________________________22" display="103206 - DIESEL FUEL BULK  " xr:uid="{CB615A9D-42DC-475A-A13F-2941E11E21EE}"/>
    <hyperlink ref="C2521" location="RANGE!pronto___22_u_pronto_data_L01_22_20_22drilldown_22_20_22stock_code_20_22_20_22103206_________________________22" display="103206 - DIESEL FUEL BULK  " xr:uid="{2A3EBE52-ECE3-4995-8DFC-31848DFC60AD}"/>
    <hyperlink ref="C2522" location="RANGE!pronto___22_u_pronto_data_L01_22_20_22drilldown_22_20_22stock_code_20_22_20_22103206_________________________22" display="103206 - DIESEL FUEL BULK  " xr:uid="{5BB0C24A-649A-44C3-80D8-2555AA935D56}"/>
    <hyperlink ref="C2523" location="RANGE!pronto___22_u_pronto_data_L01_22_20_22drilldown_22_20_22stock_code_20_22_20_22103206_________________________22" display="103206 - DIESEL FUEL BULK  " xr:uid="{8D89189E-9483-4ACF-8BF4-71EBC8BD5941}"/>
    <hyperlink ref="C2524" location="RANGE!pronto___22_u_pronto_data_L01_22_20_22drilldown_22_20_22stock_code_20_22_20_22103206_________________________22" display="103206 - DIESEL FUEL BULK  " xr:uid="{992A03DF-BC6D-4BBE-96F3-62D901048AB6}"/>
    <hyperlink ref="C2525" location="RANGE!pronto___22_u_pronto_data_L01_22_20_22drilldown_22_20_22stock_code_20_22_20_22103206_________________________22" display="103206 - DIESEL FUEL BULK  " xr:uid="{21CFA43E-51CB-4AA1-B8AB-12B064D01E7C}"/>
    <hyperlink ref="C2526" location="RANGE!pronto___22_u_pronto_data_L01_22_20_22drilldown_22_20_22stock_code_20_22_20_22103206_________________________22" display="103206 - DIESEL FUEL BULK  " xr:uid="{1A797232-E013-4C94-865A-D028E2B383D0}"/>
    <hyperlink ref="C2527" location="RANGE!pronto___22_u_pronto_data_L01_22_20_22drilldown_22_20_22stock_code_20_22_20_22103206_________________________22" display="103206 - DIESEL FUEL BULK  " xr:uid="{74034E19-C8CA-44F6-A8E1-B7B53FE254DB}"/>
    <hyperlink ref="C2528" location="RANGE!pronto___22_u_pronto_data_L01_22_20_22drilldown_22_20_22stock_code_20_22_20_22103206_________________________22" display="103206 - DIESEL FUEL BULK  " xr:uid="{894F8755-C732-4C7F-B27A-2E40ADF055C7}"/>
    <hyperlink ref="C2529" location="RANGE!pronto___22_u_pronto_data_L01_22_20_22drilldown_22_20_22stock_code_20_22_20_22103206_________________________22" display="103206 - DIESEL FUEL BULK  " xr:uid="{6C5B7907-483C-4782-98E1-C0BB1F843420}"/>
    <hyperlink ref="C2530" location="RANGE!pronto___22_u_pronto_data_L01_22_20_22drilldown_22_20_22stock_code_20_22_20_22103206_________________________22" display="103206 - DIESEL FUEL BULK  " xr:uid="{D3BAD112-FB4D-48F5-8F59-6BFD0B41E7EE}"/>
    <hyperlink ref="C2531" location="RANGE!pronto___22_u_pronto_data_L01_22_20_22drilldown_22_20_22stock_code_20_22_20_22103206_________________________22" display="103206 - DIESEL FUEL BULK  " xr:uid="{8424F43F-004F-4D76-9250-A470318CF74A}"/>
    <hyperlink ref="C2532" location="RANGE!pronto___22_u_pronto_data_L01_22_20_22drilldown_22_20_22stock_code_20_22_20_22103206_________________________22" display="103206 - DIESEL FUEL BULK  " xr:uid="{1317034C-9E0B-4C65-9A52-4E69D3264D65}"/>
    <hyperlink ref="C2533" location="RANGE!pronto___22_u_pronto_data_L01_22_20_22drilldown_22_20_22stock_code_20_22_20_22103206_________________________22" display="103206 - DIESEL FUEL BULK  " xr:uid="{DFECE161-C9AA-47C5-A381-B08114FB7469}"/>
    <hyperlink ref="C2534" location="RANGE!pronto___22_u_pronto_data_L01_22_20_22drilldown_22_20_22stock_code_20_22_20_22103206_________________________22" display="103206 - DIESEL FUEL BULK  " xr:uid="{828D4999-A03C-4D68-9423-1124A2B98EAE}"/>
    <hyperlink ref="C2535" location="RANGE!pronto___22_u_pronto_data_L01_22_20_22drilldown_22_20_22stock_code_20_22_20_22103206_________________________22" display="103206 - DIESEL FUEL BULK  " xr:uid="{2D3655FC-C073-4112-8283-64A5FB6F19C8}"/>
    <hyperlink ref="C2536" location="RANGE!pronto___22_u_pronto_data_L01_22_20_22drilldown_22_20_22stock_code_20_22_20_22103206_________________________22" display="103206 - DIESEL FUEL BULK  " xr:uid="{CC8377D4-B03A-4A9C-AF43-0698CA166D42}"/>
    <hyperlink ref="C2537" location="RANGE!pronto___22_u_pronto_data_L01_22_20_22drilldown_22_20_22stock_code_20_22_20_22103206_________________________22" display="103206 - DIESEL FUEL BULK  " xr:uid="{FB0DDFD7-2C6F-4AB5-B3B7-7C214791C4AD}"/>
    <hyperlink ref="C2538" location="RANGE!pronto___22_u_pronto_data_L01_22_20_22drilldown_22_20_22stock_code_20_22_20_22103206_________________________22" display="103206 - DIESEL FUEL BULK  " xr:uid="{C35714D7-8153-4C5C-BCFD-2DD9CF3CA55A}"/>
    <hyperlink ref="C2539" location="RANGE!pronto___22_u_pronto_data_L01_22_20_22drilldown_22_20_22stock_code_20_22_20_22103206_________________________22" display="103206 - DIESEL FUEL BULK  " xr:uid="{32B50BE1-E5CE-4C58-A958-D5CD6A94513A}"/>
    <hyperlink ref="C2540" location="RANGE!pronto___22_u_pronto_data_L01_22_20_22drilldown_22_20_22stock_code_20_22_20_22103206_________________________22" display="103206 - DIESEL FUEL BULK  " xr:uid="{AB85BCFE-F0A8-49CB-B86B-85895A98110D}"/>
    <hyperlink ref="C2541" location="RANGE!pronto___22_u_pronto_data_L01_22_20_22drilldown_22_20_22stock_code_20_22_20_22103206_________________________22" display="103206 - DIESEL FUEL BULK  " xr:uid="{94E2DDCF-E610-4B0A-8C69-DD86504C0579}"/>
    <hyperlink ref="C2542" location="RANGE!pronto___22_u_pronto_data_L01_22_20_22drilldown_22_20_22stock_code_20_22_20_22103206_________________________22" display="103206 - DIESEL FUEL BULK  " xr:uid="{E71548A4-1CCD-42AB-AF64-5A600D9E1FC8}"/>
    <hyperlink ref="C2543" location="RANGE!pronto___22_u_pronto_data_L01_22_20_22drilldown_22_20_22stock_code_20_22_20_22103206_________________________22" display="103206 - DIESEL FUEL BULK  " xr:uid="{D6FDB599-EFE7-423D-8D6F-D29987B3CD12}"/>
    <hyperlink ref="C2544" location="RANGE!pronto___22_u_pronto_data_L01_22_20_22drilldown_22_20_22stock_code_20_22_20_22103206_________________________22" display="103206 - DIESEL FUEL BULK  " xr:uid="{E464132D-14BC-4396-81B2-DD417F787E3B}"/>
    <hyperlink ref="C2545" location="RANGE!pronto___22_u_pronto_data_L01_22_20_22drilldown_22_20_22stock_code_20_22_20_22103206_________________________22" display="103206 - DIESEL FUEL BULK  " xr:uid="{8B227E05-7010-4408-A0AE-2D0D0E748EDE}"/>
    <hyperlink ref="C2546" location="RANGE!pronto___22_u_pronto_data_L01_22_20_22drilldown_22_20_22stock_code_20_22_20_22103206_________________________22" display="103206 - DIESEL FUEL BULK  " xr:uid="{1150316B-6836-47BE-B380-7F1888CD1ADB}"/>
    <hyperlink ref="C2547" location="RANGE!pronto___22_u_pronto_data_L01_22_20_22drilldown_22_20_22stock_code_20_22_20_22103206_________________________22" display="103206 - DIESEL FUEL BULK  " xr:uid="{1FAA20FC-8BAB-4C0D-8050-4AFAC1937DF9}"/>
    <hyperlink ref="C2548" location="RANGE!pronto___22_u_pronto_data_L01_22_20_22drilldown_22_20_22stock_code_20_22_20_22103206_________________________22" display="103206 - DIESEL FUEL BULK  " xr:uid="{9F837B13-473C-4736-86AA-29FE9A2D1DD1}"/>
    <hyperlink ref="C2549" location="RANGE!pronto___22_u_pronto_data_L01_22_20_22drilldown_22_20_22stock_code_20_22_20_22103206_________________________22" display="103206 - DIESEL FUEL BULK  " xr:uid="{BB3AE5DF-1716-4DB2-8C14-7983E8B25118}"/>
    <hyperlink ref="C2550" location="RANGE!pronto___22_u_pronto_data_L01_22_20_22drilldown_22_20_22stock_code_20_22_20_22103206_________________________22" display="103206 - DIESEL FUEL BULK  " xr:uid="{B5F9F6E7-3212-42F7-A1E9-7AD22373E5A0}"/>
    <hyperlink ref="C2551" location="RANGE!pronto___22_u_pronto_data_L01_22_20_22drilldown_22_20_22stock_code_20_22_20_22103206_________________________22" display="103206 - DIESEL FUEL BULK  " xr:uid="{53759FBD-37EB-47C2-83B5-1D054143A148}"/>
    <hyperlink ref="C2552" location="RANGE!pronto___22_u_pronto_data_L01_22_20_22drilldown_22_20_22stock_code_20_22_20_22103206_________________________22" display="103206 - DIESEL FUEL BULK  " xr:uid="{F41164F8-2D92-41CE-81B5-76E851D4FE2C}"/>
    <hyperlink ref="C2553" location="RANGE!pronto___22_u_pronto_data_L01_22_20_22drilldown_22_20_22stock_code_20_22_20_22103206_________________________22" display="103206 - DIESEL FUEL BULK  " xr:uid="{56114A60-462D-424E-9E44-D30107DCB9BB}"/>
    <hyperlink ref="C2554" location="RANGE!pronto___22_u_pronto_data_L01_22_20_22drilldown_22_20_22stock_code_20_22_20_22103206_________________________22" display="103206 - DIESEL FUEL BULK  " xr:uid="{D9EB3720-A39E-4601-9A65-60D54D7C3773}"/>
    <hyperlink ref="C2555" location="RANGE!pronto___22_u_pronto_data_L01_22_20_22drilldown_22_20_22stock_code_20_22_20_22103206_________________________22" display="103206 - DIESEL FUEL BULK  " xr:uid="{8032CCC1-B34B-4469-8B3E-0389598C96FE}"/>
    <hyperlink ref="C2556" location="RANGE!pronto___22_u_pronto_data_L01_22_20_22drilldown_22_20_22stock_code_20_22_20_22103206_________________________22" display="103206 - DIESEL FUEL BULK  " xr:uid="{79B7F278-0AF3-48A7-A55D-3036903C00A4}"/>
    <hyperlink ref="C2557" location="RANGE!pronto___22_u_pronto_data_L01_22_20_22drilldown_22_20_22stock_code_20_22_20_22103206_________________________22" display="103206 - DIESEL FUEL BULK  " xr:uid="{2647687B-0261-49FA-90C1-9DAAFE6A4C21}"/>
    <hyperlink ref="C2558" location="RANGE!pronto___22_u_pronto_data_L01_22_20_22drilldown_22_20_22stock_code_20_22_20_22103206_________________________22" display="103206 - DIESEL FUEL BULK  " xr:uid="{86CA9A62-5965-4466-9563-BB0C09597F6D}"/>
    <hyperlink ref="C2559" location="RANGE!pronto___22_u_pronto_data_L01_22_20_22drilldown_22_20_22stock_code_20_22_20_22103206_________________________22" display="103206 - DIESEL FUEL BULK  " xr:uid="{1727B722-485B-4A07-9AD6-C665EC79CF24}"/>
    <hyperlink ref="C2560" location="RANGE!pronto___22_u_pronto_data_L01_22_20_22drilldown_22_20_22stock_code_20_22_20_22103206_________________________22" display="103206 - DIESEL FUEL BULK  " xr:uid="{982DCE74-6FDE-4022-88BD-3F65B7358A7A}"/>
    <hyperlink ref="C2561" location="RANGE!pronto___22_u_pronto_data_L01_22_20_22drilldown_22_20_22stock_code_20_22_20_22103206_________________________22" display="103206 - DIESEL FUEL BULK  " xr:uid="{EA87E580-641C-4986-84A2-B92CF5AEBADB}"/>
    <hyperlink ref="C2562" location="RANGE!pronto___22_u_pronto_data_L01_22_20_22drilldown_22_20_22stock_code_20_22_20_22103206_________________________22" display="103206 - DIESEL FUEL BULK  " xr:uid="{61BD7D92-5717-4042-A2B1-93BE6758C0B6}"/>
    <hyperlink ref="C2563" location="RANGE!pronto___22_u_pronto_data_L01_22_20_22drilldown_22_20_22stock_code_20_22_20_22103206_________________________22" display="103206 - DIESEL FUEL BULK  " xr:uid="{DFAF52AD-008E-46DA-B80A-17A6232F65B0}"/>
    <hyperlink ref="C2564" location="RANGE!pronto___22_u_pronto_data_L01_22_20_22drilldown_22_20_22stock_code_20_22_20_22103206_________________________22" display="103206 - DIESEL FUEL BULK  " xr:uid="{52B19141-A265-45E6-8842-F244A9F4C625}"/>
    <hyperlink ref="C2565" location="RANGE!pronto___22_u_pronto_data_L01_22_20_22drilldown_22_20_22stock_code_20_22_20_22103206_________________________22" display="103206 - DIESEL FUEL BULK  " xr:uid="{32643166-173C-4BED-BD14-72026DEC30BB}"/>
    <hyperlink ref="C2566" location="RANGE!pronto___22_u_pronto_data_L01_22_20_22drilldown_22_20_22stock_code_20_22_20_22103206_________________________22" display="103206 - DIESEL FUEL BULK  " xr:uid="{F7C01268-0331-4600-B671-7E6ABCACD418}"/>
    <hyperlink ref="C2567" location="RANGE!pronto___22_u_pronto_data_L01_22_20_22drilldown_22_20_22stock_code_20_22_20_22103206_________________________22" display="103206 - DIESEL FUEL BULK  " xr:uid="{162ADC5E-C991-417E-BCEB-370CC31ED02D}"/>
    <hyperlink ref="C2568" location="RANGE!pronto___22_u_pronto_data_L01_22_20_22drilldown_22_20_22stock_code_20_22_20_22103206_________________________22" display="103206 - DIESEL FUEL BULK  " xr:uid="{FFE30256-CBBC-4BC2-9EAC-849D7E2508DD}"/>
    <hyperlink ref="C2569" location="RANGE!pronto___22_u_pronto_data_L01_22_20_22drilldown_22_20_22stock_code_20_22_20_22103206_________________________22" display="103206 - DIESEL FUEL BULK  " xr:uid="{9E5612F8-34B9-4F08-956A-F821AC28F4BC}"/>
    <hyperlink ref="C2570" location="RANGE!pronto___22_u_pronto_data_L01_22_20_22drilldown_22_20_22stock_code_20_22_20_22103206_________________________22" display="103206 - DIESEL FUEL BULK  " xr:uid="{7B4ACE15-FA02-4C66-9846-AA7EABEC9276}"/>
    <hyperlink ref="C2571" location="RANGE!pronto___22_u_pronto_data_L01_22_20_22drilldown_22_20_22stock_code_20_22_20_22103206_________________________22" display="103206 - DIESEL FUEL BULK  " xr:uid="{1B667A63-AB9D-42E0-8CDB-A6D9EE2D7572}"/>
    <hyperlink ref="C2572" location="RANGE!pronto___22_u_pronto_data_L01_22_20_22drilldown_22_20_22stock_code_20_22_20_22103206_________________________22" display="103206 - DIESEL FUEL BULK  " xr:uid="{14E67F01-F20A-47E0-A098-4D4A8809D8CE}"/>
    <hyperlink ref="C2573" location="RANGE!pronto___22_u_pronto_data_L01_22_20_22drilldown_22_20_22stock_code_20_22_20_22103206_________________________22" display="103206 - DIESEL FUEL BULK  " xr:uid="{D538FBC0-36DD-4110-A0E4-AD5AAAED8A92}"/>
    <hyperlink ref="C2574" location="RANGE!pronto___22_u_pronto_data_L01_22_20_22drilldown_22_20_22stock_code_20_22_20_22103206_________________________22" display="103206 - DIESEL FUEL BULK  " xr:uid="{AC252D1E-C46F-4AB3-AE09-534681508E3C}"/>
    <hyperlink ref="C2575" location="RANGE!pronto___22_u_pronto_data_L01_22_20_22drilldown_22_20_22stock_code_20_22_20_22103206_________________________22" display="103206 - DIESEL FUEL BULK  " xr:uid="{C7D7F05B-CD9D-4B66-863A-C2922C99FC47}"/>
    <hyperlink ref="C2576" location="RANGE!pronto___22_u_pronto_data_L01_22_20_22drilldown_22_20_22stock_code_20_22_20_22103206_________________________22" display="103206 - DIESEL FUEL BULK  " xr:uid="{3869490F-7694-4F60-8E8B-D47FD3BD7A6E}"/>
    <hyperlink ref="C2577" location="RANGE!pronto___22_u_pronto_data_L01_22_20_22drilldown_22_20_22stock_code_20_22_20_22103206_________________________22" display="103206 - DIESEL FUEL BULK  " xr:uid="{B77916AE-3950-4E0A-999F-E6C97C6B0562}"/>
    <hyperlink ref="C2578" location="RANGE!pronto___22_u_pronto_data_L01_22_20_22drilldown_22_20_22stock_code_20_22_20_22103206_________________________22" display="103206 - DIESEL FUEL BULK  " xr:uid="{0173D0FC-74A6-4BF9-A339-6A9BF283EEEF}"/>
    <hyperlink ref="C2579" location="RANGE!pronto___22_u_pronto_data_L01_22_20_22drilldown_22_20_22stock_code_20_22_20_22103206_________________________22" display="103206 - DIESEL FUEL BULK  " xr:uid="{1167A171-332A-4F99-BF32-31D44AA55C18}"/>
    <hyperlink ref="C2580" location="RANGE!pronto___22_u_pronto_data_L01_22_20_22drilldown_22_20_22stock_code_20_22_20_22103206_________________________22" display="103206 - DIESEL FUEL BULK  " xr:uid="{70F6B42A-0AE4-4E12-86FD-2FA9ACDB2B04}"/>
    <hyperlink ref="C2581" location="RANGE!pronto___22_u_pronto_data_L01_22_20_22drilldown_22_20_22stock_code_20_22_20_22103206_________________________22" display="103206 - DIESEL FUEL BULK  " xr:uid="{176D735B-5C49-4448-876C-6247377A6FA6}"/>
    <hyperlink ref="C2582" location="RANGE!pronto___22_u_pronto_data_L01_22_20_22drilldown_22_20_22stock_code_20_22_20_22103206_________________________22" display="103206 - DIESEL FUEL BULK  " xr:uid="{4360F073-CD63-470A-9926-92F104E6BADC}"/>
    <hyperlink ref="C2583" location="RANGE!pronto___22_u_pronto_data_L01_22_20_22drilldown_22_20_22stock_code_20_22_20_22103206_________________________22" display="103206 - DIESEL FUEL BULK  " xr:uid="{B78E4F55-2E1F-447E-B4C6-EEB1669F34DE}"/>
    <hyperlink ref="C2584" location="RANGE!pronto___22_u_pronto_data_L01_22_20_22drilldown_22_20_22stock_code_20_22_20_22103206_________________________22" display="103206 - DIESEL FUEL BULK  " xr:uid="{0099E2A5-DA9D-4C88-ACB4-3A7DC0E98FE5}"/>
    <hyperlink ref="C2585" location="RANGE!pronto___22_u_pronto_data_L01_22_20_22drilldown_22_20_22stock_code_20_22_20_22103206_________________________22" display="103206 - DIESEL FUEL BULK  " xr:uid="{7E8EBB62-7D47-46C1-A69C-4419B90E60C6}"/>
    <hyperlink ref="C2586" location="RANGE!pronto___22_u_pronto_data_L01_22_20_22drilldown_22_20_22stock_code_20_22_20_22103206_________________________22" display="103206 - DIESEL FUEL BULK  " xr:uid="{1F52EFF8-BB91-4092-918F-9CD12F031888}"/>
    <hyperlink ref="C2587" location="RANGE!pronto___22_u_pronto_data_L01_22_20_22drilldown_22_20_22stock_code_20_22_20_22103206_________________________22" display="103206 - DIESEL FUEL BULK  " xr:uid="{F5C075FE-E222-413C-B2F2-EDC704A26BFD}"/>
    <hyperlink ref="C2588" location="RANGE!pronto___22_u_pronto_data_L01_22_20_22drilldown_22_20_22stock_code_20_22_20_22103206_________________________22" display="103206 - DIESEL FUEL BULK  " xr:uid="{A0524117-1204-485B-BE73-7DE9F7A54655}"/>
    <hyperlink ref="C2589" location="RANGE!pronto___22_u_pronto_data_L01_22_20_22drilldown_22_20_22stock_code_20_22_20_22103206_________________________22" display="103206 - DIESEL FUEL BULK  " xr:uid="{392BBE21-CCD6-4867-A970-EE36B65A964F}"/>
    <hyperlink ref="C2590" location="RANGE!pronto___22_u_pronto_data_L01_22_20_22drilldown_22_20_22stock_code_20_22_20_22103206_________________________22" display="103206 - DIESEL FUEL BULK  " xr:uid="{D578CD5A-9DF4-4D8F-9207-9A678E34407B}"/>
    <hyperlink ref="C2591" location="RANGE!pronto___22_u_pronto_data_L01_22_20_22drilldown_22_20_22stock_code_20_22_20_22103206_________________________22" display="103206 - DIESEL FUEL BULK  " xr:uid="{395F63B2-D476-4415-8FAA-2B5A97FA875B}"/>
    <hyperlink ref="C2592" location="RANGE!pronto___22_u_pronto_data_L01_22_20_22drilldown_22_20_22stock_code_20_22_20_22103206_________________________22" display="103206 - DIESEL FUEL BULK  " xr:uid="{39406483-FE89-4CB2-801A-783DF1ED8723}"/>
    <hyperlink ref="C2593" location="RANGE!pronto___22_u_pronto_data_L01_22_20_22drilldown_22_20_22stock_code_20_22_20_22103206_________________________22" display="103206 - DIESEL FUEL BULK  " xr:uid="{DE54BEFE-7F1A-49CD-AABE-B7F96709F3DB}"/>
    <hyperlink ref="C2594" location="RANGE!pronto___22_u_pronto_data_L01_22_20_22drilldown_22_20_22stock_code_20_22_20_22103206_________________________22" display="103206 - DIESEL FUEL BULK  " xr:uid="{E81D0983-3A09-4DE6-8507-165CE4A2FF9F}"/>
    <hyperlink ref="C2595" location="RANGE!pronto___22_u_pronto_data_L01_22_20_22drilldown_22_20_22stock_code_20_22_20_22103206_________________________22" display="103206 - DIESEL FUEL BULK  " xr:uid="{89AC4647-DD76-4CF9-93F8-3A363FDA5C3B}"/>
    <hyperlink ref="C2596" location="RANGE!pronto___22_u_pronto_data_L01_22_20_22drilldown_22_20_22stock_code_20_22_20_22103206_________________________22" display="103206 - DIESEL FUEL BULK  " xr:uid="{953FBF8D-B7D9-4D22-B731-AE07E935CEC8}"/>
    <hyperlink ref="C2597" location="RANGE!pronto___22_u_pronto_data_L01_22_20_22drilldown_22_20_22stock_code_20_22_20_22103206_________________________22" display="103206 - DIESEL FUEL BULK  " xr:uid="{BB80C8DB-D8FE-4262-954A-25D5AB4262BB}"/>
    <hyperlink ref="C2598" location="RANGE!pronto___22_u_pronto_data_L01_22_20_22drilldown_22_20_22stock_code_20_22_20_22103206_________________________22" display="103206 - DIESEL FUEL BULK  " xr:uid="{DEE251AE-ADC4-4C72-B9E9-695902647225}"/>
    <hyperlink ref="C2599" location="RANGE!pronto___22_u_pronto_data_L01_22_20_22drilldown_22_20_22stock_code_20_22_20_22103206_________________________22" display="103206 - DIESEL FUEL BULK  " xr:uid="{9344EBFA-2783-4E8D-8963-86B2AFEB5810}"/>
    <hyperlink ref="C2600" location="RANGE!pronto___22_u_pronto_data_L01_22_20_22drilldown_22_20_22stock_code_20_22_20_22103206_________________________22" display="103206 - DIESEL FUEL BULK  " xr:uid="{D8993749-95CF-4218-8B16-AEDE0BA2BC58}"/>
    <hyperlink ref="C2601" location="RANGE!pronto___22_u_pronto_data_L01_22_20_22drilldown_22_20_22stock_code_20_22_20_22103206_________________________22" display="103206 - DIESEL FUEL BULK  " xr:uid="{A5FF7030-5858-4CF9-AD11-D0F9F6090AA7}"/>
    <hyperlink ref="C2602" location="RANGE!pronto___22_u_pronto_data_L01_22_20_22drilldown_22_20_22stock_code_20_22_20_22103206_________________________22" display="103206 - DIESEL FUEL BULK  " xr:uid="{1E627656-4364-4A4A-BC35-2C1D98A6F165}"/>
    <hyperlink ref="C2603" location="RANGE!pronto___22_u_pronto_data_L01_22_20_22drilldown_22_20_22stock_code_20_22_20_22103206_________________________22" display="103206 - DIESEL FUEL BULK  " xr:uid="{391A33DD-5B03-4525-AA80-A49294CC40AC}"/>
    <hyperlink ref="C2604" location="RANGE!pronto___22_u_pronto_data_L01_22_20_22drilldown_22_20_22stock_code_20_22_20_22103206_________________________22" display="103206 - DIESEL FUEL BULK  " xr:uid="{6BD936AC-51EF-44E5-A5E2-614CBCD98AC9}"/>
    <hyperlink ref="C2605" location="RANGE!pronto___22_u_pronto_data_L01_22_20_22drilldown_22_20_22stock_code_20_22_20_22103206_________________________22" display="103206 - DIESEL FUEL BULK  " xr:uid="{F6EEC469-3810-49DA-93CE-68F7F4390FC4}"/>
    <hyperlink ref="C2606" location="RANGE!pronto___22_u_pronto_data_L01_22_20_22drilldown_22_20_22stock_code_20_22_20_22103206_________________________22" display="103206 - DIESEL FUEL BULK  " xr:uid="{F3CFA4F0-2330-4633-84A0-FA9F074E7F03}"/>
    <hyperlink ref="C2607" location="RANGE!pronto___22_u_pronto_data_L01_22_20_22drilldown_22_20_22stock_code_20_22_20_22103206_________________________22" display="103206 - DIESEL FUEL BULK  " xr:uid="{2C6F971A-C54B-454D-88F3-09BFAB6D6B2D}"/>
    <hyperlink ref="C2608" location="RANGE!pronto___22_u_pronto_data_L01_22_20_22drilldown_22_20_22stock_code_20_22_20_22103206_________________________22" display="103206 - DIESEL FUEL BULK  " xr:uid="{9B05F4BB-7E0A-42B8-B798-1B75E8040F9D}"/>
    <hyperlink ref="C2609" location="RANGE!pronto___22_u_pronto_data_L01_22_20_22drilldown_22_20_22stock_code_20_22_20_22103206_________________________22" display="103206 - DIESEL FUEL BULK  " xr:uid="{7898D1CA-2EC4-4055-9E15-709F15C9259C}"/>
    <hyperlink ref="C2610" location="RANGE!pronto___22_u_pronto_data_L01_22_20_22drilldown_22_20_22stock_code_20_22_20_22103206_________________________22" display="103206 - DIESEL FUEL BULK  " xr:uid="{20D8FFD6-87BA-4E58-97BC-9DD57B8BB9D0}"/>
    <hyperlink ref="C2611" location="RANGE!pronto___22_u_pronto_data_L01_22_20_22drilldown_22_20_22stock_code_20_22_20_22103206_________________________22" display="103206 - DIESEL FUEL BULK  " xr:uid="{BDDA81E8-80C5-4AFB-9B4B-86592DE0C54F}"/>
    <hyperlink ref="C2612" location="RANGE!pronto___22_u_pronto_data_L01_22_20_22drilldown_22_20_22stock_code_20_22_20_22103206_________________________22" display="103206 - DIESEL FUEL BULK  " xr:uid="{C2E8D161-A893-4BC1-93D7-4C29239EBD28}"/>
    <hyperlink ref="C2613" location="RANGE!pronto___22_u_pronto_data_L01_22_20_22drilldown_22_20_22stock_code_20_22_20_22103206_________________________22" display="103206 - DIESEL FUEL BULK  " xr:uid="{AD08E47C-818A-4D75-9420-19C1B47566B5}"/>
    <hyperlink ref="C2614" location="RANGE!pronto___22_u_pronto_data_L01_22_20_22drilldown_22_20_22stock_code_20_22_20_22103206_________________________22" display="103206 - DIESEL FUEL BULK  " xr:uid="{C53B0E36-9376-4D8C-BAEA-C40C91796CF9}"/>
    <hyperlink ref="C2615" location="RANGE!pronto___22_u_pronto_data_L01_22_20_22drilldown_22_20_22stock_code_20_22_20_22103206_________________________22" display="103206 - DIESEL FUEL BULK  " xr:uid="{3DEA3678-D664-4064-AADA-E54B4CA3700A}"/>
    <hyperlink ref="C2616" location="RANGE!pronto___22_u_pronto_data_L01_22_20_22drilldown_22_20_22stock_code_20_22_20_22103206_________________________22" display="103206 - DIESEL FUEL BULK  " xr:uid="{CC8FDEC6-4A2E-444A-A926-CD0590D210C1}"/>
    <hyperlink ref="C2617" location="RANGE!pronto___22_u_pronto_data_L01_22_20_22drilldown_22_20_22stock_code_20_22_20_22103206_________________________22" display="103206 - DIESEL FUEL BULK  " xr:uid="{171EE74A-17A5-4855-99F3-282F190B29F9}"/>
    <hyperlink ref="C2618" location="RANGE!pronto___22_u_pronto_data_L01_22_20_22drilldown_22_20_22stock_code_20_22_20_22103206_________________________22" display="103206 - DIESEL FUEL BULK  " xr:uid="{D3A865CC-69BB-4E00-9584-C63CB534098C}"/>
    <hyperlink ref="C2619" location="RANGE!pronto___22_u_pronto_data_L01_22_20_22drilldown_22_20_22stock_code_20_22_20_22103206_________________________22" display="103206 - DIESEL FUEL BULK  " xr:uid="{03F8C7E1-7396-4DEE-BCF4-4889972DD394}"/>
    <hyperlink ref="C2620" location="RANGE!pronto___22_u_pronto_data_L01_22_20_22drilldown_22_20_22stock_code_20_22_20_22103206_________________________22" display="103206 - DIESEL FUEL BULK  " xr:uid="{EACAA368-DB1B-414C-89CE-4EB81D0CF892}"/>
    <hyperlink ref="C2621" location="RANGE!pronto___22_u_pronto_data_L01_22_20_22drilldown_22_20_22stock_code_20_22_20_22103206_________________________22" display="103206 - DIESEL FUEL BULK  " xr:uid="{24D3C922-0A98-411F-BA4A-D7C0BD8A1DEB}"/>
    <hyperlink ref="C2622" location="RANGE!pronto___22_u_pronto_data_L01_22_20_22drilldown_22_20_22stock_code_20_22_20_22103206_________________________22" display="103206 - DIESEL FUEL BULK  " xr:uid="{A0C7C0E0-32BD-4BBC-9ACF-3279ED91D6E6}"/>
    <hyperlink ref="C2623" location="RANGE!pronto___22_u_pronto_data_L01_22_20_22drilldown_22_20_22stock_code_20_22_20_22103206_________________________22" display="103206 - DIESEL FUEL BULK  " xr:uid="{964F49D0-D2A9-4811-8930-D67AD6B82AAE}"/>
    <hyperlink ref="C2624" location="RANGE!pronto___22_u_pronto_data_L01_22_20_22drilldown_22_20_22stock_code_20_22_20_22103206_________________________22" display="103206 - DIESEL FUEL BULK  " xr:uid="{8E2A3F3D-627C-4F3C-B499-46B0DC3E4DDE}"/>
    <hyperlink ref="C2625" location="RANGE!pronto___22_u_pronto_data_L01_22_20_22drilldown_22_20_22stock_code_20_22_20_22103206_________________________22" display="103206 - DIESEL FUEL BULK  " xr:uid="{060C5259-A37D-454B-84DE-48EE434EEEAF}"/>
    <hyperlink ref="C2626" location="RANGE!pronto___22_u_pronto_data_L01_22_20_22drilldown_22_20_22stock_code_20_22_20_22103206_________________________22" display="103206 - DIESEL FUEL BULK  " xr:uid="{7F3FA8E9-C0F9-4BDF-B037-0495331F0BAE}"/>
    <hyperlink ref="C2627" location="RANGE!pronto___22_u_pronto_data_L01_22_20_22drilldown_22_20_22stock_code_20_22_20_22103206_________________________22" display="103206 - DIESEL FUEL BULK  " xr:uid="{07C08742-B6DC-4099-8BD1-559836EDF98C}"/>
    <hyperlink ref="C2628" location="RANGE!pronto___22_u_pronto_data_L01_22_20_22drilldown_22_20_22stock_code_20_22_20_22103206_________________________22" display="103206 - DIESEL FUEL BULK  " xr:uid="{420BB083-8BBD-4DE2-9517-0A668F540889}"/>
    <hyperlink ref="C2629" location="RANGE!pronto___22_u_pronto_data_L01_22_20_22drilldown_22_20_22stock_code_20_22_20_22103206_________________________22" display="103206 - DIESEL FUEL BULK  " xr:uid="{5CA1B062-0389-4B41-80FF-A73604919905}"/>
    <hyperlink ref="C2630" location="RANGE!pronto___22_u_pronto_data_L01_22_20_22drilldown_22_20_22stock_code_20_22_20_22103206_________________________22" display="103206 - DIESEL FUEL BULK  " xr:uid="{A97919EB-1CDA-4774-96D5-DC51C9F145CF}"/>
    <hyperlink ref="C2631" location="RANGE!pronto___22_u_pronto_data_L01_22_20_22drilldown_22_20_22stock_code_20_22_20_22103206_________________________22" display="103206 - DIESEL FUEL BULK  " xr:uid="{D27F04F6-EB82-4ECB-91F0-97C77B437019}"/>
    <hyperlink ref="C2632" location="RANGE!pronto___22_u_pronto_data_L01_22_20_22drilldown_22_20_22stock_code_20_22_20_22103206_________________________22" display="103206 - DIESEL FUEL BULK  " xr:uid="{12178397-30F0-4BCA-B5AC-D0954A0518A4}"/>
    <hyperlink ref="C2633" location="RANGE!pronto___22_u_pronto_data_L01_22_20_22drilldown_22_20_22stock_code_20_22_20_22103206_________________________22" display="103206 - DIESEL FUEL BULK  " xr:uid="{D65E359C-B37E-4733-8ED1-881780C0F0CB}"/>
    <hyperlink ref="C2634" location="RANGE!pronto___22_u_pronto_data_L01_22_20_22drilldown_22_20_22stock_code_20_22_20_22103206_________________________22" display="103206 - DIESEL FUEL BULK  " xr:uid="{A48F2E02-51B8-4519-A2CF-5E62391177BB}"/>
    <hyperlink ref="C2635" location="RANGE!pronto___22_u_pronto_data_L01_22_20_22drilldown_22_20_22stock_code_20_22_20_22103206_________________________22" display="103206 - DIESEL FUEL BULK  " xr:uid="{876A5115-90BC-43EC-860E-99C708381418}"/>
    <hyperlink ref="C2636" location="RANGE!pronto___22_u_pronto_data_L01_22_20_22drilldown_22_20_22stock_code_20_22_20_22103206_________________________22" display="103206 - DIESEL FUEL BULK  " xr:uid="{CB22E9ED-7CA1-47E1-8064-4DE053ADCFD6}"/>
    <hyperlink ref="C2637" location="RANGE!pronto___22_u_pronto_data_L01_22_20_22drilldown_22_20_22stock_code_20_22_20_22103206_________________________22" display="103206 - DIESEL FUEL BULK  " xr:uid="{93268136-D70D-462B-9BCB-38C2013F5DA6}"/>
    <hyperlink ref="C2638" location="RANGE!pronto___22_u_pronto_data_L01_22_20_22drilldown_22_20_22stock_code_20_22_20_22103206_________________________22" display="103206 - DIESEL FUEL BULK  " xr:uid="{A801FCB8-DC01-4D63-B6EC-DFAB6F9192B8}"/>
    <hyperlink ref="C2639" location="RANGE!pronto___22_u_pronto_data_L01_22_20_22drilldown_22_20_22stock_code_20_22_20_22103206_________________________22" display="103206 - DIESEL FUEL BULK  " xr:uid="{5F53BAFB-98D5-4C35-89B3-6C06949844B0}"/>
    <hyperlink ref="C2640" location="RANGE!pronto___22_u_pronto_data_L01_22_20_22drilldown_22_20_22stock_code_20_22_20_22103206_________________________22" display="103206 - DIESEL FUEL BULK  " xr:uid="{B2A7F1F9-F9BD-4E9E-AB29-90B148BCF081}"/>
    <hyperlink ref="C2641" location="RANGE!pronto___22_u_pronto_data_L01_22_20_22drilldown_22_20_22stock_code_20_22_20_22103206_________________________22" display="103206 - DIESEL FUEL BULK  " xr:uid="{C4E1E67B-77A2-457E-9BDF-6B4A78ECB4E0}"/>
    <hyperlink ref="C2642" location="RANGE!pronto___22_u_pronto_data_L01_22_20_22drilldown_22_20_22stock_code_20_22_20_22103206_________________________22" display="103206 - DIESEL FUEL BULK  " xr:uid="{047206DE-23E2-403F-B188-0A30E8AE89BA}"/>
    <hyperlink ref="C2643" location="RANGE!pronto___22_u_pronto_data_L01_22_20_22drilldown_22_20_22stock_code_20_22_20_22103206_________________________22" display="103206 - DIESEL FUEL BULK  " xr:uid="{E43AEC8E-17D7-4F8E-BC22-128B25AF7DC6}"/>
    <hyperlink ref="C2644" location="RANGE!pronto___22_u_pronto_data_L01_22_20_22drilldown_22_20_22stock_code_20_22_20_22103206_________________________22" display="103206 - DIESEL FUEL BULK  " xr:uid="{CC1E0FD7-80D7-4828-B1D0-486E32E59F46}"/>
    <hyperlink ref="C2645" location="RANGE!pronto___22_u_pronto_data_L01_22_20_22drilldown_22_20_22stock_code_20_22_20_22103206_________________________22" display="103206 - DIESEL FUEL BULK  " xr:uid="{D9E5B170-A2FF-4765-AB8C-22AB6E64762D}"/>
    <hyperlink ref="C2646" location="RANGE!pronto___22_u_pronto_data_L01_22_20_22drilldown_22_20_22stock_code_20_22_20_22103206_________________________22" display="103206 - DIESEL FUEL BULK  " xr:uid="{C32EF9B9-76B3-4AAC-9182-9696B1F6F812}"/>
    <hyperlink ref="C2647" location="RANGE!pronto___22_u_pronto_data_L01_22_20_22drilldown_22_20_22stock_code_20_22_20_22103206_________________________22" display="103206 - DIESEL FUEL BULK  " xr:uid="{722B1F85-0381-4532-89D4-BC2061E90BF8}"/>
    <hyperlink ref="C2648" location="RANGE!pronto___22_u_pronto_data_L01_22_20_22drilldown_22_20_22stock_code_20_22_20_22103206_________________________22" display="103206 - DIESEL FUEL BULK  " xr:uid="{18CBDE7A-445D-4A2C-BB96-3102BEEF8B4B}"/>
    <hyperlink ref="C2649" location="RANGE!pronto___22_u_pronto_data_L01_22_20_22drilldown_22_20_22stock_code_20_22_20_22103206_________________________22" display="103206 - DIESEL FUEL BULK  " xr:uid="{34E8E096-203B-4D1B-BD30-23D8E7BDF705}"/>
    <hyperlink ref="C2650" location="RANGE!pronto___22_u_pronto_data_L01_22_20_22drilldown_22_20_22stock_code_20_22_20_22103206_________________________22" display="103206 - DIESEL FUEL BULK  " xr:uid="{8A9EAC82-21C9-4114-A507-68112757D2B1}"/>
    <hyperlink ref="C2651" location="RANGE!pronto___22_u_pronto_data_L01_22_20_22drilldown_22_20_22stock_code_20_22_20_22103206_________________________22" display="103206 - DIESEL FUEL BULK  " xr:uid="{BDA91BB2-8D24-4954-9F7B-9DD2FF5D574C}"/>
    <hyperlink ref="C2652" location="RANGE!pronto___22_u_pronto_data_L01_22_20_22drilldown_22_20_22stock_code_20_22_20_22103206_________________________22" display="103206 - DIESEL FUEL BULK  " xr:uid="{F6E5E648-300F-4BB6-A478-7E397CDCBBC7}"/>
    <hyperlink ref="C2653" location="RANGE!pronto___22_u_pronto_data_L01_22_20_22drilldown_22_20_22stock_code_20_22_20_22103206_________________________22" display="103206 - DIESEL FUEL BULK  " xr:uid="{32608A79-3D82-4155-9598-05348A656FF9}"/>
    <hyperlink ref="C2654" location="RANGE!pronto___22_u_pronto_data_L01_22_20_22drilldown_22_20_22stock_code_20_22_20_22103206_________________________22" display="103206 - DIESEL FUEL BULK  " xr:uid="{6ADD8163-25DB-461D-BD32-BC506EC75737}"/>
    <hyperlink ref="C2655" location="RANGE!pronto___22_u_pronto_data_L01_22_20_22drilldown_22_20_22stock_code_20_22_20_22103206_________________________22" display="103206 - DIESEL FUEL BULK  " xr:uid="{C505C205-EF4A-4E07-8750-72E940337BD3}"/>
    <hyperlink ref="C2656" location="RANGE!pronto___22_u_pronto_data_L01_22_20_22drilldown_22_20_22stock_code_20_22_20_22103206_________________________22" display="103206 - DIESEL FUEL BULK  " xr:uid="{977E44B1-AC66-45E1-BBCD-495DF3113B13}"/>
    <hyperlink ref="C2657" location="RANGE!pronto___22_u_pronto_data_L01_22_20_22drilldown_22_20_22stock_code_20_22_20_22103206_________________________22" display="103206 - DIESEL FUEL BULK  " xr:uid="{0AD1C9E1-9876-4C81-99C7-F9BA132EE215}"/>
    <hyperlink ref="C2658" location="RANGE!pronto___22_u_pronto_data_L01_22_20_22drilldown_22_20_22stock_code_20_22_20_22103206_________________________22" display="103206 - DIESEL FUEL BULK  " xr:uid="{8DADAC2F-33B8-44CF-8466-FDE921F3F5E6}"/>
    <hyperlink ref="C2659" location="RANGE!pronto___22_u_pronto_data_L01_22_20_22drilldown_22_20_22stock_code_20_22_20_22103206_________________________22" display="103206 - DIESEL FUEL BULK  " xr:uid="{A38DDE44-99E2-4189-961A-D8E5D0DF104C}"/>
    <hyperlink ref="C2660" location="RANGE!pronto___22_u_pronto_data_L01_22_20_22drilldown_22_20_22stock_code_20_22_20_22103206_________________________22" display="103206 - DIESEL FUEL BULK  " xr:uid="{036F9858-4218-4F31-9A3B-4EC53FC5C178}"/>
    <hyperlink ref="C2661" location="RANGE!pronto___22_u_pronto_data_L01_22_20_22drilldown_22_20_22stock_code_20_22_20_22103206_________________________22" display="103206 - DIESEL FUEL BULK  " xr:uid="{A9A55E21-F6CE-467E-9C9F-DB6D48ABE5FB}"/>
    <hyperlink ref="C2662" location="RANGE!pronto___22_u_pronto_data_L01_22_20_22drilldown_22_20_22stock_code_20_22_20_22103206_________________________22" display="103206 - DIESEL FUEL BULK  " xr:uid="{262B01A9-7C61-43B2-80BC-2DE658A6C5CC}"/>
    <hyperlink ref="C2663" location="RANGE!pronto___22_u_pronto_data_L01_22_20_22drilldown_22_20_22stock_code_20_22_20_22103206_________________________22" display="103206 - DIESEL FUEL BULK  " xr:uid="{0DFED27F-77AF-4166-931E-3CDA0DC732BA}"/>
    <hyperlink ref="C2664" location="RANGE!pronto___22_u_pronto_data_L01_22_20_22drilldown_22_20_22stock_code_20_22_20_22103206_________________________22" display="103206 - DIESEL FUEL BULK  " xr:uid="{11432CEF-4859-462A-8500-5593F0FADE02}"/>
    <hyperlink ref="C2665" location="RANGE!pronto___22_u_pronto_data_L01_22_20_22drilldown_22_20_22stock_code_20_22_20_22103206_________________________22" display="103206 - DIESEL FUEL BULK  " xr:uid="{D0FD1FE2-463E-421F-8827-4556E6E9B51A}"/>
    <hyperlink ref="C2666" location="RANGE!pronto___22_u_pronto_data_L01_22_20_22drilldown_22_20_22stock_code_20_22_20_22103206_________________________22" display="103206 - DIESEL FUEL BULK  " xr:uid="{4EDF44F2-B286-49C4-894E-F9B70A0EDE45}"/>
    <hyperlink ref="C2667" location="RANGE!pronto___22_u_pronto_data_L01_22_20_22drilldown_22_20_22stock_code_20_22_20_22103206_________________________22" display="103206 - DIESEL FUEL BULK  " xr:uid="{BA0A13AD-A15F-4B04-BBD4-42E43A19F8D4}"/>
    <hyperlink ref="C2669" location="RANGE!pronto___22_u_pronto_data_L01_22_20_22drilldown_22_20_22stock_code_20_22_20_22103424_________________________22" display="103424 - SULFAMIC ACID TECHNICAL DESCAL ER DRY 98% 25KG " xr:uid="{BC435685-2AAE-4112-A0A0-2B7DDEE72501}"/>
    <hyperlink ref="C2670" location="RANGE!pronto___22_u_pronto_data_L01_22_20_22drilldown_22_20_22stock_code_20_22_20_22103424_________________________22" display="103424 - SULFAMIC ACID TECHNICAL DESCAL ER DRY 98% 25KG " xr:uid="{DB856483-9C4B-4746-A633-29671AB0E7D2}"/>
    <hyperlink ref="C2671" location="RANGE!pronto___22_u_pronto_data_L01_22_20_22drilldown_22_20_22stock_code_20_22_20_22103424_________________________22" display="103424 - SULFAMIC ACID TECHNICAL DESCAL ER DRY 98% 25KG " xr:uid="{87BFF3EB-5464-4FBD-9FBF-64F6A8947421}"/>
    <hyperlink ref="C2672" location="RANGE!pronto___22_u_pronto_data_L01_22_20_22drilldown_22_20_22stock_code_20_22_20_22103424_________________________22" display="103424 - SULFAMIC ACID TECHNICAL DESCAL ER DRY 98% 25KG " xr:uid="{3FF7DDCD-2003-44DF-BCBE-7C2069221AB1}"/>
    <hyperlink ref="C2673" location="RANGE!pronto___22_u_pronto_data_L01_22_20_22drilldown_22_20_22stock_code_20_22_20_22103424_________________________22" display="103424 - SULFAMIC ACID TECHNICAL DESCAL ER DRY 98% 25KG " xr:uid="{CCB76815-488A-4CE6-A845-BFF9055EFCA6}"/>
    <hyperlink ref="C2674" location="RANGE!pronto___22_u_pronto_data_L01_22_20_22drilldown_22_20_22stock_code_20_22_20_22103424_________________________22" display="103424 - SULFAMIC ACID TECHNICAL DESCAL ER DRY 98% 25KG " xr:uid="{C834B22C-780F-4DBE-BF7D-6816E019D33A}"/>
    <hyperlink ref="C2675" location="RANGE!pronto___22_u_pronto_data_L01_22_20_22drilldown_22_20_22stock_code_20_22_20_22103424_________________________22" display="103424 - SULFAMIC ACID TECHNICAL DESCAL ER DRY 98% 25KG " xr:uid="{649AB19D-0410-4046-A43C-EFBD858051F5}"/>
    <hyperlink ref="C2676" location="RANGE!pronto___22_u_pronto_data_L01_22_20_22drilldown_22_20_22stock_code_20_22_20_22103424_________________________22" display="103424 - SULFAMIC ACID TECHNICAL DESCAL ER DRY 98% 25KG " xr:uid="{1EF58CC8-8FAB-4F5C-B0D9-DCEEFC408478}"/>
    <hyperlink ref="C2677" location="RANGE!pronto___22_u_pronto_data_L01_22_20_22drilldown_22_20_22stock_code_20_22_20_22103424_________________________22" display="103424 - SULFAMIC ACID TECHNICAL DESCAL ER DRY 98% 25KG " xr:uid="{B0F7FCA3-29FC-4EB1-A4B2-2D909FE13C52}"/>
    <hyperlink ref="C2678" location="RANGE!pronto___22_u_pronto_data_L01_22_20_22drilldown_22_20_22stock_code_20_22_20_22103424_________________________22" display="103424 - SULFAMIC ACID TECHNICAL DESCAL ER DRY 98% 25KG " xr:uid="{D2167FEF-7A42-41F6-A07B-9829468E92FF}"/>
    <hyperlink ref="C2679" location="RANGE!pronto___22_u_pronto_data_L01_22_20_22drilldown_22_20_22stock_code_20_22_20_22103424_________________________22" display="103424 - SULFAMIC ACID TECHNICAL DESCAL ER DRY 98% 25KG " xr:uid="{9A26D698-0C87-4A5A-AEB2-F5762B0CAEFF}"/>
    <hyperlink ref="C2680" location="RANGE!pronto___22_u_pronto_data_L01_22_20_22drilldown_22_20_22stock_code_20_22_20_22103424_________________________22" display="103424 - SULFAMIC ACID TECHNICAL DESCAL ER DRY 98% 25KG " xr:uid="{6C43D24C-0766-4749-BEE5-9AB10BA4E912}"/>
    <hyperlink ref="C2681" location="RANGE!pronto___22_u_pronto_data_L01_22_20_22drilldown_22_20_22stock_code_20_22_20_22103424_________________________22" display="103424 - SULFAMIC ACID TECHNICAL DESCAL ER DRY 98% 25KG " xr:uid="{CC7AEB6A-AAAE-4BD7-BAFA-1774309DB057}"/>
    <hyperlink ref="C2682" location="RANGE!pronto___22_u_pronto_data_L01_22_20_22drilldown_22_20_22stock_code_20_22_20_22103424_________________________22" display="103424 - SULFAMIC ACID TECHNICAL DESCAL ER DRY 98% 25KG " xr:uid="{E8523C1B-F43A-4A0F-BD5C-245D2276112D}"/>
    <hyperlink ref="C2684" location="RANGE!pronto___22_u_pronto_data_L01_22_20_22drilldown_22_20_22stock_code_20_22_20_22103430_________________________22" display="103430 - SODIUM CYANIDE REAGENT LIQUOR 30-33% W/W AND, BULK " xr:uid="{D41E5A98-D97C-41EF-888F-DDE06DB1F9A4}"/>
    <hyperlink ref="C2685" location="RANGE!pronto___22_u_pronto_data_L01_22_20_22drilldown_22_20_22stock_code_20_22_20_22103430_________________________22" display="103430 - SODIUM CYANIDE REAGENT LIQUOR 30-33% W/W AND, BULK " xr:uid="{343434CD-2451-491C-A197-566F41519E08}"/>
    <hyperlink ref="C2686" location="RANGE!pronto___22_u_pronto_data_L01_22_20_22drilldown_22_20_22stock_code_20_22_20_22103430_________________________22" display="103430 - SODIUM CYANIDE REAGENT LIQUOR 30-33% W/W AND, BULK " xr:uid="{359ABE2E-7DC8-4746-B4F1-01DCDCD32F41}"/>
    <hyperlink ref="C2687" location="RANGE!pronto___22_u_pronto_data_L01_22_20_22drilldown_22_20_22stock_code_20_22_20_22103430_________________________22" display="103430 - SODIUM CYANIDE REAGENT LIQUOR 30-33% W/W AND, BULK " xr:uid="{78B1011F-8D96-43C4-A001-2F25B4E2F814}"/>
    <hyperlink ref="C2688" location="RANGE!pronto___22_u_pronto_data_L01_22_20_22drilldown_22_20_22stock_code_20_22_20_22103430_________________________22" display="103430 - SODIUM CYANIDE REAGENT LIQUOR 30-33% W/W AND, BULK " xr:uid="{CD8BAE2F-32D0-40FA-B1E2-9D9BC9CD9A60}"/>
    <hyperlink ref="C2689" location="RANGE!pronto___22_u_pronto_data_L01_22_20_22drilldown_22_20_22stock_code_20_22_20_22103430_________________________22" display="103430 - SODIUM CYANIDE REAGENT LIQUOR 30-33% W/W AND, BULK " xr:uid="{1202362D-063D-4DFA-82D4-73F5EC83B9FA}"/>
    <hyperlink ref="C2690" location="RANGE!pronto___22_u_pronto_data_L01_22_20_22drilldown_22_20_22stock_code_20_22_20_22103430_________________________22" display="103430 - SODIUM CYANIDE REAGENT LIQUOR 30-33% W/W AND, BULK " xr:uid="{E5C7C366-4C00-47F2-AF6E-D4BF212CEA2D}"/>
    <hyperlink ref="C2691" location="RANGE!pronto___22_u_pronto_data_L01_22_20_22drilldown_22_20_22stock_code_20_22_20_22103430_________________________22" display="103430 - SODIUM CYANIDE REAGENT LIQUOR 30-33% W/W AND, BULK " xr:uid="{9233750C-7D2C-47C3-A746-6C3C18D7B9D6}"/>
    <hyperlink ref="C2692" location="RANGE!pronto___22_u_pronto_data_L01_22_20_22drilldown_22_20_22stock_code_20_22_20_22103430_________________________22" display="103430 - SODIUM CYANIDE REAGENT LIQUOR 30-33% W/W AND, BULK " xr:uid="{CA950F13-F2D2-438E-8EC8-99AAE1712D42}"/>
    <hyperlink ref="C2693" location="RANGE!pronto___22_u_pronto_data_L01_22_20_22drilldown_22_20_22stock_code_20_22_20_22103430_________________________22" display="103430 - SODIUM CYANIDE REAGENT LIQUOR 30-33% W/W AND, BULK " xr:uid="{49A1D11A-F721-4833-9E2F-D996BB52172D}"/>
    <hyperlink ref="C2694" location="RANGE!pronto___22_u_pronto_data_L01_22_20_22drilldown_22_20_22stock_code_20_22_20_22103430_________________________22" display="103430 - SODIUM CYANIDE REAGENT LIQUOR 30-33% W/W AND, BULK " xr:uid="{7EFE7F26-CE47-4288-9597-4B8AA84F42D0}"/>
    <hyperlink ref="C2695" location="RANGE!pronto___22_u_pronto_data_L01_22_20_22drilldown_22_20_22stock_code_20_22_20_22103430_________________________22" display="103430 - SODIUM CYANIDE REAGENT LIQUOR 30-33% W/W AND, BULK " xr:uid="{75EE0AAA-3F9B-4A15-A898-34775FB51214}"/>
    <hyperlink ref="C2696" location="RANGE!pronto___22_u_pronto_data_L01_22_20_22drilldown_22_20_22stock_code_20_22_20_22103430_________________________22" display="103430 - SODIUM CYANIDE REAGENT LIQUOR 30-33% W/W AND, BULK " xr:uid="{87C24BDB-99A1-41A1-A123-86E21BE7A798}"/>
    <hyperlink ref="C2697" location="RANGE!pronto___22_u_pronto_data_L01_22_20_22drilldown_22_20_22stock_code_20_22_20_22103430_________________________22" display="103430 - SODIUM CYANIDE REAGENT LIQUOR 30-33% W/W AND, BULK " xr:uid="{A690B8F1-87B7-4BAF-AF4F-878D3E741827}"/>
    <hyperlink ref="C2698" location="RANGE!pronto___22_u_pronto_data_L01_22_20_22drilldown_22_20_22stock_code_20_22_20_22103430_________________________22" display="103430 - SODIUM CYANIDE REAGENT LIQUOR 30-33% W/W AND, BULK " xr:uid="{2516DD63-AD7F-4D08-8219-EE37A1A43B8F}"/>
    <hyperlink ref="C2699" location="RANGE!pronto___22_u_pronto_data_L01_22_20_22drilldown_22_20_22stock_code_20_22_20_22103430_________________________22" display="103430 - SODIUM CYANIDE REAGENT LIQUOR 30-33% W/W AND, BULK " xr:uid="{80AC889A-4506-430D-8510-FB28655F78D4}"/>
    <hyperlink ref="C2700" location="RANGE!pronto___22_u_pronto_data_L01_22_20_22drilldown_22_20_22stock_code_20_22_20_22103430_________________________22" display="103430 - SODIUM CYANIDE REAGENT LIQUOR 30-33% W/W AND, BULK " xr:uid="{47CDD43D-CE75-45EC-A28C-57A3F24D3CA7}"/>
    <hyperlink ref="C2701" location="RANGE!pronto___22_u_pronto_data_L01_22_20_22drilldown_22_20_22stock_code_20_22_20_22103430_________________________22" display="103430 - SODIUM CYANIDE REAGENT LIQUOR 30-33% W/W AND, BULK " xr:uid="{377CE0FF-6551-403E-BF71-BB8E6FCB40B4}"/>
    <hyperlink ref="C2702" location="RANGE!pronto___22_u_pronto_data_L01_22_20_22drilldown_22_20_22stock_code_20_22_20_22103430_________________________22" display="103430 - SODIUM CYANIDE REAGENT LIQUOR 30-33% W/W AND, BULK " xr:uid="{A0928143-32B1-466E-A4C9-97A5F535E379}"/>
    <hyperlink ref="C2703" location="RANGE!pronto___22_u_pronto_data_L01_22_20_22drilldown_22_20_22stock_code_20_22_20_22103430_________________________22" display="103430 - SODIUM CYANIDE REAGENT LIQUOR 30-33% W/W AND, BULK " xr:uid="{A2E5CB1C-27F8-4EE7-B047-CA7F632AC23F}"/>
    <hyperlink ref="C2704" location="RANGE!pronto___22_u_pronto_data_L01_22_20_22drilldown_22_20_22stock_code_20_22_20_22103430_________________________22" display="103430 - SODIUM CYANIDE REAGENT LIQUOR 30-33% W/W AND, BULK " xr:uid="{691329F6-081E-471C-A494-6772028EDD04}"/>
    <hyperlink ref="C2705" location="RANGE!pronto___22_u_pronto_data_L01_22_20_22drilldown_22_20_22stock_code_20_22_20_22103430_________________________22" display="103430 - SODIUM CYANIDE REAGENT LIQUOR 30-33% W/W AND, BULK " xr:uid="{63920FDB-86B1-405D-8DE5-965DA0561290}"/>
    <hyperlink ref="C2706" location="RANGE!pronto___22_u_pronto_data_L01_22_20_22drilldown_22_20_22stock_code_20_22_20_22103430_________________________22" display="103430 - SODIUM CYANIDE REAGENT LIQUOR 30-33% W/W AND, BULK " xr:uid="{13A79DAB-DE74-4481-BC1D-9F39DEDEBB31}"/>
    <hyperlink ref="C2707" location="RANGE!pronto___22_u_pronto_data_L01_22_20_22drilldown_22_20_22stock_code_20_22_20_22103430_________________________22" display="103430 - SODIUM CYANIDE REAGENT LIQUOR 30-33% W/W AND, BULK " xr:uid="{A9196010-73E0-4FA8-A6C0-B2E53CDFFF3A}"/>
    <hyperlink ref="C2708" location="RANGE!pronto___22_u_pronto_data_L01_22_20_22drilldown_22_20_22stock_code_20_22_20_22103430_________________________22" display="103430 - SODIUM CYANIDE REAGENT LIQUOR 30-33% W/W AND, BULK " xr:uid="{E3FBF8A0-287E-4734-9292-8C854998F025}"/>
    <hyperlink ref="C2709" location="RANGE!pronto___22_u_pronto_data_L01_22_20_22drilldown_22_20_22stock_code_20_22_20_22103430_________________________22" display="103430 - SODIUM CYANIDE REAGENT LIQUOR 30-33% W/W AND, BULK " xr:uid="{0C87775A-4865-4802-B804-B1B6FC7C0971}"/>
    <hyperlink ref="C2710" location="RANGE!pronto___22_u_pronto_data_L01_22_20_22drilldown_22_20_22stock_code_20_22_20_22103430_________________________22" display="103430 - SODIUM CYANIDE REAGENT LIQUOR 30-33% W/W AND, BULK " xr:uid="{0EC9974D-CBC0-47F5-89B7-FADFE2B0D5E0}"/>
    <hyperlink ref="C2711" location="RANGE!pronto___22_u_pronto_data_L01_22_20_22drilldown_22_20_22stock_code_20_22_20_22103430_________________________22" display="103430 - SODIUM CYANIDE REAGENT LIQUOR 30-33% W/W AND, BULK " xr:uid="{225E2EB2-4E7F-4047-84BE-43A7F744FFB0}"/>
    <hyperlink ref="C2712" location="RANGE!pronto___22_u_pronto_data_L01_22_20_22drilldown_22_20_22stock_code_20_22_20_22103430_________________________22" display="103430 - SODIUM CYANIDE REAGENT LIQUOR 30-33% W/W AND, BULK " xr:uid="{8C3EC1A9-B3D6-411D-B3CC-0D9FCD31E3A2}"/>
    <hyperlink ref="C2713" location="RANGE!pronto___22_u_pronto_data_L01_22_20_22drilldown_22_20_22stock_code_20_22_20_22103430_________________________22" display="103430 - SODIUM CYANIDE REAGENT LIQUOR 30-33% W/W AND, BULK " xr:uid="{152D07E4-3150-465A-BFDC-718B25036ECE}"/>
    <hyperlink ref="C2714" location="RANGE!pronto___22_u_pronto_data_L01_22_20_22drilldown_22_20_22stock_code_20_22_20_22103430_________________________22" display="103430 - SODIUM CYANIDE REAGENT LIQUOR 30-33% W/W AND, BULK " xr:uid="{B07935E0-1AD4-4F11-A105-DFAF543F05ED}"/>
    <hyperlink ref="C2715" location="RANGE!pronto___22_u_pronto_data_L01_22_20_22drilldown_22_20_22stock_code_20_22_20_22103430_________________________22" display="103430 - SODIUM CYANIDE REAGENT LIQUOR 30-33% W/W AND, BULK " xr:uid="{DCA702B0-5727-4601-832E-6F52A71AF050}"/>
    <hyperlink ref="C2716" location="RANGE!pronto___22_u_pronto_data_L01_22_20_22drilldown_22_20_22stock_code_20_22_20_22103430_________________________22" display="103430 - SODIUM CYANIDE REAGENT LIQUOR 30-33% W/W AND, BULK " xr:uid="{288F9CE5-08CF-4966-8EE8-9D4654695A83}"/>
    <hyperlink ref="C2717" location="RANGE!pronto___22_u_pronto_data_L01_22_20_22drilldown_22_20_22stock_code_20_22_20_22103430_________________________22" display="103430 - SODIUM CYANIDE REAGENT LIQUOR 30-33% W/W AND, BULK " xr:uid="{5D446E7D-2FF3-4E41-9C1F-F1CCF62F837F}"/>
    <hyperlink ref="C2718" location="RANGE!pronto___22_u_pronto_data_L01_22_20_22drilldown_22_20_22stock_code_20_22_20_22103430_________________________22" display="103430 - SODIUM CYANIDE REAGENT LIQUOR 30-33% W/W AND, BULK " xr:uid="{410DC390-551C-4C73-A764-667C28232546}"/>
    <hyperlink ref="C2719" location="RANGE!pronto___22_u_pronto_data_L01_22_20_22drilldown_22_20_22stock_code_20_22_20_22103430_________________________22" display="103430 - SODIUM CYANIDE REAGENT LIQUOR 30-33% W/W AND, BULK " xr:uid="{2B3C261E-3EF2-424C-B3F2-3EEF3A82A653}"/>
    <hyperlink ref="C2720" location="RANGE!pronto___22_u_pronto_data_L01_22_20_22drilldown_22_20_22stock_code_20_22_20_22103430_________________________22" display="103430 - SODIUM CYANIDE REAGENT LIQUOR 30-33% W/W AND, BULK " xr:uid="{96E21643-C912-4F14-A734-7B5C57224FD5}"/>
    <hyperlink ref="C2721" location="RANGE!pronto___22_u_pronto_data_L01_22_20_22drilldown_22_20_22stock_code_20_22_20_22103430_________________________22" display="103430 - SODIUM CYANIDE REAGENT LIQUOR 30-33% W/W AND, BULK " xr:uid="{519CB10B-6A51-4088-B456-350CC848E252}"/>
    <hyperlink ref="C2722" location="RANGE!pronto___22_u_pronto_data_L01_22_20_22drilldown_22_20_22stock_code_20_22_20_22103430_________________________22" display="103430 - SODIUM CYANIDE REAGENT LIQUOR 30-33% W/W AND, BULK " xr:uid="{647B313D-022B-425E-8006-B050B617DF28}"/>
    <hyperlink ref="C2723" location="RANGE!pronto___22_u_pronto_data_L01_22_20_22drilldown_22_20_22stock_code_20_22_20_22103430_________________________22" display="103430 - SODIUM CYANIDE REAGENT LIQUOR 30-33% W/W AND, BULK " xr:uid="{3C7A706E-74E4-4A71-97B9-29487AC7F3C0}"/>
    <hyperlink ref="C2724" location="RANGE!pronto___22_u_pronto_data_L01_22_20_22drilldown_22_20_22stock_code_20_22_20_22103430_________________________22" display="103430 - SODIUM CYANIDE REAGENT LIQUOR 30-33% W/W AND, BULK " xr:uid="{2E2A4F58-B4ED-408C-A149-40076F1CDD6B}"/>
    <hyperlink ref="C2725" location="RANGE!pronto___22_u_pronto_data_L01_22_20_22drilldown_22_20_22stock_code_20_22_20_22103430_________________________22" display="103430 - SODIUM CYANIDE REAGENT LIQUOR 30-33% W/W AND, BULK " xr:uid="{45A366B1-56F8-452E-BE1A-D9822B704B49}"/>
    <hyperlink ref="C2726" location="RANGE!pronto___22_u_pronto_data_L01_22_20_22drilldown_22_20_22stock_code_20_22_20_22103430_________________________22" display="103430 - SODIUM CYANIDE REAGENT LIQUOR 30-33% W/W AND, BULK " xr:uid="{10373CAB-7D7C-457B-94D6-A4FDF6DAC8DA}"/>
    <hyperlink ref="C2727" location="RANGE!pronto___22_u_pronto_data_L01_22_20_22drilldown_22_20_22stock_code_20_22_20_22103430_________________________22" display="103430 - SODIUM CYANIDE REAGENT LIQUOR 30-33% W/W AND, BULK " xr:uid="{905A27D4-4C12-4008-83A1-D80E478A1CE8}"/>
    <hyperlink ref="C2728" location="RANGE!pronto___22_u_pronto_data_L01_22_20_22drilldown_22_20_22stock_code_20_22_20_22103430_________________________22" display="103430 - SODIUM CYANIDE REAGENT LIQUOR 30-33% W/W AND, BULK " xr:uid="{977CCC71-2013-4C5F-AF47-14FD3BC2D240}"/>
    <hyperlink ref="C2729" location="RANGE!pronto___22_u_pronto_data_L01_22_20_22drilldown_22_20_22stock_code_20_22_20_22103430_________________________22" display="103430 - SODIUM CYANIDE REAGENT LIQUOR 30-33% W/W AND, BULK " xr:uid="{AA6ED924-A9AB-4343-A9F2-BDC9F4FE75FE}"/>
    <hyperlink ref="C2730" location="RANGE!pronto___22_u_pronto_data_L01_22_20_22drilldown_22_20_22stock_code_20_22_20_22103430_________________________22" display="103430 - SODIUM CYANIDE REAGENT LIQUOR 30-33% W/W AND, BULK " xr:uid="{83744C4C-CCBF-40F7-AB30-984C32E2F232}"/>
    <hyperlink ref="C2731" location="RANGE!pronto___22_u_pronto_data_L01_22_20_22drilldown_22_20_22stock_code_20_22_20_22103430_________________________22" display="103430 - SODIUM CYANIDE REAGENT LIQUOR 30-33% W/W AND, BULK " xr:uid="{9C039D8B-A07D-4CB3-B862-B22ABC30B035}"/>
    <hyperlink ref="C2732" location="RANGE!pronto___22_u_pronto_data_L01_22_20_22drilldown_22_20_22stock_code_20_22_20_22103430_________________________22" display="103430 - SODIUM CYANIDE REAGENT LIQUOR 30-33% W/W AND, BULK " xr:uid="{034247DB-930F-4079-B8F3-E7306883B04E}"/>
    <hyperlink ref="C2733" location="RANGE!pronto___22_u_pronto_data_L01_22_20_22drilldown_22_20_22stock_code_20_22_20_22103430_________________________22" display="103430 - SODIUM CYANIDE REAGENT LIQUOR 30-33% W/W AND, BULK " xr:uid="{9E746899-5730-49EC-B7E3-0BD52FCD9984}"/>
    <hyperlink ref="C2734" location="RANGE!pronto___22_u_pronto_data_L01_22_20_22drilldown_22_20_22stock_code_20_22_20_22103430_________________________22" display="103430 - SODIUM CYANIDE REAGENT LIQUOR 30-33% W/W AND, BULK " xr:uid="{09AAD693-E995-4E7A-A337-6BD81ECAFC37}"/>
    <hyperlink ref="C2735" location="RANGE!pronto___22_u_pronto_data_L01_22_20_22drilldown_22_20_22stock_code_20_22_20_22103430_________________________22" display="103430 - SODIUM CYANIDE REAGENT LIQUOR 30-33% W/W AND, BULK " xr:uid="{E94E891D-9D79-42CA-A8B2-4EEB68236CC6}"/>
    <hyperlink ref="C2736" location="RANGE!pronto___22_u_pronto_data_L01_22_20_22drilldown_22_20_22stock_code_20_22_20_22103430_________________________22" display="103430 - SODIUM CYANIDE REAGENT LIQUOR 30-33% W/W AND, BULK " xr:uid="{38F7C1D8-3549-44F9-B54F-662E8B6BEF27}"/>
    <hyperlink ref="C2737" location="RANGE!pronto___22_u_pronto_data_L01_22_20_22drilldown_22_20_22stock_code_20_22_20_22103430_________________________22" display="103430 - SODIUM CYANIDE REAGENT LIQUOR 30-33% W/W AND, BULK " xr:uid="{E5A10605-F966-4C00-BE34-9FA2060FA1B5}"/>
    <hyperlink ref="C2738" location="RANGE!pronto___22_u_pronto_data_L01_22_20_22drilldown_22_20_22stock_code_20_22_20_22103430_________________________22" display="103430 - SODIUM CYANIDE REAGENT LIQUOR 30-33% W/W AND, BULK " xr:uid="{FA939779-6094-42D1-BDAD-F00D89DB8CD9}"/>
    <hyperlink ref="C2739" location="RANGE!pronto___22_u_pronto_data_L01_22_20_22drilldown_22_20_22stock_code_20_22_20_22103430_________________________22" display="103430 - SODIUM CYANIDE REAGENT LIQUOR 30-33% W/W AND, BULK " xr:uid="{951E2D82-3BC6-4B38-91D9-4AE7A8D44D91}"/>
    <hyperlink ref="C2740" location="RANGE!pronto___22_u_pronto_data_L01_22_20_22drilldown_22_20_22stock_code_20_22_20_22103430_________________________22" display="103430 - SODIUM CYANIDE REAGENT LIQUOR 30-33% W/W AND, BULK " xr:uid="{24D4E4ED-8D45-43B8-B7B7-D923787D9287}"/>
    <hyperlink ref="C2741" location="RANGE!pronto___22_u_pronto_data_L01_22_20_22drilldown_22_20_22stock_code_20_22_20_22103430_________________________22" display="103430 - SODIUM CYANIDE REAGENT LIQUOR 30-33% W/W AND, BULK " xr:uid="{7F13F43B-490D-4B75-9704-82E318AE0BB6}"/>
    <hyperlink ref="C2742" location="RANGE!pronto___22_u_pronto_data_L01_22_20_22drilldown_22_20_22stock_code_20_22_20_22103430_________________________22" display="103430 - SODIUM CYANIDE REAGENT LIQUOR 30-33% W/W AND, BULK " xr:uid="{83F88C05-6AB7-45AE-85ED-18F8F24AFA9B}"/>
    <hyperlink ref="C2743" location="RANGE!pronto___22_u_pronto_data_L01_22_20_22drilldown_22_20_22stock_code_20_22_20_22103430_________________________22" display="103430 - SODIUM CYANIDE REAGENT LIQUOR 30-33% W/W AND, BULK " xr:uid="{9B87EB3F-C2DC-4D52-8F92-2837203CDC98}"/>
    <hyperlink ref="C2744" location="RANGE!pronto___22_u_pronto_data_L01_22_20_22drilldown_22_20_22stock_code_20_22_20_22103430_________________________22" display="103430 - SODIUM CYANIDE REAGENT LIQUOR 30-33% W/W AND, BULK " xr:uid="{616B8EF5-4DD8-4831-B79E-7A06EB65E866}"/>
    <hyperlink ref="C2745" location="RANGE!pronto___22_u_pronto_data_L01_22_20_22drilldown_22_20_22stock_code_20_22_20_22103430_________________________22" display="103430 - SODIUM CYANIDE REAGENT LIQUOR 30-33% W/W AND, BULK " xr:uid="{0C2E4C47-A232-4BB3-999F-F5B51501E8B1}"/>
    <hyperlink ref="C2746" location="RANGE!pronto___22_u_pronto_data_L01_22_20_22drilldown_22_20_22stock_code_20_22_20_22103430_________________________22" display="103430 - SODIUM CYANIDE REAGENT LIQUOR 30-33% W/W AND, BULK " xr:uid="{1F7A0306-56D8-485A-8B9F-1C32BB61ADBE}"/>
    <hyperlink ref="C2747" location="RANGE!pronto___22_u_pronto_data_L01_22_20_22drilldown_22_20_22stock_code_20_22_20_22103430_________________________22" display="103430 - SODIUM CYANIDE REAGENT LIQUOR 30-33% W/W AND, BULK " xr:uid="{D75A3BCD-46CF-4231-B592-F87AFBE56C2F}"/>
    <hyperlink ref="C2748" location="RANGE!pronto___22_u_pronto_data_L01_22_20_22drilldown_22_20_22stock_code_20_22_20_22103430_________________________22" display="103430 - SODIUM CYANIDE REAGENT LIQUOR 30-33% W/W AND, BULK " xr:uid="{D753D99C-211D-45A4-A4F4-8195F68180E5}"/>
    <hyperlink ref="C2749" location="RANGE!pronto___22_u_pronto_data_L01_22_20_22drilldown_22_20_22stock_code_20_22_20_22103430_________________________22" display="103430 - SODIUM CYANIDE REAGENT LIQUOR 30-33% W/W AND, BULK " xr:uid="{D0DF1A68-DB0C-467B-9FE5-0C3394DD04D6}"/>
    <hyperlink ref="C2750" location="RANGE!pronto___22_u_pronto_data_L01_22_20_22drilldown_22_20_22stock_code_20_22_20_22103430_________________________22" display="103430 - SODIUM CYANIDE REAGENT LIQUOR 30-33% W/W AND, BULK " xr:uid="{2FA93C5E-F401-4722-8DEF-98D582800B6E}"/>
    <hyperlink ref="C2751" location="RANGE!pronto___22_u_pronto_data_L01_22_20_22drilldown_22_20_22stock_code_20_22_20_22103430_________________________22" display="103430 - SODIUM CYANIDE REAGENT LIQUOR 30-33% W/W AND, BULK " xr:uid="{46872FE1-12F7-45D7-8A80-F8966206F351}"/>
    <hyperlink ref="C2752" location="RANGE!pronto___22_u_pronto_data_L01_22_20_22drilldown_22_20_22stock_code_20_22_20_22103430_________________________22" display="103430 - SODIUM CYANIDE REAGENT LIQUOR 30-33% W/W AND, BULK " xr:uid="{0B52CDE1-095D-4EC8-8FFB-98A7832E9FE4}"/>
    <hyperlink ref="C2753" location="RANGE!pronto___22_u_pronto_data_L01_22_20_22drilldown_22_20_22stock_code_20_22_20_22103430_________________________22" display="103430 - SODIUM CYANIDE REAGENT LIQUOR 30-33% W/W AND, BULK " xr:uid="{59F3FD81-AC69-4818-BA15-0E4C076F1364}"/>
    <hyperlink ref="C2754" location="RANGE!pronto___22_u_pronto_data_L01_22_20_22drilldown_22_20_22stock_code_20_22_20_22103430_________________________22" display="103430 - SODIUM CYANIDE REAGENT LIQUOR 30-33% W/W AND, BULK " xr:uid="{5806FDE3-A7FC-4CA6-8630-62EF2A8712ED}"/>
    <hyperlink ref="C2755" location="RANGE!pronto___22_u_pronto_data_L01_22_20_22drilldown_22_20_22stock_code_20_22_20_22103430_________________________22" display="103430 - SODIUM CYANIDE REAGENT LIQUOR 30-33% W/W AND, BULK " xr:uid="{8811A04B-0C3B-47B3-80EE-B2D4B30BD1E1}"/>
    <hyperlink ref="C2756" location="RANGE!pronto___22_u_pronto_data_L01_22_20_22drilldown_22_20_22stock_code_20_22_20_22103430_________________________22" display="103430 - SODIUM CYANIDE REAGENT LIQUOR 30-33% W/W AND, BULK " xr:uid="{1F4EE8E2-139A-470F-BA12-6CBF61617FFC}"/>
    <hyperlink ref="C2757" location="RANGE!pronto___22_u_pronto_data_L01_22_20_22drilldown_22_20_22stock_code_20_22_20_22103430_________________________22" display="103430 - SODIUM CYANIDE REAGENT LIQUOR 30-33% W/W AND, BULK " xr:uid="{6428A0CC-C6C3-42D0-BB00-01B4FC21D393}"/>
    <hyperlink ref="C2758" location="RANGE!pronto___22_u_pronto_data_L01_22_20_22drilldown_22_20_22stock_code_20_22_20_22103430_________________________22" display="103430 - SODIUM CYANIDE REAGENT LIQUOR 30-33% W/W AND, BULK " xr:uid="{3351C348-B8F3-4BF4-8DD6-B35FC634E882}"/>
    <hyperlink ref="C2759" location="RANGE!pronto___22_u_pronto_data_L01_22_20_22drilldown_22_20_22stock_code_20_22_20_22103430_________________________22" display="103430 - SODIUM CYANIDE REAGENT LIQUOR 30-33% W/W AND, BULK " xr:uid="{CB3C524F-CD34-4F97-B09A-DFA23C857A76}"/>
    <hyperlink ref="C2760" location="RANGE!pronto___22_u_pronto_data_L01_22_20_22drilldown_22_20_22stock_code_20_22_20_22103430_________________________22" display="103430 - SODIUM CYANIDE REAGENT LIQUOR 30-33% W/W AND, BULK " xr:uid="{B72BB1D2-582D-4C96-91BF-B93BB806C0F5}"/>
    <hyperlink ref="C2761" location="RANGE!pronto___22_u_pronto_data_L01_22_20_22drilldown_22_20_22stock_code_20_22_20_22103430_________________________22" display="103430 - SODIUM CYANIDE REAGENT LIQUOR 30-33% W/W AND, BULK " xr:uid="{3784AAF6-0539-4E18-A113-F38FEF4CC27F}"/>
    <hyperlink ref="C2762" location="RANGE!pronto___22_u_pronto_data_L01_22_20_22drilldown_22_20_22stock_code_20_22_20_22103430_________________________22" display="103430 - SODIUM CYANIDE REAGENT LIQUOR 30-33% W/W AND, BULK " xr:uid="{6C3348C8-D7E9-4DFE-8346-09AE4ACBB0AC}"/>
    <hyperlink ref="C2763" location="RANGE!pronto___22_u_pronto_data_L01_22_20_22drilldown_22_20_22stock_code_20_22_20_22103430_________________________22" display="103430 - SODIUM CYANIDE REAGENT LIQUOR 30-33% W/W AND, BULK " xr:uid="{2FA9E36E-BF3E-43CF-96B0-477ADD2E89BE}"/>
    <hyperlink ref="C2764" location="RANGE!pronto___22_u_pronto_data_L01_22_20_22drilldown_22_20_22stock_code_20_22_20_22103430_________________________22" display="103430 - SODIUM CYANIDE REAGENT LIQUOR 30-33% W/W AND, BULK " xr:uid="{BCB609EA-7F6B-4A83-BA6B-E478F9362809}"/>
    <hyperlink ref="C2765" location="RANGE!pronto___22_u_pronto_data_L01_22_20_22drilldown_22_20_22stock_code_20_22_20_22103430_________________________22" display="103430 - SODIUM CYANIDE REAGENT LIQUOR 30-33% W/W AND, BULK " xr:uid="{4B46D0D5-3230-43CE-9C91-EFABEA26DA67}"/>
    <hyperlink ref="C2766" location="RANGE!pronto___22_u_pronto_data_L01_22_20_22drilldown_22_20_22stock_code_20_22_20_22103430_________________________22" display="103430 - SODIUM CYANIDE REAGENT LIQUOR 30-33% W/W AND, BULK " xr:uid="{A771D24F-2277-495B-ADE2-F788EC21B51E}"/>
    <hyperlink ref="C2767" location="RANGE!pronto___22_u_pronto_data_L01_22_20_22drilldown_22_20_22stock_code_20_22_20_22103430_________________________22" display="103430 - SODIUM CYANIDE REAGENT LIQUOR 30-33% W/W AND, BULK " xr:uid="{92C5668E-EE8A-4F19-92F6-C0797F692F78}"/>
    <hyperlink ref="C2768" location="RANGE!pronto___22_u_pronto_data_L01_22_20_22drilldown_22_20_22stock_code_20_22_20_22103430_________________________22" display="103430 - SODIUM CYANIDE REAGENT LIQUOR 30-33% W/W AND, BULK " xr:uid="{52BB963E-05D7-489C-AB75-3EED36A48DD7}"/>
    <hyperlink ref="C2769" location="RANGE!pronto___22_u_pronto_data_L01_22_20_22drilldown_22_20_22stock_code_20_22_20_22103430_________________________22" display="103430 - SODIUM CYANIDE REAGENT LIQUOR 30-33% W/W AND, BULK " xr:uid="{1FA8E69D-DC2F-4A10-B9E7-90D8D2F426BE}"/>
    <hyperlink ref="C2770" location="RANGE!pronto___22_u_pronto_data_L01_22_20_22drilldown_22_20_22stock_code_20_22_20_22103430_________________________22" display="103430 - SODIUM CYANIDE REAGENT LIQUOR 30-33% W/W AND, BULK " xr:uid="{EF5BF36B-9EEE-496A-84BB-75F51309FDED}"/>
    <hyperlink ref="C2771" location="RANGE!pronto___22_u_pronto_data_L01_22_20_22drilldown_22_20_22stock_code_20_22_20_22103430_________________________22" display="103430 - SODIUM CYANIDE REAGENT LIQUOR 30-33% W/W AND, BULK " xr:uid="{6B11AC4B-9BB3-48E8-8CA0-F6B9124A2D2C}"/>
    <hyperlink ref="C2772" location="RANGE!pronto___22_u_pronto_data_L01_22_20_22drilldown_22_20_22stock_code_20_22_20_22103430_________________________22" display="103430 - SODIUM CYANIDE REAGENT LIQUOR 30-33% W/W AND, BULK " xr:uid="{D5F67FF8-549B-44AD-85E3-469B6D52344F}"/>
    <hyperlink ref="C2773" location="RANGE!pronto___22_u_pronto_data_L01_22_20_22drilldown_22_20_22stock_code_20_22_20_22103430_________________________22" display="103430 - SODIUM CYANIDE REAGENT LIQUOR 30-33% W/W AND, BULK " xr:uid="{4B0E55F4-A30D-4469-A2BD-6228E5BBE6EF}"/>
    <hyperlink ref="C2774" location="RANGE!pronto___22_u_pronto_data_L01_22_20_22drilldown_22_20_22stock_code_20_22_20_22103430_________________________22" display="103430 - SODIUM CYANIDE REAGENT LIQUOR 30-33% W/W AND, BULK " xr:uid="{5D1FD01C-189F-4BE1-B72D-B040D82B923A}"/>
    <hyperlink ref="C2775" location="RANGE!pronto___22_u_pronto_data_L01_22_20_22drilldown_22_20_22stock_code_20_22_20_22103430_________________________22" display="103430 - SODIUM CYANIDE REAGENT LIQUOR 30-33% W/W AND, BULK " xr:uid="{AD273236-F532-485F-8555-3E355DBF8333}"/>
    <hyperlink ref="C2776" location="RANGE!pronto___22_u_pronto_data_L01_22_20_22drilldown_22_20_22stock_code_20_22_20_22103430_________________________22" display="103430 - SODIUM CYANIDE REAGENT LIQUOR 30-33% W/W AND, BULK " xr:uid="{A157136C-8EBC-4072-A314-97C64D07FBA4}"/>
    <hyperlink ref="C2777" location="RANGE!pronto___22_u_pronto_data_L01_22_20_22drilldown_22_20_22stock_code_20_22_20_22103430_________________________22" display="103430 - SODIUM CYANIDE REAGENT LIQUOR 30-33% W/W AND, BULK " xr:uid="{1F6D8A11-C27A-42FE-96FC-61C729AA87B9}"/>
    <hyperlink ref="C2778" location="RANGE!pronto___22_u_pronto_data_L01_22_20_22drilldown_22_20_22stock_code_20_22_20_22103430_________________________22" display="103430 - SODIUM CYANIDE REAGENT LIQUOR 30-33% W/W AND, BULK " xr:uid="{9241E2DB-8021-4FCB-A9F3-831E37D01232}"/>
    <hyperlink ref="C2779" location="RANGE!pronto___22_u_pronto_data_L01_22_20_22drilldown_22_20_22stock_code_20_22_20_22103430_________________________22" display="103430 - SODIUM CYANIDE REAGENT LIQUOR 30-33% W/W AND, BULK " xr:uid="{0998DBFE-64BB-42A2-AD1E-EDDE1FA6A597}"/>
    <hyperlink ref="C2780" location="RANGE!pronto___22_u_pronto_data_L01_22_20_22drilldown_22_20_22stock_code_20_22_20_22103430_________________________22" display="103430 - SODIUM CYANIDE REAGENT LIQUOR 30-33% W/W AND, BULK " xr:uid="{8CE989E5-3191-4AAD-9412-A88155A27B63}"/>
    <hyperlink ref="C2781" location="RANGE!pronto___22_u_pronto_data_L01_22_20_22drilldown_22_20_22stock_code_20_22_20_22103430_________________________22" display="103430 - SODIUM CYANIDE REAGENT LIQUOR 30-33% W/W AND, BULK " xr:uid="{643E4402-75EC-4A40-A44C-F7BC910F32C4}"/>
    <hyperlink ref="C2782" location="RANGE!pronto___22_u_pronto_data_L01_22_20_22drilldown_22_20_22stock_code_20_22_20_22103430_________________________22" display="103430 - SODIUM CYANIDE REAGENT LIQUOR 30-33% W/W AND, BULK " xr:uid="{22283446-9B0D-4094-9C4F-A82078CB2628}"/>
    <hyperlink ref="C2783" location="RANGE!pronto___22_u_pronto_data_L01_22_20_22drilldown_22_20_22stock_code_20_22_20_22103430_________________________22" display="103430 - SODIUM CYANIDE REAGENT LIQUOR 30-33% W/W AND, BULK " xr:uid="{DE2BDEF1-4274-4D71-A6B5-9BDA79932153}"/>
    <hyperlink ref="C2784" location="RANGE!pronto___22_u_pronto_data_L01_22_20_22drilldown_22_20_22stock_code_20_22_20_22103430_________________________22" display="103430 - SODIUM CYANIDE REAGENT LIQUOR 30-33% W/W AND, BULK " xr:uid="{F4E9C5A5-62E9-4F36-B692-F6DC1B0F3B25}"/>
    <hyperlink ref="C2785" location="RANGE!pronto___22_u_pronto_data_L01_22_20_22drilldown_22_20_22stock_code_20_22_20_22103430_________________________22" display="103430 - SODIUM CYANIDE REAGENT LIQUOR 30-33% W/W AND, BULK " xr:uid="{B0102302-C881-4DAA-AD4B-3DD7DD18B99B}"/>
    <hyperlink ref="C2786" location="RANGE!pronto___22_u_pronto_data_L01_22_20_22drilldown_22_20_22stock_code_20_22_20_22103430_________________________22" display="103430 - SODIUM CYANIDE REAGENT LIQUOR 30-33% W/W AND, BULK " xr:uid="{731235B2-F222-4F3B-A8DA-A7C8044727B9}"/>
    <hyperlink ref="C2787" location="RANGE!pronto___22_u_pronto_data_L01_22_20_22drilldown_22_20_22stock_code_20_22_20_22103430_________________________22" display="103430 - SODIUM CYANIDE REAGENT LIQUOR 30-33% W/W AND, BULK " xr:uid="{7447E5F6-8E05-4560-9CB4-3F51D5FC9465}"/>
    <hyperlink ref="C2788" location="RANGE!pronto___22_u_pronto_data_L01_22_20_22drilldown_22_20_22stock_code_20_22_20_22103430_________________________22" display="103430 - SODIUM CYANIDE REAGENT LIQUOR 30-33% W/W AND, BULK " xr:uid="{ABE2602C-27A2-42CF-8FDC-6173E92693EE}"/>
    <hyperlink ref="C2789" location="RANGE!pronto___22_u_pronto_data_L01_22_20_22drilldown_22_20_22stock_code_20_22_20_22103430_________________________22" display="103430 - SODIUM CYANIDE REAGENT LIQUOR 30-33% W/W AND, BULK " xr:uid="{EC2C2DD6-F4D5-468B-97D5-5B4161FD4DB8}"/>
    <hyperlink ref="C2790" location="RANGE!pronto___22_u_pronto_data_L01_22_20_22drilldown_22_20_22stock_code_20_22_20_22103430_________________________22" display="103430 - SODIUM CYANIDE REAGENT LIQUOR 30-33% W/W AND, BULK " xr:uid="{F4668629-2346-4EDB-8FE9-7EC9AB8F0F27}"/>
    <hyperlink ref="C2791" location="RANGE!pronto___22_u_pronto_data_L01_22_20_22drilldown_22_20_22stock_code_20_22_20_22103430_________________________22" display="103430 - SODIUM CYANIDE REAGENT LIQUOR 30-33% W/W AND, BULK " xr:uid="{EDD9E448-28C1-4481-B17D-9D8CDEBC6EA0}"/>
    <hyperlink ref="C2792" location="RANGE!pronto___22_u_pronto_data_L01_22_20_22drilldown_22_20_22stock_code_20_22_20_22103430_________________________22" display="103430 - SODIUM CYANIDE REAGENT LIQUOR 30-33% W/W AND, BULK " xr:uid="{2FCEE399-6A4B-4451-BEE1-110B34845745}"/>
    <hyperlink ref="C2793" location="RANGE!pronto___22_u_pronto_data_L01_22_20_22drilldown_22_20_22stock_code_20_22_20_22103430_________________________22" display="103430 - SODIUM CYANIDE REAGENT LIQUOR 30-33% W/W AND, BULK " xr:uid="{D0D6C5DE-F9D5-42F5-86EE-D4AFC52E95E8}"/>
    <hyperlink ref="C2794" location="RANGE!pronto___22_u_pronto_data_L01_22_20_22drilldown_22_20_22stock_code_20_22_20_22103430_________________________22" display="103430 - SODIUM CYANIDE REAGENT LIQUOR 30-33% W/W AND, BULK " xr:uid="{D8547DFB-1214-45D9-B7DD-3C7E60460E8A}"/>
    <hyperlink ref="C2795" location="RANGE!pronto___22_u_pronto_data_L01_22_20_22drilldown_22_20_22stock_code_20_22_20_22103430_________________________22" display="103430 - SODIUM CYANIDE REAGENT LIQUOR 30-33% W/W AND, BULK " xr:uid="{82B3F11C-7BBD-4C58-B7BC-6B2FC969AED8}"/>
    <hyperlink ref="C2796" location="RANGE!pronto___22_u_pronto_data_L01_22_20_22drilldown_22_20_22stock_code_20_22_20_22103430_________________________22" display="103430 - SODIUM CYANIDE REAGENT LIQUOR 30-33% W/W AND, BULK " xr:uid="{2FBD2683-3CD2-4A28-B7E6-F5A67B43C731}"/>
    <hyperlink ref="C2797" location="RANGE!pronto___22_u_pronto_data_L01_22_20_22drilldown_22_20_22stock_code_20_22_20_22103430_________________________22" display="103430 - SODIUM CYANIDE REAGENT LIQUOR 30-33% W/W AND, BULK " xr:uid="{D164287C-7100-4BEF-A092-901BD27F3273}"/>
    <hyperlink ref="C2798" location="RANGE!pronto___22_u_pronto_data_L01_22_20_22drilldown_22_20_22stock_code_20_22_20_22103430_________________________22" display="103430 - SODIUM CYANIDE REAGENT LIQUOR 30-33% W/W AND, BULK " xr:uid="{EFDD0DE0-E161-47A5-B4B8-8D78061E3324}"/>
    <hyperlink ref="C2799" location="RANGE!pronto___22_u_pronto_data_L01_22_20_22drilldown_22_20_22stock_code_20_22_20_22103430_________________________22" display="103430 - SODIUM CYANIDE REAGENT LIQUOR 30-33% W/W AND, BULK " xr:uid="{118D7AED-F866-4F84-999F-AE40346EC77C}"/>
    <hyperlink ref="C2800" location="RANGE!pronto___22_u_pronto_data_L01_22_20_22drilldown_22_20_22stock_code_20_22_20_22103430_________________________22" display="103430 - SODIUM CYANIDE REAGENT LIQUOR 30-33% W/W AND, BULK " xr:uid="{F142644B-3AA5-4DAD-8195-F30E2D99039E}"/>
    <hyperlink ref="C2801" location="RANGE!pronto___22_u_pronto_data_L01_22_20_22drilldown_22_20_22stock_code_20_22_20_22103430_________________________22" display="103430 - SODIUM CYANIDE REAGENT LIQUOR 30-33% W/W AND, BULK " xr:uid="{02740E84-C0DC-4C7E-9935-10BD26B092F7}"/>
    <hyperlink ref="C2802" location="RANGE!pronto___22_u_pronto_data_L01_22_20_22drilldown_22_20_22stock_code_20_22_20_22103430_________________________22" display="103430 - SODIUM CYANIDE REAGENT LIQUOR 30-33% W/W AND, BULK " xr:uid="{4852E323-B154-4831-9144-0163C0CA8B08}"/>
    <hyperlink ref="C2803" location="RANGE!pronto___22_u_pronto_data_L01_22_20_22drilldown_22_20_22stock_code_20_22_20_22103430_________________________22" display="103430 - SODIUM CYANIDE REAGENT LIQUOR 30-33% W/W AND, BULK " xr:uid="{804191E4-D1A3-4262-95B9-DD21833DB35E}"/>
    <hyperlink ref="C2804" location="RANGE!pronto___22_u_pronto_data_L01_22_20_22drilldown_22_20_22stock_code_20_22_20_22103430_________________________22" display="103430 - SODIUM CYANIDE REAGENT LIQUOR 30-33% W/W AND, BULK " xr:uid="{267E4709-8C10-42C8-B6CE-6E70912A25BA}"/>
    <hyperlink ref="C2805" location="RANGE!pronto___22_u_pronto_data_L01_22_20_22drilldown_22_20_22stock_code_20_22_20_22103430_________________________22" display="103430 - SODIUM CYANIDE REAGENT LIQUOR 30-33% W/W AND, BULK " xr:uid="{F328C7CD-50F3-49EE-AADC-539C5CBC118E}"/>
    <hyperlink ref="C2806" location="RANGE!pronto___22_u_pronto_data_L01_22_20_22drilldown_22_20_22stock_code_20_22_20_22103430_________________________22" display="103430 - SODIUM CYANIDE REAGENT LIQUOR 30-33% W/W AND, BULK " xr:uid="{9BFD6BEB-0FC4-43CA-B214-EF5186E1A798}"/>
    <hyperlink ref="C2807" location="RANGE!pronto___22_u_pronto_data_L01_22_20_22drilldown_22_20_22stock_code_20_22_20_22103430_________________________22" display="103430 - SODIUM CYANIDE REAGENT LIQUOR 30-33% W/W AND, BULK " xr:uid="{244941D8-3FD6-4638-97AC-356AAB7357DB}"/>
    <hyperlink ref="C2808" location="RANGE!pronto___22_u_pronto_data_L01_22_20_22drilldown_22_20_22stock_code_20_22_20_22103430_________________________22" display="103430 - SODIUM CYANIDE REAGENT LIQUOR 30-33% W/W AND, BULK " xr:uid="{616BFB59-D8EC-4132-AC1E-AF356BDD9D0C}"/>
    <hyperlink ref="C2809" location="RANGE!pronto___22_u_pronto_data_L01_22_20_22drilldown_22_20_22stock_code_20_22_20_22103430_________________________22" display="103430 - SODIUM CYANIDE REAGENT LIQUOR 30-33% W/W AND, BULK " xr:uid="{2EAA9A43-E193-43E2-A2A4-902408CE6A55}"/>
    <hyperlink ref="C2810" location="RANGE!pronto___22_u_pronto_data_L01_22_20_22drilldown_22_20_22stock_code_20_22_20_22103430_________________________22" display="103430 - SODIUM CYANIDE REAGENT LIQUOR 30-33% W/W AND, BULK " xr:uid="{A15F745A-12F4-49DE-9085-4E1039A8BC19}"/>
    <hyperlink ref="C2811" location="RANGE!pronto___22_u_pronto_data_L01_22_20_22drilldown_22_20_22stock_code_20_22_20_22103430_________________________22" display="103430 - SODIUM CYANIDE REAGENT LIQUOR 30-33% W/W AND, BULK " xr:uid="{2DBE7A70-47DF-4E70-951D-EBF2935A6FC4}"/>
    <hyperlink ref="C2812" location="RANGE!pronto___22_u_pronto_data_L01_22_20_22drilldown_22_20_22stock_code_20_22_20_22103430_________________________22" display="103430 - SODIUM CYANIDE REAGENT LIQUOR 30-33% W/W AND, BULK " xr:uid="{40E2A730-01E2-4ADE-9B4C-E140DFF72DD8}"/>
    <hyperlink ref="C2813" location="RANGE!pronto___22_u_pronto_data_L01_22_20_22drilldown_22_20_22stock_code_20_22_20_22103430_________________________22" display="103430 - SODIUM CYANIDE REAGENT LIQUOR 30-33% W/W AND, BULK " xr:uid="{FAB52160-1639-4D08-8C78-34E4319AF936}"/>
    <hyperlink ref="C2814" location="RANGE!pronto___22_u_pronto_data_L01_22_20_22drilldown_22_20_22stock_code_20_22_20_22103430_________________________22" display="103430 - SODIUM CYANIDE REAGENT LIQUOR 30-33% W/W AND, BULK " xr:uid="{092834E6-EFCF-4201-862B-76D8D0B85286}"/>
    <hyperlink ref="C2815" location="RANGE!pronto___22_u_pronto_data_L01_22_20_22drilldown_22_20_22stock_code_20_22_20_22103430_________________________22" display="103430 - SODIUM CYANIDE REAGENT LIQUOR 30-33% W/W AND, BULK " xr:uid="{412E43B7-00E4-4890-B314-D0EBE2E8DD3B}"/>
    <hyperlink ref="C2816" location="RANGE!pronto___22_u_pronto_data_L01_22_20_22drilldown_22_20_22stock_code_20_22_20_22103430_________________________22" display="103430 - SODIUM CYANIDE REAGENT LIQUOR 30-33% W/W AND, BULK " xr:uid="{65EC0CC1-C630-49EF-B148-8CD7B10B223A}"/>
    <hyperlink ref="C2817" location="RANGE!pronto___22_u_pronto_data_L01_22_20_22drilldown_22_20_22stock_code_20_22_20_22103430_________________________22" display="103430 - SODIUM CYANIDE REAGENT LIQUOR 30-33% W/W AND, BULK " xr:uid="{141E871C-E953-4F81-BAC3-24C3FF9927E2}"/>
    <hyperlink ref="C2818" location="RANGE!pronto___22_u_pronto_data_L01_22_20_22drilldown_22_20_22stock_code_20_22_20_22103430_________________________22" display="103430 - SODIUM CYANIDE REAGENT LIQUOR 30-33% W/W AND, BULK " xr:uid="{733A8F1A-8F2F-4599-9B16-8ED4D4D3A699}"/>
    <hyperlink ref="C2819" location="RANGE!pronto___22_u_pronto_data_L01_22_20_22drilldown_22_20_22stock_code_20_22_20_22103430_________________________22" display="103430 - SODIUM CYANIDE REAGENT LIQUOR 30-33% W/W AND, BULK " xr:uid="{2F6195F8-1A49-45F1-AD68-DECCEF76E1BC}"/>
    <hyperlink ref="C2820" location="RANGE!pronto___22_u_pronto_data_L01_22_20_22drilldown_22_20_22stock_code_20_22_20_22103430_________________________22" display="103430 - SODIUM CYANIDE REAGENT LIQUOR 30-33% W/W AND, BULK " xr:uid="{6C321CAC-D489-43B4-8064-5F636E28EB46}"/>
    <hyperlink ref="C2821" location="RANGE!pronto___22_u_pronto_data_L01_22_20_22drilldown_22_20_22stock_code_20_22_20_22103430_________________________22" display="103430 - SODIUM CYANIDE REAGENT LIQUOR 30-33% W/W AND, BULK " xr:uid="{36907CE4-C799-4E13-870B-7F5E2AEC5C4A}"/>
    <hyperlink ref="C2822" location="RANGE!pronto___22_u_pronto_data_L01_22_20_22drilldown_22_20_22stock_code_20_22_20_22103430_________________________22" display="103430 - SODIUM CYANIDE REAGENT LIQUOR 30-33% W/W AND, BULK " xr:uid="{C4B910A2-5090-47FA-8159-9D9B4E0A8037}"/>
    <hyperlink ref="C2823" location="RANGE!pronto___22_u_pronto_data_L01_22_20_22drilldown_22_20_22stock_code_20_22_20_22103430_________________________22" display="103430 - SODIUM CYANIDE REAGENT LIQUOR 30-33% W/W AND, BULK " xr:uid="{92ADFA9A-7469-4822-8D9E-D41B6BC1F72D}"/>
    <hyperlink ref="C2824" location="RANGE!pronto___22_u_pronto_data_L01_22_20_22drilldown_22_20_22stock_code_20_22_20_22103430_________________________22" display="103430 - SODIUM CYANIDE REAGENT LIQUOR 30-33% W/W AND, BULK " xr:uid="{8C26EEBC-7C73-406C-BE51-91C3D6C34CE4}"/>
    <hyperlink ref="C2825" location="RANGE!pronto___22_u_pronto_data_L01_22_20_22drilldown_22_20_22stock_code_20_22_20_22103430_________________________22" display="103430 - SODIUM CYANIDE REAGENT LIQUOR 30-33% W/W AND, BULK " xr:uid="{2C3086D8-CC9A-449A-A8A4-F7E38FDC9058}"/>
    <hyperlink ref="C2826" location="RANGE!pronto___22_u_pronto_data_L01_22_20_22drilldown_22_20_22stock_code_20_22_20_22103430_________________________22" display="103430 - SODIUM CYANIDE REAGENT LIQUOR 30-33% W/W AND, BULK " xr:uid="{0F81EB68-1030-4D8D-A35D-E4624796C87B}"/>
    <hyperlink ref="C2827" location="RANGE!pronto___22_u_pronto_data_L01_22_20_22drilldown_22_20_22stock_code_20_22_20_22103430_________________________22" display="103430 - SODIUM CYANIDE REAGENT LIQUOR 30-33% W/W AND, BULK " xr:uid="{DB4532EE-2970-4663-8478-3B3D21A62F8E}"/>
    <hyperlink ref="C2828" location="RANGE!pronto___22_u_pronto_data_L01_22_20_22drilldown_22_20_22stock_code_20_22_20_22103430_________________________22" display="103430 - SODIUM CYANIDE REAGENT LIQUOR 30-33% W/W AND, BULK " xr:uid="{527DB8E6-A54C-4B6C-A554-74A26277C227}"/>
    <hyperlink ref="C2829" location="RANGE!pronto___22_u_pronto_data_L01_22_20_22drilldown_22_20_22stock_code_20_22_20_22103430_________________________22" display="103430 - SODIUM CYANIDE REAGENT LIQUOR 30-33% W/W AND, BULK " xr:uid="{2BE38950-1088-452A-B36B-5E8172174D3A}"/>
    <hyperlink ref="C2830" location="RANGE!pronto___22_u_pronto_data_L01_22_20_22drilldown_22_20_22stock_code_20_22_20_22103430_________________________22" display="103430 - SODIUM CYANIDE REAGENT LIQUOR 30-33% W/W AND, BULK " xr:uid="{A43A5357-817D-4AC1-A363-68B44AA06BD2}"/>
    <hyperlink ref="C2831" location="RANGE!pronto___22_u_pronto_data_L01_22_20_22drilldown_22_20_22stock_code_20_22_20_22103430_________________________22" display="103430 - SODIUM CYANIDE REAGENT LIQUOR 30-33% W/W AND, BULK " xr:uid="{F65F970F-8BED-4D1E-A206-1A765630F868}"/>
    <hyperlink ref="C2832" location="RANGE!pronto___22_u_pronto_data_L01_22_20_22drilldown_22_20_22stock_code_20_22_20_22103430_________________________22" display="103430 - SODIUM CYANIDE REAGENT LIQUOR 30-33% W/W AND, BULK " xr:uid="{190EC0E7-F673-433F-BB17-979B78B295B2}"/>
    <hyperlink ref="C2833" location="RANGE!pronto___22_u_pronto_data_L01_22_20_22drilldown_22_20_22stock_code_20_22_20_22103430_________________________22" display="103430 - SODIUM CYANIDE REAGENT LIQUOR 30-33% W/W AND, BULK " xr:uid="{9FDB41ED-9D74-4826-977F-15EB957611E3}"/>
    <hyperlink ref="C2834" location="RANGE!pronto___22_u_pronto_data_L01_22_20_22drilldown_22_20_22stock_code_20_22_20_22103430_________________________22" display="103430 - SODIUM CYANIDE REAGENT LIQUOR 30-33% W/W AND, BULK " xr:uid="{AF03DE3B-29D8-4046-AE56-9824CFB39271}"/>
    <hyperlink ref="C2835" location="RANGE!pronto___22_u_pronto_data_L01_22_20_22drilldown_22_20_22stock_code_20_22_20_22103430_________________________22" display="103430 - SODIUM CYANIDE REAGENT LIQUOR 30-33% W/W AND, BULK " xr:uid="{01F74F55-8D6C-438F-BEEF-FD024CC3B59D}"/>
    <hyperlink ref="C2836" location="RANGE!pronto___22_u_pronto_data_L01_22_20_22drilldown_22_20_22stock_code_20_22_20_22103430_________________________22" display="103430 - SODIUM CYANIDE REAGENT LIQUOR 30-33% W/W AND, BULK " xr:uid="{C9B09162-01F5-4895-BED1-E40F718734C3}"/>
    <hyperlink ref="C2837" location="RANGE!pronto___22_u_pronto_data_L01_22_20_22drilldown_22_20_22stock_code_20_22_20_22103430_________________________22" display="103430 - SODIUM CYANIDE REAGENT LIQUOR 30-33% W/W AND, BULK " xr:uid="{F93E40E9-7E8B-4BE8-8CD4-E07954CEF8A2}"/>
    <hyperlink ref="C2838" location="RANGE!pronto___22_u_pronto_data_L01_22_20_22drilldown_22_20_22stock_code_20_22_20_22103430_________________________22" display="103430 - SODIUM CYANIDE REAGENT LIQUOR 30-33% W/W AND, BULK " xr:uid="{DFB19DCB-83F0-419E-A71C-EA19068C7118}"/>
    <hyperlink ref="C2839" location="RANGE!pronto___22_u_pronto_data_L01_22_20_22drilldown_22_20_22stock_code_20_22_20_22103430_________________________22" display="103430 - SODIUM CYANIDE REAGENT LIQUOR 30-33% W/W AND, BULK " xr:uid="{DC4D04D6-BFEA-438F-BFCF-556D0F099419}"/>
    <hyperlink ref="C2840" location="RANGE!pronto___22_u_pronto_data_L01_22_20_22drilldown_22_20_22stock_code_20_22_20_22103430_________________________22" display="103430 - SODIUM CYANIDE REAGENT LIQUOR 30-33% W/W AND, BULK " xr:uid="{00743131-3BE4-44FC-9CFF-8F2C9C2E3AE5}"/>
    <hyperlink ref="C2841" location="RANGE!pronto___22_u_pronto_data_L01_22_20_22drilldown_22_20_22stock_code_20_22_20_22103430_________________________22" display="103430 - SODIUM CYANIDE REAGENT LIQUOR 30-33% W/W AND, BULK " xr:uid="{7EF188EC-AB07-4CF8-AC23-B3E4C4422ABF}"/>
    <hyperlink ref="C2842" location="RANGE!pronto___22_u_pronto_data_L01_22_20_22drilldown_22_20_22stock_code_20_22_20_22103430_________________________22" display="103430 - SODIUM CYANIDE REAGENT LIQUOR 30-33% W/W AND, BULK " xr:uid="{277E7567-D282-43F5-9760-466B90332DCB}"/>
    <hyperlink ref="C2843" location="RANGE!pronto___22_u_pronto_data_L01_22_20_22drilldown_22_20_22stock_code_20_22_20_22103430_________________________22" display="103430 - SODIUM CYANIDE REAGENT LIQUOR 30-33% W/W AND, BULK " xr:uid="{DA49DC15-1E63-489F-AE70-EDCA94D7D791}"/>
    <hyperlink ref="C2844" location="RANGE!pronto___22_u_pronto_data_L01_22_20_22drilldown_22_20_22stock_code_20_22_20_22103430_________________________22" display="103430 - SODIUM CYANIDE REAGENT LIQUOR 30-33% W/W AND, BULK " xr:uid="{EFDA1290-7A32-4729-9DDF-C91CF8B7823D}"/>
    <hyperlink ref="C2845" location="RANGE!pronto___22_u_pronto_data_L01_22_20_22drilldown_22_20_22stock_code_20_22_20_22103430_________________________22" display="103430 - SODIUM CYANIDE REAGENT LIQUOR 30-33% W/W AND, BULK " xr:uid="{852BE6B1-A3F4-4EB4-BB79-7352FF5118E4}"/>
    <hyperlink ref="C2846" location="RANGE!pronto___22_u_pronto_data_L01_22_20_22drilldown_22_20_22stock_code_20_22_20_22103430_________________________22" display="103430 - SODIUM CYANIDE REAGENT LIQUOR 30-33% W/W AND, BULK " xr:uid="{9F9CB46D-9BEF-48BF-B88C-2EAB141BC58F}"/>
    <hyperlink ref="C2847" location="RANGE!pronto___22_u_pronto_data_L01_22_20_22drilldown_22_20_22stock_code_20_22_20_22103430_________________________22" display="103430 - SODIUM CYANIDE REAGENT LIQUOR 30-33% W/W AND, BULK " xr:uid="{2FC7D685-4E1A-48AF-A29E-666BB35CEA0C}"/>
    <hyperlink ref="C2848" location="RANGE!pronto___22_u_pronto_data_L01_22_20_22drilldown_22_20_22stock_code_20_22_20_22103430_________________________22" display="103430 - SODIUM CYANIDE REAGENT LIQUOR 30-33% W/W AND, BULK " xr:uid="{FD4DF15F-1774-4382-9840-8DAEE7639506}"/>
    <hyperlink ref="C2849" location="RANGE!pronto___22_u_pronto_data_L01_22_20_22drilldown_22_20_22stock_code_20_22_20_22103430_________________________22" display="103430 - SODIUM CYANIDE REAGENT LIQUOR 30-33% W/W AND, BULK " xr:uid="{7A367D50-387A-4164-A962-11ED6CB29E05}"/>
    <hyperlink ref="C2850" location="RANGE!pronto___22_u_pronto_data_L01_22_20_22drilldown_22_20_22stock_code_20_22_20_22103430_________________________22" display="103430 - SODIUM CYANIDE REAGENT LIQUOR 30-33% W/W AND, BULK " xr:uid="{833A2C0F-8AA6-49C6-870E-74438518073B}"/>
    <hyperlink ref="C2851" location="RANGE!pronto___22_u_pronto_data_L01_22_20_22drilldown_22_20_22stock_code_20_22_20_22103430_________________________22" display="103430 - SODIUM CYANIDE REAGENT LIQUOR 30-33% W/W AND, BULK " xr:uid="{E9A807B2-153B-4DA6-89D8-0D811E4EE651}"/>
    <hyperlink ref="C2852" location="RANGE!pronto___22_u_pronto_data_L01_22_20_22drilldown_22_20_22stock_code_20_22_20_22103430_________________________22" display="103430 - SODIUM CYANIDE REAGENT LIQUOR 30-33% W/W AND, BULK " xr:uid="{D2042F31-CEF2-4EEF-B6F3-4ABC2219EA16}"/>
    <hyperlink ref="C2853" location="RANGE!pronto___22_u_pronto_data_L01_22_20_22drilldown_22_20_22stock_code_20_22_20_22103430_________________________22" display="103430 - SODIUM CYANIDE REAGENT LIQUOR 30-33% W/W AND, BULK " xr:uid="{AFF2CDC8-F383-49CE-8214-77F974BB8DAF}"/>
    <hyperlink ref="C2854" location="RANGE!pronto___22_u_pronto_data_L01_22_20_22drilldown_22_20_22stock_code_20_22_20_22103430_________________________22" display="103430 - SODIUM CYANIDE REAGENT LIQUOR 30-33% W/W AND, BULK " xr:uid="{F19A97CA-39CB-4E83-8150-DB451FC342E7}"/>
    <hyperlink ref="C2855" location="RANGE!pronto___22_u_pronto_data_L01_22_20_22drilldown_22_20_22stock_code_20_22_20_22103430_________________________22" display="103430 - SODIUM CYANIDE REAGENT LIQUOR 30-33% W/W AND, BULK " xr:uid="{34A2E421-989D-4AB1-81C7-74EBE9DD41E3}"/>
    <hyperlink ref="C2856" location="RANGE!pronto___22_u_pronto_data_L01_22_20_22drilldown_22_20_22stock_code_20_22_20_22103430_________________________22" display="103430 - SODIUM CYANIDE REAGENT LIQUOR 30-33% W/W AND, BULK " xr:uid="{5408B187-ED49-4D3E-8B17-3D657609C7AC}"/>
    <hyperlink ref="C2857" location="RANGE!pronto___22_u_pronto_data_L01_22_20_22drilldown_22_20_22stock_code_20_22_20_22103430_________________________22" display="103430 - SODIUM CYANIDE REAGENT LIQUOR 30-33% W/W AND, BULK " xr:uid="{23304273-2D48-4082-B0B9-9FF60A9EE184}"/>
    <hyperlink ref="C2858" location="RANGE!pronto___22_u_pronto_data_L01_22_20_22drilldown_22_20_22stock_code_20_22_20_22103430_________________________22" display="103430 - SODIUM CYANIDE REAGENT LIQUOR 30-33% W/W AND, BULK " xr:uid="{F9AC00DE-9C36-47F1-8329-99AB8E32EF00}"/>
    <hyperlink ref="C2859" location="RANGE!pronto___22_u_pronto_data_L01_22_20_22drilldown_22_20_22stock_code_20_22_20_22103430_________________________22" display="103430 - SODIUM CYANIDE REAGENT LIQUOR 30-33% W/W AND, BULK " xr:uid="{8E851770-B294-4F7D-84FD-99A9E296A8E5}"/>
    <hyperlink ref="C2860" location="RANGE!pronto___22_u_pronto_data_L01_22_20_22drilldown_22_20_22stock_code_20_22_20_22103430_________________________22" display="103430 - SODIUM CYANIDE REAGENT LIQUOR 30-33% W/W AND, BULK " xr:uid="{A61F02BF-86E1-42A6-98FD-D6ED76E1BB48}"/>
    <hyperlink ref="C2861" location="RANGE!pronto___22_u_pronto_data_L01_22_20_22drilldown_22_20_22stock_code_20_22_20_22103430_________________________22" display="103430 - SODIUM CYANIDE REAGENT LIQUOR 30-33% W/W AND, BULK " xr:uid="{E06EE592-5574-41A5-A0D4-3473CAE98892}"/>
    <hyperlink ref="C2862" location="RANGE!pronto___22_u_pronto_data_L01_22_20_22drilldown_22_20_22stock_code_20_22_20_22103430_________________________22" display="103430 - SODIUM CYANIDE REAGENT LIQUOR 30-33% W/W AND, BULK " xr:uid="{3D677A2E-0DF8-4F4B-8039-5E67FFEDA7C7}"/>
    <hyperlink ref="C2863" location="RANGE!pronto___22_u_pronto_data_L01_22_20_22drilldown_22_20_22stock_code_20_22_20_22103430_________________________22" display="103430 - SODIUM CYANIDE REAGENT LIQUOR 30-33% W/W AND, BULK " xr:uid="{876B4122-2289-4535-BDB6-26081D899A65}"/>
    <hyperlink ref="C2864" location="RANGE!pronto___22_u_pronto_data_L01_22_20_22drilldown_22_20_22stock_code_20_22_20_22103430_________________________22" display="103430 - SODIUM CYANIDE REAGENT LIQUOR 30-33% W/W AND, BULK " xr:uid="{8B06202D-4B4B-4AB5-9020-594CB51B849E}"/>
    <hyperlink ref="C2865" location="RANGE!pronto___22_u_pronto_data_L01_22_20_22drilldown_22_20_22stock_code_20_22_20_22103430_________________________22" display="103430 - SODIUM CYANIDE REAGENT LIQUOR 30-33% W/W AND, BULK " xr:uid="{8E7FD626-08D7-47E6-A397-3A37637E9B73}"/>
    <hyperlink ref="C2866" location="RANGE!pronto___22_u_pronto_data_L01_22_20_22drilldown_22_20_22stock_code_20_22_20_22103430_________________________22" display="103430 - SODIUM CYANIDE REAGENT LIQUOR 30-33% W/W AND, BULK " xr:uid="{22F95714-8589-4FD3-92D2-75AC5758D81F}"/>
    <hyperlink ref="C2867" location="RANGE!pronto___22_u_pronto_data_L01_22_20_22drilldown_22_20_22stock_code_20_22_20_22103430_________________________22" display="103430 - SODIUM CYANIDE REAGENT LIQUOR 30-33% W/W AND, BULK " xr:uid="{36406AF0-9926-4EC3-B968-680753013467}"/>
    <hyperlink ref="C2868" location="RANGE!pronto___22_u_pronto_data_L01_22_20_22drilldown_22_20_22stock_code_20_22_20_22103430_________________________22" display="103430 - SODIUM CYANIDE REAGENT LIQUOR 30-33% W/W AND, BULK " xr:uid="{B81EE70C-3C68-4BB3-AEC8-D2A4D4C2CF1A}"/>
    <hyperlink ref="C2869" location="RANGE!pronto___22_u_pronto_data_L01_22_20_22drilldown_22_20_22stock_code_20_22_20_22103430_________________________22" display="103430 - SODIUM CYANIDE REAGENT LIQUOR 30-33% W/W AND, BULK " xr:uid="{78496265-84C5-438F-A201-BC76F6073480}"/>
    <hyperlink ref="C2870" location="RANGE!pronto___22_u_pronto_data_L01_22_20_22drilldown_22_20_22stock_code_20_22_20_22103430_________________________22" display="103430 - SODIUM CYANIDE REAGENT LIQUOR 30-33% W/W AND, BULK " xr:uid="{572088F6-2976-450D-97CD-2508C318CB87}"/>
    <hyperlink ref="C2871" location="RANGE!pronto___22_u_pronto_data_L01_22_20_22drilldown_22_20_22stock_code_20_22_20_22103430_________________________22" display="103430 - SODIUM CYANIDE REAGENT LIQUOR 30-33% W/W AND, BULK " xr:uid="{4A5C9E99-9CAC-41AF-BFB9-169B4BD13C9C}"/>
    <hyperlink ref="C2872" location="RANGE!pronto___22_u_pronto_data_L01_22_20_22drilldown_22_20_22stock_code_20_22_20_22103430_________________________22" display="103430 - SODIUM CYANIDE REAGENT LIQUOR 30-33% W/W AND, BULK " xr:uid="{4FEE8DED-B6F7-4CB5-9B0D-9EA0466AA95F}"/>
    <hyperlink ref="C2873" location="RANGE!pronto___22_u_pronto_data_L01_22_20_22drilldown_22_20_22stock_code_20_22_20_22103430_________________________22" display="103430 - SODIUM CYANIDE REAGENT LIQUOR 30-33% W/W AND, BULK " xr:uid="{871D04DC-01C9-4EA6-88DA-7AF8692907E2}"/>
    <hyperlink ref="C2874" location="RANGE!pronto___22_u_pronto_data_L01_22_20_22drilldown_22_20_22stock_code_20_22_20_22103430_________________________22" display="103430 - SODIUM CYANIDE REAGENT LIQUOR 30-33% W/W AND, BULK " xr:uid="{ADF5BC2D-DEE2-473A-9541-AD9590BC1F6D}"/>
    <hyperlink ref="C2875" location="RANGE!pronto___22_u_pronto_data_L01_22_20_22drilldown_22_20_22stock_code_20_22_20_22103430_________________________22" display="103430 - SODIUM CYANIDE REAGENT LIQUOR 30-33% W/W AND, BULK " xr:uid="{F08445F6-CED6-49DD-9E5D-933ED7CC4C9A}"/>
    <hyperlink ref="C2876" location="RANGE!pronto___22_u_pronto_data_L01_22_20_22drilldown_22_20_22stock_code_20_22_20_22103430_________________________22" display="103430 - SODIUM CYANIDE REAGENT LIQUOR 30-33% W/W AND, BULK " xr:uid="{A397DBEA-C97D-4BA2-AAEB-F48302D60C81}"/>
    <hyperlink ref="C2877" location="RANGE!pronto___22_u_pronto_data_L01_22_20_22drilldown_22_20_22stock_code_20_22_20_22103430_________________________22" display="103430 - SODIUM CYANIDE REAGENT LIQUOR 30-33% W/W AND, BULK " xr:uid="{6E551FAF-03BF-4AA2-BFDA-47F9707832EF}"/>
    <hyperlink ref="C2878" location="RANGE!pronto___22_u_pronto_data_L01_22_20_22drilldown_22_20_22stock_code_20_22_20_22103430_________________________22" display="103430 - SODIUM CYANIDE REAGENT LIQUOR 30-33% W/W AND, BULK " xr:uid="{312E65E5-F72C-4D31-9AD0-7DADC0FD4DC9}"/>
    <hyperlink ref="C2879" location="RANGE!pronto___22_u_pronto_data_L01_22_20_22drilldown_22_20_22stock_code_20_22_20_22103430_________________________22" display="103430 - SODIUM CYANIDE REAGENT LIQUOR 30-33% W/W AND, BULK " xr:uid="{7658D302-B84D-4D27-9065-ECC74705FEB5}"/>
    <hyperlink ref="C2880" location="RANGE!pronto___22_u_pronto_data_L01_22_20_22drilldown_22_20_22stock_code_20_22_20_22103430_________________________22" display="103430 - SODIUM CYANIDE REAGENT LIQUOR 30-33% W/W AND, BULK " xr:uid="{2532B4D5-73B2-4B75-BFE6-4276ED29955E}"/>
    <hyperlink ref="C2881" location="RANGE!pronto___22_u_pronto_data_L01_22_20_22drilldown_22_20_22stock_code_20_22_20_22103430_________________________22" display="103430 - SODIUM CYANIDE REAGENT LIQUOR 30-33% W/W AND, BULK " xr:uid="{36078151-0C4A-4A1B-8703-099F4A37DB40}"/>
    <hyperlink ref="C2882" location="RANGE!pronto___22_u_pronto_data_L01_22_20_22drilldown_22_20_22stock_code_20_22_20_22103430_________________________22" display="103430 - SODIUM CYANIDE REAGENT LIQUOR 30-33% W/W AND, BULK " xr:uid="{830B25DF-8F21-4BD3-A7A6-D64454B768D5}"/>
    <hyperlink ref="C2883" location="RANGE!pronto___22_u_pronto_data_L01_22_20_22drilldown_22_20_22stock_code_20_22_20_22103430_________________________22" display="103430 - SODIUM CYANIDE REAGENT LIQUOR 30-33% W/W AND, BULK " xr:uid="{6E5B97DA-9A1B-4200-B35C-C594430E2E59}"/>
    <hyperlink ref="C2884" location="RANGE!pronto___22_u_pronto_data_L01_22_20_22drilldown_22_20_22stock_code_20_22_20_22103430_________________________22" display="103430 - SODIUM CYANIDE REAGENT LIQUOR 30-33% W/W AND, BULK " xr:uid="{B9284CEA-04C9-4AE2-8AF8-34FF4810D307}"/>
    <hyperlink ref="C2885" location="RANGE!pronto___22_u_pronto_data_L01_22_20_22drilldown_22_20_22stock_code_20_22_20_22103430_________________________22" display="103430 - SODIUM CYANIDE REAGENT LIQUOR 30-33% W/W AND, BULK " xr:uid="{A12D64D6-7BC9-47B2-B4A5-C339DABF4D24}"/>
    <hyperlink ref="C2886" location="RANGE!pronto___22_u_pronto_data_L01_22_20_22drilldown_22_20_22stock_code_20_22_20_22103430_________________________22" display="103430 - SODIUM CYANIDE REAGENT LIQUOR 30-33% W/W AND, BULK " xr:uid="{F3C6F992-7A7B-4EB1-8050-D8096D9F818C}"/>
    <hyperlink ref="C2887" location="RANGE!pronto___22_u_pronto_data_L01_22_20_22drilldown_22_20_22stock_code_20_22_20_22103430_________________________22" display="103430 - SODIUM CYANIDE REAGENT LIQUOR 30-33% W/W AND, BULK " xr:uid="{12127550-C10D-4335-ADC7-5BB132E0E456}"/>
    <hyperlink ref="C2888" location="RANGE!pronto___22_u_pronto_data_L01_22_20_22drilldown_22_20_22stock_code_20_22_20_22103430_________________________22" display="103430 - SODIUM CYANIDE REAGENT LIQUOR 30-33% W/W AND, BULK " xr:uid="{4CD43E86-E9E7-4F54-A4B4-0626A91F4459}"/>
    <hyperlink ref="C2889" location="RANGE!pronto___22_u_pronto_data_L01_22_20_22drilldown_22_20_22stock_code_20_22_20_22103430_________________________22" display="103430 - SODIUM CYANIDE REAGENT LIQUOR 30-33% W/W AND, BULK " xr:uid="{7D4EC602-146E-4FBE-8AE3-21F891E7131E}"/>
    <hyperlink ref="C2890" location="RANGE!pronto___22_u_pronto_data_L01_22_20_22drilldown_22_20_22stock_code_20_22_20_22103430_________________________22" display="103430 - SODIUM CYANIDE REAGENT LIQUOR 30-33% W/W AND, BULK " xr:uid="{F9E92455-E692-4B91-AE4F-33E5C26CE3BB}"/>
    <hyperlink ref="C2891" location="RANGE!pronto___22_u_pronto_data_L01_22_20_22drilldown_22_20_22stock_code_20_22_20_22103430_________________________22" display="103430 - SODIUM CYANIDE REAGENT LIQUOR 30-33% W/W AND, BULK " xr:uid="{867DE27C-5411-4B5C-8961-8AAD03BD2EE2}"/>
    <hyperlink ref="C2892" location="RANGE!pronto___22_u_pronto_data_L01_22_20_22drilldown_22_20_22stock_code_20_22_20_22103430_________________________22" display="103430 - SODIUM CYANIDE REAGENT LIQUOR 30-33% W/W AND, BULK " xr:uid="{5CBC6DFE-D9A9-4634-9597-0BBF203D8F5B}"/>
    <hyperlink ref="C2893" location="RANGE!pronto___22_u_pronto_data_L01_22_20_22drilldown_22_20_22stock_code_20_22_20_22103430_________________________22" display="103430 - SODIUM CYANIDE REAGENT LIQUOR 30-33% W/W AND, BULK " xr:uid="{92AE1972-D47B-4F75-9E88-BF5086849F7E}"/>
    <hyperlink ref="C2894" location="RANGE!pronto___22_u_pronto_data_L01_22_20_22drilldown_22_20_22stock_code_20_22_20_22103430_________________________22" display="103430 - SODIUM CYANIDE REAGENT LIQUOR 30-33% W/W AND, BULK " xr:uid="{E1B454E8-5B60-47C7-BF39-0C523FAC2B66}"/>
    <hyperlink ref="C2895" location="RANGE!pronto___22_u_pronto_data_L01_22_20_22drilldown_22_20_22stock_code_20_22_20_22103430_________________________22" display="103430 - SODIUM CYANIDE REAGENT LIQUOR 30-33% W/W AND, BULK " xr:uid="{13125A55-4685-4F5F-BDB8-DDE6250F24E3}"/>
    <hyperlink ref="C2896" location="RANGE!pronto___22_u_pronto_data_L01_22_20_22drilldown_22_20_22stock_code_20_22_20_22103430_________________________22" display="103430 - SODIUM CYANIDE REAGENT LIQUOR 30-33% W/W AND, BULK " xr:uid="{C6F12953-D172-40B1-8BD4-E3A0580D3A81}"/>
    <hyperlink ref="C2897" location="RANGE!pronto___22_u_pronto_data_L01_22_20_22drilldown_22_20_22stock_code_20_22_20_22103430_________________________22" display="103430 - SODIUM CYANIDE REAGENT LIQUOR 30-33% W/W AND, BULK " xr:uid="{5B6895C7-50C1-4250-9DB1-D4EAFDE3F1BA}"/>
    <hyperlink ref="C2898" location="RANGE!pronto___22_u_pronto_data_L01_22_20_22drilldown_22_20_22stock_code_20_22_20_22103430_________________________22" display="103430 - SODIUM CYANIDE REAGENT LIQUOR 30-33% W/W AND, BULK " xr:uid="{434753D2-4EF5-4A23-A76A-44DA152374AA}"/>
    <hyperlink ref="C2899" location="RANGE!pronto___22_u_pronto_data_L01_22_20_22drilldown_22_20_22stock_code_20_22_20_22103430_________________________22" display="103430 - SODIUM CYANIDE REAGENT LIQUOR 30-33% W/W AND, BULK " xr:uid="{265AC263-CC81-4F89-950E-0ACE9452D80D}"/>
    <hyperlink ref="C2900" location="RANGE!pronto___22_u_pronto_data_L01_22_20_22drilldown_22_20_22stock_code_20_22_20_22103430_________________________22" display="103430 - SODIUM CYANIDE REAGENT LIQUOR 30-33% W/W AND, BULK " xr:uid="{5216CDFE-940E-44FA-B1B6-16F71C091980}"/>
    <hyperlink ref="C2901" location="RANGE!pronto___22_u_pronto_data_L01_22_20_22drilldown_22_20_22stock_code_20_22_20_22103430_________________________22" display="103430 - SODIUM CYANIDE REAGENT LIQUOR 30-33% W/W AND, BULK " xr:uid="{B2CEF973-C92D-4F64-8CE2-C7550B89B69B}"/>
    <hyperlink ref="C2902" location="RANGE!pronto___22_u_pronto_data_L01_22_20_22drilldown_22_20_22stock_code_20_22_20_22103430_________________________22" display="103430 - SODIUM CYANIDE REAGENT LIQUOR 30-33% W/W AND, BULK " xr:uid="{5576291C-8AFD-4749-A6D4-A0496A7D727D}"/>
    <hyperlink ref="C2903" location="RANGE!pronto___22_u_pronto_data_L01_22_20_22drilldown_22_20_22stock_code_20_22_20_22103430_________________________22" display="103430 - SODIUM CYANIDE REAGENT LIQUOR 30-33% W/W AND, BULK " xr:uid="{5DD641DA-18AC-4367-ACBF-AF6D30AEA68F}"/>
    <hyperlink ref="C2904" location="RANGE!pronto___22_u_pronto_data_L01_22_20_22drilldown_22_20_22stock_code_20_22_20_22103430_________________________22" display="103430 - SODIUM CYANIDE REAGENT LIQUOR 30-33% W/W AND, BULK " xr:uid="{D475E0EA-EBE0-4C20-87D3-1CFE9CD6E0A9}"/>
    <hyperlink ref="C2905" location="RANGE!pronto___22_u_pronto_data_L01_22_20_22drilldown_22_20_22stock_code_20_22_20_22103430_________________________22" display="103430 - SODIUM CYANIDE REAGENT LIQUOR 30-33% W/W AND, BULK " xr:uid="{88347D76-A677-4554-957F-D5A0F84DA5BC}"/>
    <hyperlink ref="C2906" location="RANGE!pronto___22_u_pronto_data_L01_22_20_22drilldown_22_20_22stock_code_20_22_20_22103430_________________________22" display="103430 - SODIUM CYANIDE REAGENT LIQUOR 30-33% W/W AND, BULK " xr:uid="{3551CC79-D93D-4C2A-A3BF-C5B39DA92CBD}"/>
    <hyperlink ref="C2907" location="RANGE!pronto___22_u_pronto_data_L01_22_20_22drilldown_22_20_22stock_code_20_22_20_22103430_________________________22" display="103430 - SODIUM CYANIDE REAGENT LIQUOR 30-33% W/W AND, BULK " xr:uid="{5024BB16-4534-4437-A287-6C97BDA1ED72}"/>
    <hyperlink ref="C2908" location="RANGE!pronto___22_u_pronto_data_L01_22_20_22drilldown_22_20_22stock_code_20_22_20_22103430_________________________22" display="103430 - SODIUM CYANIDE REAGENT LIQUOR 30-33% W/W AND, BULK " xr:uid="{9FE3E8A3-48EF-42D3-A966-167DE95AD011}"/>
    <hyperlink ref="C2909" location="RANGE!pronto___22_u_pronto_data_L01_22_20_22drilldown_22_20_22stock_code_20_22_20_22103430_________________________22" display="103430 - SODIUM CYANIDE REAGENT LIQUOR 30-33% W/W AND, BULK " xr:uid="{95223F8B-EF6D-4265-AFE2-9E9CBAECD96C}"/>
    <hyperlink ref="C2910" location="RANGE!pronto___22_u_pronto_data_L01_22_20_22drilldown_22_20_22stock_code_20_22_20_22103430_________________________22" display="103430 - SODIUM CYANIDE REAGENT LIQUOR 30-33% W/W AND, BULK " xr:uid="{69236973-9CD0-4220-985A-19AB78D3B15D}"/>
    <hyperlink ref="C2911" location="RANGE!pronto___22_u_pronto_data_L01_22_20_22drilldown_22_20_22stock_code_20_22_20_22103430_________________________22" display="103430 - SODIUM CYANIDE REAGENT LIQUOR 30-33% W/W AND, BULK " xr:uid="{CB27C5D3-31C4-4E0D-9AEF-B7415C3BC845}"/>
    <hyperlink ref="C2912" location="RANGE!pronto___22_u_pronto_data_L01_22_20_22drilldown_22_20_22stock_code_20_22_20_22103430_________________________22" display="103430 - SODIUM CYANIDE REAGENT LIQUOR 30-33% W/W AND, BULK " xr:uid="{77C22671-1386-49E2-9988-9370B4068E58}"/>
    <hyperlink ref="C2913" location="RANGE!pronto___22_u_pronto_data_L01_22_20_22drilldown_22_20_22stock_code_20_22_20_22103430_________________________22" display="103430 - SODIUM CYANIDE REAGENT LIQUOR 30-33% W/W AND, BULK " xr:uid="{91D44A64-379B-48F7-A5DA-C5B4E96E63C3}"/>
    <hyperlink ref="C2914" location="RANGE!pronto___22_u_pronto_data_L01_22_20_22drilldown_22_20_22stock_code_20_22_20_22103430_________________________22" display="103430 - SODIUM CYANIDE REAGENT LIQUOR 30-33% W/W AND, BULK " xr:uid="{10830FFB-6301-456D-8F42-CFEFA14BE705}"/>
    <hyperlink ref="C2915" location="RANGE!pronto___22_u_pronto_data_L01_22_20_22drilldown_22_20_22stock_code_20_22_20_22103430_________________________22" display="103430 - SODIUM CYANIDE REAGENT LIQUOR 30-33% W/W AND, BULK " xr:uid="{FD5FBC15-6ACB-4604-8BA0-5A772FEFEE4F}"/>
    <hyperlink ref="C2916" location="RANGE!pronto___22_u_pronto_data_L01_22_20_22drilldown_22_20_22stock_code_20_22_20_22103430_________________________22" display="103430 - SODIUM CYANIDE REAGENT LIQUOR 30-33% W/W AND, BULK " xr:uid="{DA2F6208-37EA-4BAB-B771-700777C46261}"/>
    <hyperlink ref="C2917" location="RANGE!pronto___22_u_pronto_data_L01_22_20_22drilldown_22_20_22stock_code_20_22_20_22103430_________________________22" display="103430 - SODIUM CYANIDE REAGENT LIQUOR 30-33% W/W AND, BULK " xr:uid="{27AF3D73-AC38-4A2B-924E-E874591807ED}"/>
    <hyperlink ref="C2918" location="RANGE!pronto___22_u_pronto_data_L01_22_20_22drilldown_22_20_22stock_code_20_22_20_22103430_________________________22" display="103430 - SODIUM CYANIDE REAGENT LIQUOR 30-33% W/W AND, BULK " xr:uid="{914E3BA3-9875-4FC0-8F24-E8DFD42148F0}"/>
    <hyperlink ref="C2919" location="RANGE!pronto___22_u_pronto_data_L01_22_20_22drilldown_22_20_22stock_code_20_22_20_22103430_________________________22" display="103430 - SODIUM CYANIDE REAGENT LIQUOR 30-33% W/W AND, BULK " xr:uid="{1E793A13-C172-4516-9CCC-95D8CFD9D863}"/>
    <hyperlink ref="C2920" location="RANGE!pronto___22_u_pronto_data_L01_22_20_22drilldown_22_20_22stock_code_20_22_20_22103430_________________________22" display="103430 - SODIUM CYANIDE REAGENT LIQUOR 30-33% W/W AND, BULK " xr:uid="{143C0988-5D96-42FB-8434-21D7136BCAA1}"/>
    <hyperlink ref="C2921" location="RANGE!pronto___22_u_pronto_data_L01_22_20_22drilldown_22_20_22stock_code_20_22_20_22103430_________________________22" display="103430 - SODIUM CYANIDE REAGENT LIQUOR 30-33% W/W AND, BULK " xr:uid="{117F695A-D49C-4233-80FF-227952CFE222}"/>
    <hyperlink ref="C2922" location="RANGE!pronto___22_u_pronto_data_L01_22_20_22drilldown_22_20_22stock_code_20_22_20_22103430_________________________22" display="103430 - SODIUM CYANIDE REAGENT LIQUOR 30-33% W/W AND, BULK " xr:uid="{66D845B6-7406-475D-99DC-B680491C4199}"/>
    <hyperlink ref="C2923" location="RANGE!pronto___22_u_pronto_data_L01_22_20_22drilldown_22_20_22stock_code_20_22_20_22103430_________________________22" display="103430 - SODIUM CYANIDE REAGENT LIQUOR 30-33% W/W AND, BULK " xr:uid="{631D11CA-876D-471F-A8F2-6C7A5AAB2AA0}"/>
    <hyperlink ref="C2924" location="RANGE!pronto___22_u_pronto_data_L01_22_20_22drilldown_22_20_22stock_code_20_22_20_22103430_________________________22" display="103430 - SODIUM CYANIDE REAGENT LIQUOR 30-33% W/W AND, BULK " xr:uid="{AD5B8280-C800-4F4A-9FDE-3A7AA0B7906F}"/>
    <hyperlink ref="C2925" location="RANGE!pronto___22_u_pronto_data_L01_22_20_22drilldown_22_20_22stock_code_20_22_20_22103430_________________________22" display="103430 - SODIUM CYANIDE REAGENT LIQUOR 30-33% W/W AND, BULK " xr:uid="{66C06D1E-B9F9-46CB-9350-CB7065FCB3A6}"/>
    <hyperlink ref="C2926" location="RANGE!pronto___22_u_pronto_data_L01_22_20_22drilldown_22_20_22stock_code_20_22_20_22103430_________________________22" display="103430 - SODIUM CYANIDE REAGENT LIQUOR 30-33% W/W AND, BULK " xr:uid="{46348070-7B8B-4015-9F9A-EEE95A4C1787}"/>
    <hyperlink ref="C2927" location="RANGE!pronto___22_u_pronto_data_L01_22_20_22drilldown_22_20_22stock_code_20_22_20_22103430_________________________22" display="103430 - SODIUM CYANIDE REAGENT LIQUOR 30-33% W/W AND, BULK " xr:uid="{244714B8-D57A-4BEA-A6DF-0A3A969A0E49}"/>
    <hyperlink ref="C2928" location="RANGE!pronto___22_u_pronto_data_L01_22_20_22drilldown_22_20_22stock_code_20_22_20_22103430_________________________22" display="103430 - SODIUM CYANIDE REAGENT LIQUOR 30-33% W/W AND, BULK " xr:uid="{2222B1C9-2B22-423D-BD2D-32BD566106B1}"/>
    <hyperlink ref="C2929" location="RANGE!pronto___22_u_pronto_data_L01_22_20_22drilldown_22_20_22stock_code_20_22_20_22103430_________________________22" display="103430 - SODIUM CYANIDE REAGENT LIQUOR 30-33% W/W AND, BULK " xr:uid="{D3869974-0A54-46AB-97FA-F6E7EEA9056B}"/>
    <hyperlink ref="C2930" location="RANGE!pronto___22_u_pronto_data_L01_22_20_22drilldown_22_20_22stock_code_20_22_20_22103430_________________________22" display="103430 - SODIUM CYANIDE REAGENT LIQUOR 30-33% W/W AND, BULK " xr:uid="{E2A163A9-267D-49C6-B24E-3F635D060ACE}"/>
    <hyperlink ref="C2931" location="RANGE!pronto___22_u_pronto_data_L01_22_20_22drilldown_22_20_22stock_code_20_22_20_22103430_________________________22" display="103430 - SODIUM CYANIDE REAGENT LIQUOR 30-33% W/W AND, BULK " xr:uid="{E2AA616B-CEF1-48E9-85EF-15C2D909B48A}"/>
    <hyperlink ref="C2932" location="RANGE!pronto___22_u_pronto_data_L01_22_20_22drilldown_22_20_22stock_code_20_22_20_22103430_________________________22" display="103430 - SODIUM CYANIDE REAGENT LIQUOR 30-33% W/W AND, BULK " xr:uid="{4010BA2A-3E67-418D-AA09-A0E96EA32012}"/>
    <hyperlink ref="C2933" location="RANGE!pronto___22_u_pronto_data_L01_22_20_22drilldown_22_20_22stock_code_20_22_20_22103430_________________________22" display="103430 - SODIUM CYANIDE REAGENT LIQUOR 30-33% W/W AND, BULK " xr:uid="{AA7A962B-FCBF-4CDA-A3CA-9BABD90CD57E}"/>
    <hyperlink ref="C2934" location="RANGE!pronto___22_u_pronto_data_L01_22_20_22drilldown_22_20_22stock_code_20_22_20_22103430_________________________22" display="103430 - SODIUM CYANIDE REAGENT LIQUOR 30-33% W/W AND, BULK " xr:uid="{3397DF5C-1BC3-4BE2-8D9F-5DDCC6EFF83C}"/>
    <hyperlink ref="C2935" location="RANGE!pronto___22_u_pronto_data_L01_22_20_22drilldown_22_20_22stock_code_20_22_20_22103430_________________________22" display="103430 - SODIUM CYANIDE REAGENT LIQUOR 30-33% W/W AND, BULK " xr:uid="{13F12CA8-E589-421B-99CC-87B534936BC7}"/>
    <hyperlink ref="C2936" location="RANGE!pronto___22_u_pronto_data_L01_22_20_22drilldown_22_20_22stock_code_20_22_20_22103430_________________________22" display="103430 - SODIUM CYANIDE REAGENT LIQUOR 30-33% W/W AND, BULK " xr:uid="{26C9831A-2E46-435C-955F-12CA43853051}"/>
    <hyperlink ref="C2937" location="RANGE!pronto___22_u_pronto_data_L01_22_20_22drilldown_22_20_22stock_code_20_22_20_22103430_________________________22" display="103430 - SODIUM CYANIDE REAGENT LIQUOR 30-33% W/W AND, BULK " xr:uid="{F4C09E7A-858B-443E-BE6A-E3EA36109580}"/>
    <hyperlink ref="C2938" location="RANGE!pronto___22_u_pronto_data_L01_22_20_22drilldown_22_20_22stock_code_20_22_20_22103430_________________________22" display="103430 - SODIUM CYANIDE REAGENT LIQUOR 30-33% W/W AND, BULK " xr:uid="{5C52157B-6AA4-4DC0-A2C6-772D3CC633CB}"/>
    <hyperlink ref="C2939" location="RANGE!pronto___22_u_pronto_data_L01_22_20_22drilldown_22_20_22stock_code_20_22_20_22103430_________________________22" display="103430 - SODIUM CYANIDE REAGENT LIQUOR 30-33% W/W AND, BULK " xr:uid="{104E7EDB-CD8C-4400-8874-7931541E35C3}"/>
    <hyperlink ref="C2940" location="RANGE!pronto___22_u_pronto_data_L01_22_20_22drilldown_22_20_22stock_code_20_22_20_22103430_________________________22" display="103430 - SODIUM CYANIDE REAGENT LIQUOR 30-33% W/W AND, BULK " xr:uid="{DDB07B84-F2E9-423B-843A-64AD14B432FD}"/>
    <hyperlink ref="C2941" location="RANGE!pronto___22_u_pronto_data_L01_22_20_22drilldown_22_20_22stock_code_20_22_20_22103430_________________________22" display="103430 - SODIUM CYANIDE REAGENT LIQUOR 30-33% W/W AND, BULK " xr:uid="{07CAC042-9FE7-4067-87C3-551BC16E71A0}"/>
    <hyperlink ref="C2942" location="RANGE!pronto___22_u_pronto_data_L01_22_20_22drilldown_22_20_22stock_code_20_22_20_22103430_________________________22" display="103430 - SODIUM CYANIDE REAGENT LIQUOR 30-33% W/W AND, BULK " xr:uid="{25813658-0E99-4EA0-A7CE-0B7FC0CCCB26}"/>
    <hyperlink ref="C2943" location="RANGE!pronto___22_u_pronto_data_L01_22_20_22drilldown_22_20_22stock_code_20_22_20_22103430_________________________22" display="103430 - SODIUM CYANIDE REAGENT LIQUOR 30-33% W/W AND, BULK " xr:uid="{4CA3C5A6-1DC9-4BC6-813B-970ED32767BB}"/>
    <hyperlink ref="C2944" location="RANGE!pronto___22_u_pronto_data_L01_22_20_22drilldown_22_20_22stock_code_20_22_20_22103430_________________________22" display="103430 - SODIUM CYANIDE REAGENT LIQUOR 30-33% W/W AND, BULK " xr:uid="{F4B1583A-7949-4A9D-A2F4-8BCDD2A07D29}"/>
    <hyperlink ref="C2945" location="RANGE!pronto___22_u_pronto_data_L01_22_20_22drilldown_22_20_22stock_code_20_22_20_22103430_________________________22" display="103430 - SODIUM CYANIDE REAGENT LIQUOR 30-33% W/W AND, BULK " xr:uid="{4C83C5E1-F91C-411A-841F-C43A4D17BD30}"/>
    <hyperlink ref="C2946" location="RANGE!pronto___22_u_pronto_data_L01_22_20_22drilldown_22_20_22stock_code_20_22_20_22103430_________________________22" display="103430 - SODIUM CYANIDE REAGENT LIQUOR 30-33% W/W AND, BULK " xr:uid="{005142D5-7FA8-4925-8725-0C952ABB2A61}"/>
    <hyperlink ref="C2947" location="RANGE!pronto___22_u_pronto_data_L01_22_20_22drilldown_22_20_22stock_code_20_22_20_22103430_________________________22" display="103430 - SODIUM CYANIDE REAGENT LIQUOR 30-33% W/W AND, BULK " xr:uid="{7959A298-C422-4F31-BC42-AF32EC2A4898}"/>
    <hyperlink ref="C2948" location="RANGE!pronto___22_u_pronto_data_L01_22_20_22drilldown_22_20_22stock_code_20_22_20_22103430_________________________22" display="103430 - SODIUM CYANIDE REAGENT LIQUOR 30-33% W/W AND, BULK " xr:uid="{39B62F0D-6A3E-438D-B2EB-2581FA675096}"/>
    <hyperlink ref="C2949" location="RANGE!pronto___22_u_pronto_data_L01_22_20_22drilldown_22_20_22stock_code_20_22_20_22103430_________________________22" display="103430 - SODIUM CYANIDE REAGENT LIQUOR 30-33% W/W AND, BULK " xr:uid="{ACD235B7-2208-447A-8353-2B6938FC0646}"/>
    <hyperlink ref="C2950" location="RANGE!pronto___22_u_pronto_data_L01_22_20_22drilldown_22_20_22stock_code_20_22_20_22103430_________________________22" display="103430 - SODIUM CYANIDE REAGENT LIQUOR 30-33% W/W AND, BULK " xr:uid="{D9B935E5-FEB4-42C7-B460-C3AA9ADE26F3}"/>
    <hyperlink ref="C2951" location="RANGE!pronto___22_u_pronto_data_L01_22_20_22drilldown_22_20_22stock_code_20_22_20_22103430_________________________22" display="103430 - SODIUM CYANIDE REAGENT LIQUOR 30-33% W/W AND, BULK " xr:uid="{BD2FE78F-C223-4497-9C66-D3B0F3E0F22D}"/>
    <hyperlink ref="C2952" location="RANGE!pronto___22_u_pronto_data_L01_22_20_22drilldown_22_20_22stock_code_20_22_20_22103430_________________________22" display="103430 - SODIUM CYANIDE REAGENT LIQUOR 30-33% W/W AND, BULK " xr:uid="{49A58385-A64B-4D8F-BAF9-A4C4BA813301}"/>
    <hyperlink ref="C2953" location="RANGE!pronto___22_u_pronto_data_L01_22_20_22drilldown_22_20_22stock_code_20_22_20_22103430_________________________22" display="103430 - SODIUM CYANIDE REAGENT LIQUOR 30-33% W/W AND, BULK " xr:uid="{9173B1E4-22D5-45F7-83EA-74C054E7447E}"/>
    <hyperlink ref="C2954" location="RANGE!pronto___22_u_pronto_data_L01_22_20_22drilldown_22_20_22stock_code_20_22_20_22103430_________________________22" display="103430 - SODIUM CYANIDE REAGENT LIQUOR 30-33% W/W AND, BULK " xr:uid="{1E91C305-2D1D-41F6-A504-47A0AB354CBB}"/>
    <hyperlink ref="C2955" location="RANGE!pronto___22_u_pronto_data_L01_22_20_22drilldown_22_20_22stock_code_20_22_20_22103430_________________________22" display="103430 - SODIUM CYANIDE REAGENT LIQUOR 30-33% W/W AND, BULK " xr:uid="{731685D1-3C8F-4A10-80B2-6820D3258C4F}"/>
    <hyperlink ref="C2956" location="RANGE!pronto___22_u_pronto_data_L01_22_20_22drilldown_22_20_22stock_code_20_22_20_22103430_________________________22" display="103430 - SODIUM CYANIDE REAGENT LIQUOR 30-33% W/W AND, BULK " xr:uid="{A87D32EF-CDDB-4B14-8452-355339D55BB8}"/>
    <hyperlink ref="C2957" location="RANGE!pronto___22_u_pronto_data_L01_22_20_22drilldown_22_20_22stock_code_20_22_20_22103430_________________________22" display="103430 - SODIUM CYANIDE REAGENT LIQUOR 30-33% W/W AND, BULK " xr:uid="{7DD577EA-5265-4C87-8E01-9B109B3FB0A0}"/>
    <hyperlink ref="C2958" location="RANGE!pronto___22_u_pronto_data_L01_22_20_22drilldown_22_20_22stock_code_20_22_20_22103430_________________________22" display="103430 - SODIUM CYANIDE REAGENT LIQUOR 30-33% W/W AND, BULK " xr:uid="{5AFE653D-4A5D-467A-81CB-6DF26F4CA6A6}"/>
    <hyperlink ref="C2959" location="RANGE!pronto___22_u_pronto_data_L01_22_20_22drilldown_22_20_22stock_code_20_22_20_22103430_________________________22" display="103430 - SODIUM CYANIDE REAGENT LIQUOR 30-33% W/W AND, BULK " xr:uid="{975A76FA-2C2E-42BD-B6CE-AFDAA38057EB}"/>
    <hyperlink ref="C2960" location="RANGE!pronto___22_u_pronto_data_L01_22_20_22drilldown_22_20_22stock_code_20_22_20_22103430_________________________22" display="103430 - SODIUM CYANIDE REAGENT LIQUOR 30-33% W/W AND, BULK " xr:uid="{C8F81D38-E16E-4901-9978-F7FDFD4CC820}"/>
    <hyperlink ref="C2961" location="RANGE!pronto___22_u_pronto_data_L01_22_20_22drilldown_22_20_22stock_code_20_22_20_22103430_________________________22" display="103430 - SODIUM CYANIDE REAGENT LIQUOR 30-33% W/W AND, BULK " xr:uid="{64B0D2F5-E17C-49BF-802A-A0544777BBFC}"/>
    <hyperlink ref="C2962" location="RANGE!pronto___22_u_pronto_data_L01_22_20_22drilldown_22_20_22stock_code_20_22_20_22103430_________________________22" display="103430 - SODIUM CYANIDE REAGENT LIQUOR 30-33% W/W AND, BULK " xr:uid="{D5D55421-6CC3-42EA-B1C5-BA4FBCC2D8F2}"/>
    <hyperlink ref="C2963" location="RANGE!pronto___22_u_pronto_data_L01_22_20_22drilldown_22_20_22stock_code_20_22_20_22103430_________________________22" display="103430 - SODIUM CYANIDE REAGENT LIQUOR 30-33% W/W AND, BULK " xr:uid="{1C0550DF-56E5-4AF7-991C-E0C7CC83822B}"/>
    <hyperlink ref="C2964" location="RANGE!pronto___22_u_pronto_data_L01_22_20_22drilldown_22_20_22stock_code_20_22_20_22103430_________________________22" display="103430 - SODIUM CYANIDE REAGENT LIQUOR 30-33% W/W AND, BULK " xr:uid="{991DAD8C-16D2-4161-AC36-6D3135990184}"/>
    <hyperlink ref="C2965" location="RANGE!pronto___22_u_pronto_data_L01_22_20_22drilldown_22_20_22stock_code_20_22_20_22103430_________________________22" display="103430 - SODIUM CYANIDE REAGENT LIQUOR 30-33% W/W AND, BULK " xr:uid="{FFA7C8C0-25CB-4F81-A7E4-C98EE0811862}"/>
    <hyperlink ref="C2966" location="RANGE!pronto___22_u_pronto_data_L01_22_20_22drilldown_22_20_22stock_code_20_22_20_22103430_________________________22" display="103430 - SODIUM CYANIDE REAGENT LIQUOR 30-33% W/W AND, BULK " xr:uid="{C9CD3933-DD9D-4D81-A0F8-2302615D9636}"/>
    <hyperlink ref="C2967" location="RANGE!pronto___22_u_pronto_data_L01_22_20_22drilldown_22_20_22stock_code_20_22_20_22103430_________________________22" display="103430 - SODIUM CYANIDE REAGENT LIQUOR 30-33% W/W AND, BULK " xr:uid="{B915DD9E-1D92-4715-8ACC-4AD9069DA63B}"/>
    <hyperlink ref="C2968" location="RANGE!pronto___22_u_pronto_data_L01_22_20_22drilldown_22_20_22stock_code_20_22_20_22103430_________________________22" display="103430 - SODIUM CYANIDE REAGENT LIQUOR 30-33% W/W AND, BULK " xr:uid="{B8D003A7-6BE9-4E5C-BB85-9F6AE723F0A3}"/>
    <hyperlink ref="C2969" location="RANGE!pronto___22_u_pronto_data_L01_22_20_22drilldown_22_20_22stock_code_20_22_20_22103430_________________________22" display="103430 - SODIUM CYANIDE REAGENT LIQUOR 30-33% W/W AND, BULK " xr:uid="{2CA6A93C-EFB5-4F6D-9C93-5B844CB64C75}"/>
    <hyperlink ref="C2970" location="RANGE!pronto___22_u_pronto_data_L01_22_20_22drilldown_22_20_22stock_code_20_22_20_22103430_________________________22" display="103430 - SODIUM CYANIDE REAGENT LIQUOR 30-33% W/W AND, BULK " xr:uid="{CC981EF0-4F42-4EB4-A85A-A75229A48C31}"/>
    <hyperlink ref="C2971" location="RANGE!pronto___22_u_pronto_data_L01_22_20_22drilldown_22_20_22stock_code_20_22_20_22103430_________________________22" display="103430 - SODIUM CYANIDE REAGENT LIQUOR 30-33% W/W AND, BULK " xr:uid="{368C7535-FB5E-44FC-9A63-26BD3BFFF7E0}"/>
    <hyperlink ref="C2972" location="RANGE!pronto___22_u_pronto_data_L01_22_20_22drilldown_22_20_22stock_code_20_22_20_22103430_________________________22" display="103430 - SODIUM CYANIDE REAGENT LIQUOR 30-33% W/W AND, BULK " xr:uid="{73672365-CA5C-4D7A-9CCF-7C61211BD307}"/>
    <hyperlink ref="C2973" location="RANGE!pronto___22_u_pronto_data_L01_22_20_22drilldown_22_20_22stock_code_20_22_20_22103430_________________________22" display="103430 - SODIUM CYANIDE REAGENT LIQUOR 30-33% W/W AND, BULK " xr:uid="{BB77E23D-8376-485F-9F11-37F04DD6969B}"/>
    <hyperlink ref="C2974" location="RANGE!pronto___22_u_pronto_data_L01_22_20_22drilldown_22_20_22stock_code_20_22_20_22103430_________________________22" display="103430 - SODIUM CYANIDE REAGENT LIQUOR 30-33% W/W AND, BULK " xr:uid="{9D0EBB51-03B5-4A19-BB94-E57779FFAE90}"/>
    <hyperlink ref="C2975" location="RANGE!pronto___22_u_pronto_data_L01_22_20_22drilldown_22_20_22stock_code_20_22_20_22103430_________________________22" display="103430 - SODIUM CYANIDE REAGENT LIQUOR 30-33% W/W AND, BULK " xr:uid="{BFEDCF4F-17D0-4D54-9D55-C27B2D989D12}"/>
    <hyperlink ref="C2976" location="RANGE!pronto___22_u_pronto_data_L01_22_20_22drilldown_22_20_22stock_code_20_22_20_22103430_________________________22" display="103430 - SODIUM CYANIDE REAGENT LIQUOR 30-33% W/W AND, BULK " xr:uid="{962AA44C-F064-49B2-9401-49AB3A202602}"/>
    <hyperlink ref="C2977" location="RANGE!pronto___22_u_pronto_data_L01_22_20_22drilldown_22_20_22stock_code_20_22_20_22103430_________________________22" display="103430 - SODIUM CYANIDE REAGENT LIQUOR 30-33% W/W AND, BULK " xr:uid="{541CD9BF-984A-4E20-92CD-1F2781B050EC}"/>
    <hyperlink ref="C2978" location="RANGE!pronto___22_u_pronto_data_L01_22_20_22drilldown_22_20_22stock_code_20_22_20_22103430_________________________22" display="103430 - SODIUM CYANIDE REAGENT LIQUOR 30-33% W/W AND, BULK " xr:uid="{19A1A40A-0B9C-46FD-AA01-A2D09E3439A4}"/>
    <hyperlink ref="C2979" location="RANGE!pronto___22_u_pronto_data_L01_22_20_22drilldown_22_20_22stock_code_20_22_20_22103430_________________________22" display="103430 - SODIUM CYANIDE REAGENT LIQUOR 30-33% W/W AND, BULK " xr:uid="{EB730BFC-1651-4300-9492-68A6A7297353}"/>
    <hyperlink ref="C2980" location="RANGE!pronto___22_u_pronto_data_L01_22_20_22drilldown_22_20_22stock_code_20_22_20_22103430_________________________22" display="103430 - SODIUM CYANIDE REAGENT LIQUOR 30-33% W/W AND, BULK " xr:uid="{51CCEA84-BA18-4B51-A611-91F398007C61}"/>
    <hyperlink ref="C2981" location="RANGE!pronto___22_u_pronto_data_L01_22_20_22drilldown_22_20_22stock_code_20_22_20_22103430_________________________22" display="103430 - SODIUM CYANIDE REAGENT LIQUOR 30-33% W/W AND, BULK " xr:uid="{813BE9E5-56B5-457C-B6BD-DB7296E40D61}"/>
    <hyperlink ref="C2982" location="RANGE!pronto___22_u_pronto_data_L01_22_20_22drilldown_22_20_22stock_code_20_22_20_22103430_________________________22" display="103430 - SODIUM CYANIDE REAGENT LIQUOR 30-33% W/W AND, BULK " xr:uid="{2C62EBA5-3682-4253-9964-3B9983E5A9A8}"/>
    <hyperlink ref="C2983" location="RANGE!pronto___22_u_pronto_data_L01_22_20_22drilldown_22_20_22stock_code_20_22_20_22103430_________________________22" display="103430 - SODIUM CYANIDE REAGENT LIQUOR 30-33% W/W AND, BULK " xr:uid="{542E750A-87D1-4C89-AE65-BE47169DEFAE}"/>
    <hyperlink ref="C2984" location="RANGE!pronto___22_u_pronto_data_L01_22_20_22drilldown_22_20_22stock_code_20_22_20_22103430_________________________22" display="103430 - SODIUM CYANIDE REAGENT LIQUOR 30-33% W/W AND, BULK " xr:uid="{8781287C-3027-4B8C-8BEF-436326FBC2A3}"/>
    <hyperlink ref="C2985" location="RANGE!pronto___22_u_pronto_data_L01_22_20_22drilldown_22_20_22stock_code_20_22_20_22103430_________________________22" display="103430 - SODIUM CYANIDE REAGENT LIQUOR 30-33% W/W AND, BULK " xr:uid="{EF789951-3843-4ACB-BAB6-F8D5AC9C0871}"/>
    <hyperlink ref="C2986" location="RANGE!pronto___22_u_pronto_data_L01_22_20_22drilldown_22_20_22stock_code_20_22_20_22103430_________________________22" display="103430 - SODIUM CYANIDE REAGENT LIQUOR 30-33% W/W AND, BULK " xr:uid="{1C3F7498-C950-427B-BF72-70259FFB98DE}"/>
    <hyperlink ref="C2987" location="RANGE!pronto___22_u_pronto_data_L01_22_20_22drilldown_22_20_22stock_code_20_22_20_22103430_________________________22" display="103430 - SODIUM CYANIDE REAGENT LIQUOR 30-33% W/W AND, BULK " xr:uid="{4E782D90-50A5-49C2-9241-C71B4871906F}"/>
    <hyperlink ref="C2988" location="RANGE!pronto___22_u_pronto_data_L01_22_20_22drilldown_22_20_22stock_code_20_22_20_22103430_________________________22" display="103430 - SODIUM CYANIDE REAGENT LIQUOR 30-33% W/W AND, BULK " xr:uid="{EA84251D-3179-4F1E-97C0-F24D91EFF5F7}"/>
    <hyperlink ref="C2989" location="RANGE!pronto___22_u_pronto_data_L01_22_20_22drilldown_22_20_22stock_code_20_22_20_22103430_________________________22" display="103430 - SODIUM CYANIDE REAGENT LIQUOR 30-33% W/W AND, BULK " xr:uid="{3EEE1CEE-51F4-45E3-9031-A72FF2089216}"/>
    <hyperlink ref="C2990" location="RANGE!pronto___22_u_pronto_data_L01_22_20_22drilldown_22_20_22stock_code_20_22_20_22103430_________________________22" display="103430 - SODIUM CYANIDE REAGENT LIQUOR 30-33% W/W AND, BULK " xr:uid="{ADE00566-34AD-422E-AD55-0B9C6EAA2078}"/>
    <hyperlink ref="C2991" location="RANGE!pronto___22_u_pronto_data_L01_22_20_22drilldown_22_20_22stock_code_20_22_20_22103430_________________________22" display="103430 - SODIUM CYANIDE REAGENT LIQUOR 30-33% W/W AND, BULK " xr:uid="{FF9AE35A-8CD2-4378-8B40-CFC75D13D121}"/>
    <hyperlink ref="C2992" location="RANGE!pronto___22_u_pronto_data_L01_22_20_22drilldown_22_20_22stock_code_20_22_20_22103430_________________________22" display="103430 - SODIUM CYANIDE REAGENT LIQUOR 30-33% W/W AND, BULK " xr:uid="{4302C804-AFD4-4D2D-80ED-C73A4E0ED099}"/>
    <hyperlink ref="C2993" location="RANGE!pronto___22_u_pronto_data_L01_22_20_22drilldown_22_20_22stock_code_20_22_20_22103430_________________________22" display="103430 - SODIUM CYANIDE REAGENT LIQUOR 30-33% W/W AND, BULK " xr:uid="{CACF2607-F777-4DD1-94D6-A3DFDD9969CB}"/>
    <hyperlink ref="C2994" location="RANGE!pronto___22_u_pronto_data_L01_22_20_22drilldown_22_20_22stock_code_20_22_20_22103430_________________________22" display="103430 - SODIUM CYANIDE REAGENT LIQUOR 30-33% W/W AND, BULK " xr:uid="{48BC869E-9A21-486C-8B41-D87AFA9F6211}"/>
    <hyperlink ref="C2995" location="RANGE!pronto___22_u_pronto_data_L01_22_20_22drilldown_22_20_22stock_code_20_22_20_22103430_________________________22" display="103430 - SODIUM CYANIDE REAGENT LIQUOR 30-33% W/W AND, BULK " xr:uid="{C566A129-570A-42FC-86DD-4202F6448D69}"/>
    <hyperlink ref="C2996" location="RANGE!pronto___22_u_pronto_data_L01_22_20_22drilldown_22_20_22stock_code_20_22_20_22103430_________________________22" display="103430 - SODIUM CYANIDE REAGENT LIQUOR 30-33% W/W AND, BULK " xr:uid="{407E7606-3EA8-4D83-9997-230E5782FCCB}"/>
    <hyperlink ref="C2997" location="RANGE!pronto___22_u_pronto_data_L01_22_20_22drilldown_22_20_22stock_code_20_22_20_22103430_________________________22" display="103430 - SODIUM CYANIDE REAGENT LIQUOR 30-33% W/W AND, BULK " xr:uid="{389E5DA9-D9C8-41D3-AE6C-11794F47ADB0}"/>
    <hyperlink ref="C2998" location="RANGE!pronto___22_u_pronto_data_L01_22_20_22drilldown_22_20_22stock_code_20_22_20_22103430_________________________22" display="103430 - SODIUM CYANIDE REAGENT LIQUOR 30-33% W/W AND, BULK " xr:uid="{DB21088A-25CD-41C8-8D96-A7B60CCA3B3D}"/>
    <hyperlink ref="C2999" location="RANGE!pronto___22_u_pronto_data_L01_22_20_22drilldown_22_20_22stock_code_20_22_20_22103430_________________________22" display="103430 - SODIUM CYANIDE REAGENT LIQUOR 30-33% W/W AND, BULK " xr:uid="{60221E6F-A590-4298-B192-7093398B2238}"/>
    <hyperlink ref="C3000" location="RANGE!pronto___22_u_pronto_data_L01_22_20_22drilldown_22_20_22stock_code_20_22_20_22103430_________________________22" display="103430 - SODIUM CYANIDE REAGENT LIQUOR 30-33% W/W AND, BULK " xr:uid="{B445D623-F7A4-4AF9-BF62-B89226D773AC}"/>
    <hyperlink ref="C3001" location="RANGE!pronto___22_u_pronto_data_L01_22_20_22drilldown_22_20_22stock_code_20_22_20_22103430_________________________22" display="103430 - SODIUM CYANIDE REAGENT LIQUOR 30-33% W/W AND, BULK " xr:uid="{177AFB7C-67DD-4040-B126-ACD8BAE4A547}"/>
    <hyperlink ref="C3002" location="RANGE!pronto___22_u_pronto_data_L01_22_20_22drilldown_22_20_22stock_code_20_22_20_22103430_________________________22" display="103430 - SODIUM CYANIDE REAGENT LIQUOR 30-33% W/W AND, BULK " xr:uid="{D91AA945-139A-4760-81DF-862D8169D06D}"/>
    <hyperlink ref="C3003" location="RANGE!pronto___22_u_pronto_data_L01_22_20_22drilldown_22_20_22stock_code_20_22_20_22103430_________________________22" display="103430 - SODIUM CYANIDE REAGENT LIQUOR 30-33% W/W AND, BULK " xr:uid="{D8A389E9-E992-4522-84BE-C59101B81867}"/>
    <hyperlink ref="C3004" location="RANGE!pronto___22_u_pronto_data_L01_22_20_22drilldown_22_20_22stock_code_20_22_20_22103430_________________________22" display="103430 - SODIUM CYANIDE REAGENT LIQUOR 30-33% W/W AND, BULK " xr:uid="{6A3C69AD-533A-484B-8139-7AC11F6876DF}"/>
    <hyperlink ref="C3005" location="RANGE!pronto___22_u_pronto_data_L01_22_20_22drilldown_22_20_22stock_code_20_22_20_22103430_________________________22" display="103430 - SODIUM CYANIDE REAGENT LIQUOR 30-33% W/W AND, BULK " xr:uid="{62789EDC-4470-4324-BB4A-A67582F058A5}"/>
    <hyperlink ref="C3006" location="RANGE!pronto___22_u_pronto_data_L01_22_20_22drilldown_22_20_22stock_code_20_22_20_22103430_________________________22" display="103430 - SODIUM CYANIDE REAGENT LIQUOR 30-33% W/W AND, BULK " xr:uid="{D41A85B8-6C8E-4229-A9D2-06C7483DEA13}"/>
    <hyperlink ref="C3007" location="RANGE!pronto___22_u_pronto_data_L01_22_20_22drilldown_22_20_22stock_code_20_22_20_22103430_________________________22" display="103430 - SODIUM CYANIDE REAGENT LIQUOR 30-33% W/W AND, BULK " xr:uid="{088044B4-B4A1-40E5-BD94-91664A3D8A4D}"/>
    <hyperlink ref="C3008" location="RANGE!pronto___22_u_pronto_data_L01_22_20_22drilldown_22_20_22stock_code_20_22_20_22103430_________________________22" display="103430 - SODIUM CYANIDE REAGENT LIQUOR 30-33% W/W AND, BULK " xr:uid="{7488D99E-0CEE-4361-B03D-7F27944332D9}"/>
    <hyperlink ref="C3009" location="RANGE!pronto___22_u_pronto_data_L01_22_20_22drilldown_22_20_22stock_code_20_22_20_22103430_________________________22" display="103430 - SODIUM CYANIDE REAGENT LIQUOR 30-33% W/W AND, BULK " xr:uid="{8AEAF5E7-F4B8-479D-8C47-80C0976C948D}"/>
    <hyperlink ref="C3010" location="RANGE!pronto___22_u_pronto_data_L01_22_20_22drilldown_22_20_22stock_code_20_22_20_22103430_________________________22" display="103430 - SODIUM CYANIDE REAGENT LIQUOR 30-33% W/W AND, BULK " xr:uid="{DD6069D1-A48A-48A7-9968-72122E575BB8}"/>
    <hyperlink ref="C3011" location="RANGE!pronto___22_u_pronto_data_L01_22_20_22drilldown_22_20_22stock_code_20_22_20_22103430_________________________22" display="103430 - SODIUM CYANIDE REAGENT LIQUOR 30-33% W/W AND, BULK " xr:uid="{51C082D3-CBB0-416E-9777-0A49408C65FD}"/>
    <hyperlink ref="C3012" location="RANGE!pronto___22_u_pronto_data_L01_22_20_22drilldown_22_20_22stock_code_20_22_20_22103430_________________________22" display="103430 - SODIUM CYANIDE REAGENT LIQUOR 30-33% W/W AND, BULK " xr:uid="{831F9647-B532-443F-B65F-7BB94405CAA2}"/>
    <hyperlink ref="C3013" location="RANGE!pronto___22_u_pronto_data_L01_22_20_22drilldown_22_20_22stock_code_20_22_20_22103430_________________________22" display="103430 - SODIUM CYANIDE REAGENT LIQUOR 30-33% W/W AND, BULK " xr:uid="{DBE8E0BA-8BC9-44C6-A242-571E66EF9885}"/>
    <hyperlink ref="C3014" location="RANGE!pronto___22_u_pronto_data_L01_22_20_22drilldown_22_20_22stock_code_20_22_20_22103430_________________________22" display="103430 - SODIUM CYANIDE REAGENT LIQUOR 30-33% W/W AND, BULK " xr:uid="{D2119625-E01D-48CC-9149-555EA9FDAD1D}"/>
    <hyperlink ref="C3015" location="RANGE!pronto___22_u_pronto_data_L01_22_20_22drilldown_22_20_22stock_code_20_22_20_22103430_________________________22" display="103430 - SODIUM CYANIDE REAGENT LIQUOR 30-33% W/W AND, BULK " xr:uid="{E6153E80-2376-478D-91F6-8D8B5C7112A6}"/>
    <hyperlink ref="C3016" location="RANGE!pronto___22_u_pronto_data_L01_22_20_22drilldown_22_20_22stock_code_20_22_20_22103430_________________________22" display="103430 - SODIUM CYANIDE REAGENT LIQUOR 30-33% W/W AND, BULK " xr:uid="{E2F94C24-A97F-4968-A2F0-4E93029C7454}"/>
    <hyperlink ref="C3017" location="RANGE!pronto___22_u_pronto_data_L01_22_20_22drilldown_22_20_22stock_code_20_22_20_22103430_________________________22" display="103430 - SODIUM CYANIDE REAGENT LIQUOR 30-33% W/W AND, BULK " xr:uid="{E6137725-73F4-4636-98C9-F11B6D6EFAEC}"/>
    <hyperlink ref="C3018" location="RANGE!pronto___22_u_pronto_data_L01_22_20_22drilldown_22_20_22stock_code_20_22_20_22103430_________________________22" display="103430 - SODIUM CYANIDE REAGENT LIQUOR 30-33% W/W AND, BULK " xr:uid="{8E7F34E0-6222-4EC5-82BC-0107F1DEF3C9}"/>
    <hyperlink ref="C3019" location="RANGE!pronto___22_u_pronto_data_L01_22_20_22drilldown_22_20_22stock_code_20_22_20_22103430_________________________22" display="103430 - SODIUM CYANIDE REAGENT LIQUOR 30-33% W/W AND, BULK " xr:uid="{7EF82F9A-B514-4CC0-9DF6-CA56DFF4B95F}"/>
    <hyperlink ref="C3020" location="RANGE!pronto___22_u_pronto_data_L01_22_20_22drilldown_22_20_22stock_code_20_22_20_22103430_________________________22" display="103430 - SODIUM CYANIDE REAGENT LIQUOR 30-33% W/W AND, BULK " xr:uid="{EB7A1F8A-62D7-46C8-8445-653986EC9E09}"/>
    <hyperlink ref="C3021" location="RANGE!pronto___22_u_pronto_data_L01_22_20_22drilldown_22_20_22stock_code_20_22_20_22103430_________________________22" display="103430 - SODIUM CYANIDE REAGENT LIQUOR 30-33% W/W AND, BULK " xr:uid="{CBEE6A38-8C52-429C-B342-ED5E63537A07}"/>
    <hyperlink ref="C3022" location="RANGE!pronto___22_u_pronto_data_L01_22_20_22drilldown_22_20_22stock_code_20_22_20_22103430_________________________22" display="103430 - SODIUM CYANIDE REAGENT LIQUOR 30-33% W/W AND, BULK " xr:uid="{9AF38C05-BC72-42DF-A825-73E81B97E506}"/>
    <hyperlink ref="C3023" location="RANGE!pronto___22_u_pronto_data_L01_22_20_22drilldown_22_20_22stock_code_20_22_20_22103430_________________________22" display="103430 - SODIUM CYANIDE REAGENT LIQUOR 30-33% W/W AND, BULK " xr:uid="{1628D5E0-5766-487F-9583-8B602E1F730B}"/>
    <hyperlink ref="C3024" location="RANGE!pronto___22_u_pronto_data_L01_22_20_22drilldown_22_20_22stock_code_20_22_20_22103430_________________________22" display="103430 - SODIUM CYANIDE REAGENT LIQUOR 30-33% W/W AND, BULK " xr:uid="{36C1B396-A89E-4714-BE8C-ABBF8D025494}"/>
    <hyperlink ref="C3025" location="RANGE!pronto___22_u_pronto_data_L01_22_20_22drilldown_22_20_22stock_code_20_22_20_22103430_________________________22" display="103430 - SODIUM CYANIDE REAGENT LIQUOR 30-33% W/W AND, BULK " xr:uid="{58DA1B38-E4AA-40FF-89A5-39DA43FF006D}"/>
    <hyperlink ref="C3026" location="RANGE!pronto___22_u_pronto_data_L01_22_20_22drilldown_22_20_22stock_code_20_22_20_22103430_________________________22" display="103430 - SODIUM CYANIDE REAGENT LIQUOR 30-33% W/W AND, BULK " xr:uid="{6D4D8895-3FF8-4BF5-8D7D-1E7C78D355F6}"/>
    <hyperlink ref="C3027" location="RANGE!pronto___22_u_pronto_data_L01_22_20_22drilldown_22_20_22stock_code_20_22_20_22103430_________________________22" display="103430 - SODIUM CYANIDE REAGENT LIQUOR 30-33% W/W AND, BULK " xr:uid="{7D9EC765-30A8-4004-806F-E651AFE85CFA}"/>
    <hyperlink ref="C3028" location="RANGE!pronto___22_u_pronto_data_L01_22_20_22drilldown_22_20_22stock_code_20_22_20_22103430_________________________22" display="103430 - SODIUM CYANIDE REAGENT LIQUOR 30-33% W/W AND, BULK " xr:uid="{51923FE8-BACA-46B4-8DFC-58CD799C5A37}"/>
    <hyperlink ref="C3029" location="RANGE!pronto___22_u_pronto_data_L01_22_20_22drilldown_22_20_22stock_code_20_22_20_22103430_________________________22" display="103430 - SODIUM CYANIDE REAGENT LIQUOR 30-33% W/W AND, BULK " xr:uid="{09A18F19-F83A-4537-8725-1811CB110F2A}"/>
    <hyperlink ref="C3030" location="RANGE!pronto___22_u_pronto_data_L01_22_20_22drilldown_22_20_22stock_code_20_22_20_22103430_________________________22" display="103430 - SODIUM CYANIDE REAGENT LIQUOR 30-33% W/W AND, BULK " xr:uid="{E1845B97-A518-4815-B73A-AE40FBC6F125}"/>
    <hyperlink ref="C3031" location="RANGE!pronto___22_u_pronto_data_L01_22_20_22drilldown_22_20_22stock_code_20_22_20_22103430_________________________22" display="103430 - SODIUM CYANIDE REAGENT LIQUOR 30-33% W/W AND, BULK " xr:uid="{A21A6530-7D6E-486C-B585-27BBED3BCB2A}"/>
    <hyperlink ref="C3032" location="RANGE!pronto___22_u_pronto_data_L01_22_20_22drilldown_22_20_22stock_code_20_22_20_22103430_________________________22" display="103430 - SODIUM CYANIDE REAGENT LIQUOR 30-33% W/W AND, BULK " xr:uid="{3422C56F-BB02-41E7-B956-19E8F1C65D97}"/>
    <hyperlink ref="C3033" location="RANGE!pronto___22_u_pronto_data_L01_22_20_22drilldown_22_20_22stock_code_20_22_20_22103430_________________________22" display="103430 - SODIUM CYANIDE REAGENT LIQUOR 30-33% W/W AND, BULK " xr:uid="{1E19FF71-5247-4CD3-B321-A719018D935B}"/>
    <hyperlink ref="C3034" location="RANGE!pronto___22_u_pronto_data_L01_22_20_22drilldown_22_20_22stock_code_20_22_20_22103430_________________________22" display="103430 - SODIUM CYANIDE REAGENT LIQUOR 30-33% W/W AND, BULK " xr:uid="{0C27FBFF-C723-470C-AC33-38252A5C223A}"/>
    <hyperlink ref="C3035" location="RANGE!pronto___22_u_pronto_data_L01_22_20_22drilldown_22_20_22stock_code_20_22_20_22103430_________________________22" display="103430 - SODIUM CYANIDE REAGENT LIQUOR 30-33% W/W AND, BULK " xr:uid="{AE252F76-3249-4F25-8370-52A0AD6478DD}"/>
    <hyperlink ref="C3036" location="RANGE!pronto___22_u_pronto_data_L01_22_20_22drilldown_22_20_22stock_code_20_22_20_22103430_________________________22" display="103430 - SODIUM CYANIDE REAGENT LIQUOR 30-33% W/W AND, BULK " xr:uid="{DF582C98-4C02-4605-97CD-4C57BB2F79C7}"/>
    <hyperlink ref="C3037" location="RANGE!pronto___22_u_pronto_data_L01_22_20_22drilldown_22_20_22stock_code_20_22_20_22103430_________________________22" display="103430 - SODIUM CYANIDE REAGENT LIQUOR 30-33% W/W AND, BULK " xr:uid="{80751036-023A-4787-9519-0AA0507E628A}"/>
    <hyperlink ref="C3038" location="RANGE!pronto___22_u_pronto_data_L01_22_20_22drilldown_22_20_22stock_code_20_22_20_22103430_________________________22" display="103430 - SODIUM CYANIDE REAGENT LIQUOR 30-33% W/W AND, BULK " xr:uid="{AE012462-9F9B-4C4A-B3A3-84AA83E17610}"/>
    <hyperlink ref="C3039" location="RANGE!pronto___22_u_pronto_data_L01_22_20_22drilldown_22_20_22stock_code_20_22_20_22103430_________________________22" display="103430 - SODIUM CYANIDE REAGENT LIQUOR 30-33% W/W AND, BULK " xr:uid="{9054317F-5B5D-451E-AD81-C7D00F6D26E0}"/>
    <hyperlink ref="C3040" location="RANGE!pronto___22_u_pronto_data_L01_22_20_22drilldown_22_20_22stock_code_20_22_20_22103430_________________________22" display="103430 - SODIUM CYANIDE REAGENT LIQUOR 30-33% W/W AND, BULK " xr:uid="{50629D6F-2D95-4DB4-A8CB-81DD254BC334}"/>
    <hyperlink ref="C3041" location="RANGE!pronto___22_u_pronto_data_L01_22_20_22drilldown_22_20_22stock_code_20_22_20_22103430_________________________22" display="103430 - SODIUM CYANIDE REAGENT LIQUOR 30-33% W/W AND, BULK " xr:uid="{5B728BE5-781B-42FF-A322-82CE0840EC01}"/>
    <hyperlink ref="C3042" location="RANGE!pronto___22_u_pronto_data_L01_22_20_22drilldown_22_20_22stock_code_20_22_20_22103430_________________________22" display="103430 - SODIUM CYANIDE REAGENT LIQUOR 30-33% W/W AND, BULK " xr:uid="{1A2C32BB-010C-4965-90BE-75109DC4D909}"/>
    <hyperlink ref="C3043" location="RANGE!pronto___22_u_pronto_data_L01_22_20_22drilldown_22_20_22stock_code_20_22_20_22103430_________________________22" display="103430 - SODIUM CYANIDE REAGENT LIQUOR 30-33% W/W AND, BULK " xr:uid="{54CD3A37-C9EB-4209-BAA5-62A72E462963}"/>
    <hyperlink ref="C3044" location="RANGE!pronto___22_u_pronto_data_L01_22_20_22drilldown_22_20_22stock_code_20_22_20_22103430_________________________22" display="103430 - SODIUM CYANIDE REAGENT LIQUOR 30-33% W/W AND, BULK " xr:uid="{0A683DEA-B951-4894-8A4D-2132CB596246}"/>
    <hyperlink ref="C3045" location="RANGE!pronto___22_u_pronto_data_L01_22_20_22drilldown_22_20_22stock_code_20_22_20_22103430_________________________22" display="103430 - SODIUM CYANIDE REAGENT LIQUOR 30-33% W/W AND, BULK " xr:uid="{4E23164D-AEBA-43E1-82E6-AF0B8122F44B}"/>
    <hyperlink ref="C3046" location="RANGE!pronto___22_u_pronto_data_L01_22_20_22drilldown_22_20_22stock_code_20_22_20_22103430_________________________22" display="103430 - SODIUM CYANIDE REAGENT LIQUOR 30-33% W/W AND, BULK " xr:uid="{C43EEC84-38B7-4364-9B9F-3F1BACDD069F}"/>
    <hyperlink ref="C3047" location="RANGE!pronto___22_u_pronto_data_L01_22_20_22drilldown_22_20_22stock_code_20_22_20_22103430_________________________22" display="103430 - SODIUM CYANIDE REAGENT LIQUOR 30-33% W/W AND, BULK " xr:uid="{9E8308CD-7361-4B76-8CAB-801AD7814EF1}"/>
    <hyperlink ref="C3048" location="RANGE!pronto___22_u_pronto_data_L01_22_20_22drilldown_22_20_22stock_code_20_22_20_22103430_________________________22" display="103430 - SODIUM CYANIDE REAGENT LIQUOR 30-33% W/W AND, BULK " xr:uid="{061172C1-80E9-408C-98E0-5DAB4F1EA702}"/>
    <hyperlink ref="C3049" location="RANGE!pronto___22_u_pronto_data_L01_22_20_22drilldown_22_20_22stock_code_20_22_20_22103430_________________________22" display="103430 - SODIUM CYANIDE REAGENT LIQUOR 30-33% W/W AND, BULK " xr:uid="{EE05C157-4834-4C37-B5C8-AC32880ECFCC}"/>
    <hyperlink ref="C3050" location="RANGE!pronto___22_u_pronto_data_L01_22_20_22drilldown_22_20_22stock_code_20_22_20_22103430_________________________22" display="103430 - SODIUM CYANIDE REAGENT LIQUOR 30-33% W/W AND, BULK " xr:uid="{EE23C093-1EED-4E11-ADBB-FA64D42EACC5}"/>
    <hyperlink ref="C3051" location="RANGE!pronto___22_u_pronto_data_L01_22_20_22drilldown_22_20_22stock_code_20_22_20_22103430_________________________22" display="103430 - SODIUM CYANIDE REAGENT LIQUOR 30-33% W/W AND, BULK " xr:uid="{7D687FF8-F394-4C07-96CF-01297B551495}"/>
    <hyperlink ref="C3052" location="RANGE!pronto___22_u_pronto_data_L01_22_20_22drilldown_22_20_22stock_code_20_22_20_22103430_________________________22" display="103430 - SODIUM CYANIDE REAGENT LIQUOR 30-33% W/W AND, BULK " xr:uid="{4B741559-10F4-4D0A-8AA8-452E24044E29}"/>
    <hyperlink ref="C3053" location="RANGE!pronto___22_u_pronto_data_L01_22_20_22drilldown_22_20_22stock_code_20_22_20_22103430_________________________22" display="103430 - SODIUM CYANIDE REAGENT LIQUOR 30-33% W/W AND, BULK " xr:uid="{1645C53C-9F08-46F5-BAC8-9335F56F20E1}"/>
    <hyperlink ref="C3054" location="RANGE!pronto___22_u_pronto_data_L01_22_20_22drilldown_22_20_22stock_code_20_22_20_22103430_________________________22" display="103430 - SODIUM CYANIDE REAGENT LIQUOR 30-33% W/W AND, BULK " xr:uid="{FACDCDDD-6CC2-43DC-969E-E09AEE98F912}"/>
    <hyperlink ref="C3055" location="RANGE!pronto___22_u_pronto_data_L01_22_20_22drilldown_22_20_22stock_code_20_22_20_22103430_________________________22" display="103430 - SODIUM CYANIDE REAGENT LIQUOR 30-33% W/W AND, BULK " xr:uid="{AB8BE47C-26F5-4E52-9B1B-CAA044C1C4FC}"/>
    <hyperlink ref="C3056" location="RANGE!pronto___22_u_pronto_data_L01_22_20_22drilldown_22_20_22stock_code_20_22_20_22103430_________________________22" display="103430 - SODIUM CYANIDE REAGENT LIQUOR 30-33% W/W AND, BULK " xr:uid="{7C406A48-7E00-40DF-9268-B936FCFAF78F}"/>
    <hyperlink ref="C3057" location="RANGE!pronto___22_u_pronto_data_L01_22_20_22drilldown_22_20_22stock_code_20_22_20_22103430_________________________22" display="103430 - SODIUM CYANIDE REAGENT LIQUOR 30-33% W/W AND, BULK " xr:uid="{0AEB8C3A-872E-427F-8FFA-790FED41D5ED}"/>
    <hyperlink ref="C3058" location="RANGE!pronto___22_u_pronto_data_L01_22_20_22drilldown_22_20_22stock_code_20_22_20_22103430_________________________22" display="103430 - SODIUM CYANIDE REAGENT LIQUOR 30-33% W/W AND, BULK " xr:uid="{EBA3C028-FC59-4E96-8CB1-CB49BB00A654}"/>
    <hyperlink ref="C3059" location="RANGE!pronto___22_u_pronto_data_L01_22_20_22drilldown_22_20_22stock_code_20_22_20_22103430_________________________22" display="103430 - SODIUM CYANIDE REAGENT LIQUOR 30-33% W/W AND, BULK " xr:uid="{DF71F3A3-B65B-4586-91D5-F47B583E0BFF}"/>
    <hyperlink ref="C3060" location="RANGE!pronto___22_u_pronto_data_L01_22_20_22drilldown_22_20_22stock_code_20_22_20_22103430_________________________22" display="103430 - SODIUM CYANIDE REAGENT LIQUOR 30-33% W/W AND, BULK " xr:uid="{6F32BC5F-0FCB-4C7C-8743-B2667BD7B02F}"/>
    <hyperlink ref="C3061" location="RANGE!pronto___22_u_pronto_data_L01_22_20_22drilldown_22_20_22stock_code_20_22_20_22103430_________________________22" display="103430 - SODIUM CYANIDE REAGENT LIQUOR 30-33% W/W AND, BULK " xr:uid="{480F4187-FAE4-4C51-9B37-B4E15DB302BE}"/>
    <hyperlink ref="C3062" location="RANGE!pronto___22_u_pronto_data_L01_22_20_22drilldown_22_20_22stock_code_20_22_20_22103430_________________________22" display="103430 - SODIUM CYANIDE REAGENT LIQUOR 30-33% W/W AND, BULK " xr:uid="{32EA41C8-89AC-43B3-A52B-3DB2F84793D8}"/>
    <hyperlink ref="C3063" location="RANGE!pronto___22_u_pronto_data_L01_22_20_22drilldown_22_20_22stock_code_20_22_20_22103430_________________________22" display="103430 - SODIUM CYANIDE REAGENT LIQUOR 30-33% W/W AND, BULK " xr:uid="{11C41905-2372-45D2-A969-3FF6692E576D}"/>
    <hyperlink ref="C3064" location="RANGE!pronto___22_u_pronto_data_L01_22_20_22drilldown_22_20_22stock_code_20_22_20_22103430_________________________22" display="103430 - SODIUM CYANIDE REAGENT LIQUOR 30-33% W/W AND, BULK " xr:uid="{28D5399D-3D63-4177-8DE9-F5FCE6A26575}"/>
    <hyperlink ref="C3065" location="RANGE!pronto___22_u_pronto_data_L01_22_20_22drilldown_22_20_22stock_code_20_22_20_22103430_________________________22" display="103430 - SODIUM CYANIDE REAGENT LIQUOR 30-33% W/W AND, BULK " xr:uid="{66432987-A478-45EC-82FB-E57F9FC16474}"/>
    <hyperlink ref="C3066" location="RANGE!pronto___22_u_pronto_data_L01_22_20_22drilldown_22_20_22stock_code_20_22_20_22103430_________________________22" display="103430 - SODIUM CYANIDE REAGENT LIQUOR 30-33% W/W AND, BULK " xr:uid="{DA168B1B-4062-4F6D-8020-C78C135CA196}"/>
    <hyperlink ref="C3067" location="RANGE!pronto___22_u_pronto_data_L01_22_20_22drilldown_22_20_22stock_code_20_22_20_22103430_________________________22" display="103430 - SODIUM CYANIDE REAGENT LIQUOR 30-33% W/W AND, BULK " xr:uid="{7BCBE804-6682-4674-9647-296F493C2460}"/>
    <hyperlink ref="C3068" location="RANGE!pronto___22_u_pronto_data_L01_22_20_22drilldown_22_20_22stock_code_20_22_20_22103430_________________________22" display="103430 - SODIUM CYANIDE REAGENT LIQUOR 30-33% W/W AND, BULK " xr:uid="{FFF6E559-8F14-45D6-83B4-1822757B87E0}"/>
    <hyperlink ref="C3069" location="RANGE!pronto___22_u_pronto_data_L01_22_20_22drilldown_22_20_22stock_code_20_22_20_22103430_________________________22" display="103430 - SODIUM CYANIDE REAGENT LIQUOR 30-33% W/W AND, BULK " xr:uid="{F948FB0F-7AD8-4222-A4F8-E07F774F6BEB}"/>
    <hyperlink ref="C3070" location="RANGE!pronto___22_u_pronto_data_L01_22_20_22drilldown_22_20_22stock_code_20_22_20_22103430_________________________22" display="103430 - SODIUM CYANIDE REAGENT LIQUOR 30-33% W/W AND, BULK " xr:uid="{92EED1D5-1488-4826-A7CD-7267BBBE5F07}"/>
    <hyperlink ref="C3071" location="RANGE!pronto___22_u_pronto_data_L01_22_20_22drilldown_22_20_22stock_code_20_22_20_22103430_________________________22" display="103430 - SODIUM CYANIDE REAGENT LIQUOR 30-33% W/W AND, BULK " xr:uid="{886FC09F-6863-4CCA-83F4-C5EC238705D3}"/>
    <hyperlink ref="C3072" location="RANGE!pronto___22_u_pronto_data_L01_22_20_22drilldown_22_20_22stock_code_20_22_20_22103430_________________________22" display="103430 - SODIUM CYANIDE REAGENT LIQUOR 30-33% W/W AND, BULK " xr:uid="{58B7EAD8-C0EE-4C30-B851-C0FCD16D0724}"/>
    <hyperlink ref="C3073" location="RANGE!pronto___22_u_pronto_data_L01_22_20_22drilldown_22_20_22stock_code_20_22_20_22103430_________________________22" display="103430 - SODIUM CYANIDE REAGENT LIQUOR 30-33% W/W AND, BULK " xr:uid="{20D814ED-F97D-42C6-82BD-5AA9FA058502}"/>
    <hyperlink ref="C3074" location="RANGE!pronto___22_u_pronto_data_L01_22_20_22drilldown_22_20_22stock_code_20_22_20_22103430_________________________22" display="103430 - SODIUM CYANIDE REAGENT LIQUOR 30-33% W/W AND, BULK " xr:uid="{27CC7B2A-A5A0-40B0-AC0D-6705897CED74}"/>
    <hyperlink ref="C3075" location="RANGE!pronto___22_u_pronto_data_L01_22_20_22drilldown_22_20_22stock_code_20_22_20_22103430_________________________22" display="103430 - SODIUM CYANIDE REAGENT LIQUOR 30-33% W/W AND, BULK " xr:uid="{866FB23C-A58D-4494-813F-B5164E76E6AA}"/>
    <hyperlink ref="C3076" location="RANGE!pronto___22_u_pronto_data_L01_22_20_22drilldown_22_20_22stock_code_20_22_20_22103430_________________________22" display="103430 - SODIUM CYANIDE REAGENT LIQUOR 30-33% W/W AND, BULK " xr:uid="{1E4A7D89-7057-4119-89BD-36D0CD1B7F9B}"/>
    <hyperlink ref="C3077" location="RANGE!pronto___22_u_pronto_data_L01_22_20_22drilldown_22_20_22stock_code_20_22_20_22103430_________________________22" display="103430 - SODIUM CYANIDE REAGENT LIQUOR 30-33% W/W AND, BULK " xr:uid="{ACAE1AF1-B68F-49D6-BDE3-783F7B0B213E}"/>
    <hyperlink ref="C3078" location="RANGE!pronto___22_u_pronto_data_L01_22_20_22drilldown_22_20_22stock_code_20_22_20_22103430_________________________22" display="103430 - SODIUM CYANIDE REAGENT LIQUOR 30-33% W/W AND, BULK " xr:uid="{12D04FFF-6241-45D7-B692-DA7F7DEC8415}"/>
    <hyperlink ref="C3079" location="RANGE!pronto___22_u_pronto_data_L01_22_20_22drilldown_22_20_22stock_code_20_22_20_22103430_________________________22" display="103430 - SODIUM CYANIDE REAGENT LIQUOR 30-33% W/W AND, BULK " xr:uid="{3E92F66F-6D7B-422E-825E-81482E315487}"/>
    <hyperlink ref="C3080" location="RANGE!pronto___22_u_pronto_data_L01_22_20_22drilldown_22_20_22stock_code_20_22_20_22103430_________________________22" display="103430 - SODIUM CYANIDE REAGENT LIQUOR 30-33% W/W AND, BULK " xr:uid="{CEE903E7-C607-4A04-961F-7EB93C98E35B}"/>
    <hyperlink ref="C3081" location="RANGE!pronto___22_u_pronto_data_L01_22_20_22drilldown_22_20_22stock_code_20_22_20_22103430_________________________22" display="103430 - SODIUM CYANIDE REAGENT LIQUOR 30-33% W/W AND, BULK " xr:uid="{23A4F793-6D99-4DAA-BA36-FBA0F30891C2}"/>
    <hyperlink ref="C3082" location="RANGE!pronto___22_u_pronto_data_L01_22_20_22drilldown_22_20_22stock_code_20_22_20_22103430_________________________22" display="103430 - SODIUM CYANIDE REAGENT LIQUOR 30-33% W/W AND, BULK " xr:uid="{D31741F2-17B4-4919-88C7-FDBA028E57D9}"/>
    <hyperlink ref="C3083" location="RANGE!pronto___22_u_pronto_data_L01_22_20_22drilldown_22_20_22stock_code_20_22_20_22103430_________________________22" display="103430 - SODIUM CYANIDE REAGENT LIQUOR 30-33% W/W AND, BULK " xr:uid="{180B42AD-E939-4062-862A-C9897B794EBE}"/>
    <hyperlink ref="C3084" location="RANGE!pronto___22_u_pronto_data_L01_22_20_22drilldown_22_20_22stock_code_20_22_20_22103430_________________________22" display="103430 - SODIUM CYANIDE REAGENT LIQUOR 30-33% W/W AND, BULK " xr:uid="{BD8EBA52-0348-46D9-B8A7-BF67D84189BD}"/>
    <hyperlink ref="C3085" location="RANGE!pronto___22_u_pronto_data_L01_22_20_22drilldown_22_20_22stock_code_20_22_20_22103430_________________________22" display="103430 - SODIUM CYANIDE REAGENT LIQUOR 30-33% W/W AND, BULK " xr:uid="{AC03ADD6-A16C-49D3-8F78-5D55BCE6D556}"/>
    <hyperlink ref="C3086" location="RANGE!pronto___22_u_pronto_data_L01_22_20_22drilldown_22_20_22stock_code_20_22_20_22103430_________________________22" display="103430 - SODIUM CYANIDE REAGENT LIQUOR 30-33% W/W AND, BULK " xr:uid="{7747AB5F-68C8-4B01-A941-7910C7B17B5C}"/>
    <hyperlink ref="C3087" location="RANGE!pronto___22_u_pronto_data_L01_22_20_22drilldown_22_20_22stock_code_20_22_20_22103430_________________________22" display="103430 - SODIUM CYANIDE REAGENT LIQUOR 30-33% W/W AND, BULK " xr:uid="{F5456792-BD61-453A-BF52-5EA95A82398A}"/>
    <hyperlink ref="C3088" location="RANGE!pronto___22_u_pronto_data_L01_22_20_22drilldown_22_20_22stock_code_20_22_20_22103430_________________________22" display="103430 - SODIUM CYANIDE REAGENT LIQUOR 30-33% W/W AND, BULK " xr:uid="{A2DA6482-FC3D-41B2-B4D8-E40485BE9213}"/>
    <hyperlink ref="C3089" location="RANGE!pronto___22_u_pronto_data_L01_22_20_22drilldown_22_20_22stock_code_20_22_20_22103430_________________________22" display="103430 - SODIUM CYANIDE REAGENT LIQUOR 30-33% W/W AND, BULK " xr:uid="{7C0B7F38-DF95-4020-964A-B704A400A8E4}"/>
    <hyperlink ref="C3090" location="RANGE!pronto___22_u_pronto_data_L01_22_20_22drilldown_22_20_22stock_code_20_22_20_22103430_________________________22" display="103430 - SODIUM CYANIDE REAGENT LIQUOR 30-33% W/W AND, BULK " xr:uid="{285CA46E-B73D-4E10-91C9-93606EA69BE3}"/>
    <hyperlink ref="C3091" location="RANGE!pronto___22_u_pronto_data_L01_22_20_22drilldown_22_20_22stock_code_20_22_20_22103430_________________________22" display="103430 - SODIUM CYANIDE REAGENT LIQUOR 30-33% W/W AND, BULK " xr:uid="{E2BD48B3-1A7C-4619-868C-DDC850FF3BD7}"/>
    <hyperlink ref="C3092" location="RANGE!pronto___22_u_pronto_data_L01_22_20_22drilldown_22_20_22stock_code_20_22_20_22103430_________________________22" display="103430 - SODIUM CYANIDE REAGENT LIQUOR 30-33% W/W AND, BULK " xr:uid="{37B401B2-C27F-4354-9769-CEF05EDD5572}"/>
    <hyperlink ref="C3093" location="RANGE!pronto___22_u_pronto_data_L01_22_20_22drilldown_22_20_22stock_code_20_22_20_22103430_________________________22" display="103430 - SODIUM CYANIDE REAGENT LIQUOR 30-33% W/W AND, BULK " xr:uid="{6E25A560-DD7F-4D7E-96CA-C26A38DC9505}"/>
    <hyperlink ref="C3094" location="RANGE!pronto___22_u_pronto_data_L01_22_20_22drilldown_22_20_22stock_code_20_22_20_22103430_________________________22" display="103430 - SODIUM CYANIDE REAGENT LIQUOR 30-33% W/W AND, BULK " xr:uid="{231D828B-527C-4216-8527-AD27C32807AC}"/>
    <hyperlink ref="C3095" location="RANGE!pronto___22_u_pronto_data_L01_22_20_22drilldown_22_20_22stock_code_20_22_20_22103430_________________________22" display="103430 - SODIUM CYANIDE REAGENT LIQUOR 30-33% W/W AND, BULK " xr:uid="{E0E1F4E7-F603-4753-91DB-E7BFD01D8897}"/>
    <hyperlink ref="C3096" location="RANGE!pronto___22_u_pronto_data_L01_22_20_22drilldown_22_20_22stock_code_20_22_20_22103430_________________________22" display="103430 - SODIUM CYANIDE REAGENT LIQUOR 30-33% W/W AND, BULK " xr:uid="{2A11F79C-B58D-46DD-816C-B45F21104B07}"/>
    <hyperlink ref="C3097" location="RANGE!pronto___22_u_pronto_data_L01_22_20_22drilldown_22_20_22stock_code_20_22_20_22103430_________________________22" display="103430 - SODIUM CYANIDE REAGENT LIQUOR 30-33% W/W AND, BULK " xr:uid="{3B8AA124-056C-4E5A-9838-2871321AD9A9}"/>
    <hyperlink ref="C3098" location="RANGE!pronto___22_u_pronto_data_L01_22_20_22drilldown_22_20_22stock_code_20_22_20_22103430_________________________22" display="103430 - SODIUM CYANIDE REAGENT LIQUOR 30-33% W/W AND, BULK " xr:uid="{698F7D37-DF4F-47FB-A527-15CE09A59408}"/>
    <hyperlink ref="C3099" location="RANGE!pronto___22_u_pronto_data_L01_22_20_22drilldown_22_20_22stock_code_20_22_20_22103430_________________________22" display="103430 - SODIUM CYANIDE REAGENT LIQUOR 30-33% W/W AND, BULK " xr:uid="{E7154D9F-92B0-4312-A6AC-6C8B51BB06F5}"/>
    <hyperlink ref="C3100" location="RANGE!pronto___22_u_pronto_data_L01_22_20_22drilldown_22_20_22stock_code_20_22_20_22103430_________________________22" display="103430 - SODIUM CYANIDE REAGENT LIQUOR 30-33% W/W AND, BULK " xr:uid="{94C46D55-C4DA-4128-97A9-C2B5FC893526}"/>
    <hyperlink ref="C3101" location="RANGE!pronto___22_u_pronto_data_L01_22_20_22drilldown_22_20_22stock_code_20_22_20_22103430_________________________22" display="103430 - SODIUM CYANIDE REAGENT LIQUOR 30-33% W/W AND, BULK " xr:uid="{9D0B0C1A-20BA-45BC-9766-5C6C14277ED6}"/>
    <hyperlink ref="C3102" location="RANGE!pronto___22_u_pronto_data_L01_22_20_22drilldown_22_20_22stock_code_20_22_20_22103430_________________________22" display="103430 - SODIUM CYANIDE REAGENT LIQUOR 30-33% W/W AND, BULK " xr:uid="{A8BA48AE-F0C8-4221-9074-97B73C02E165}"/>
    <hyperlink ref="C3103" location="RANGE!pronto___22_u_pronto_data_L01_22_20_22drilldown_22_20_22stock_code_20_22_20_22103430_________________________22" display="103430 - SODIUM CYANIDE REAGENT LIQUOR 30-33% W/W AND, BULK " xr:uid="{5C397D83-52FD-4597-BA9A-D362A2A95277}"/>
    <hyperlink ref="C3104" location="RANGE!pronto___22_u_pronto_data_L01_22_20_22drilldown_22_20_22stock_code_20_22_20_22103430_________________________22" display="103430 - SODIUM CYANIDE REAGENT LIQUOR 30-33% W/W AND, BULK " xr:uid="{61438D8B-721E-41A3-A2EA-21946CE9647B}"/>
    <hyperlink ref="C3105" location="RANGE!pronto___22_u_pronto_data_L01_22_20_22drilldown_22_20_22stock_code_20_22_20_22103430_________________________22" display="103430 - SODIUM CYANIDE REAGENT LIQUOR 30-33% W/W AND, BULK " xr:uid="{5063F791-CF36-4A29-8B0C-0459878686C9}"/>
    <hyperlink ref="C3106" location="RANGE!pronto___22_u_pronto_data_L01_22_20_22drilldown_22_20_22stock_code_20_22_20_22103430_________________________22" display="103430 - SODIUM CYANIDE REAGENT LIQUOR 30-33% W/W AND, BULK " xr:uid="{B6EA9E0F-5B92-4EC5-B754-682AAB0E468F}"/>
    <hyperlink ref="C3107" location="RANGE!pronto___22_u_pronto_data_L01_22_20_22drilldown_22_20_22stock_code_20_22_20_22103430_________________________22" display="103430 - SODIUM CYANIDE REAGENT LIQUOR 30-33% W/W AND, BULK " xr:uid="{C9AB069B-F724-4E80-8155-CAC87163B104}"/>
    <hyperlink ref="C3108" location="RANGE!pronto___22_u_pronto_data_L01_22_20_22drilldown_22_20_22stock_code_20_22_20_22103430_________________________22" display="103430 - SODIUM CYANIDE REAGENT LIQUOR 30-33% W/W AND, BULK " xr:uid="{16887C5E-905A-4C67-9968-4A84813C55B6}"/>
    <hyperlink ref="C3109" location="RANGE!pronto___22_u_pronto_data_L01_22_20_22drilldown_22_20_22stock_code_20_22_20_22103430_________________________22" display="103430 - SODIUM CYANIDE REAGENT LIQUOR 30-33% W/W AND, BULK " xr:uid="{6BC12304-729A-4940-A686-ED240AA8A7C8}"/>
    <hyperlink ref="C3110" location="RANGE!pronto___22_u_pronto_data_L01_22_20_22drilldown_22_20_22stock_code_20_22_20_22103430_________________________22" display="103430 - SODIUM CYANIDE REAGENT LIQUOR 30-33% W/W AND, BULK " xr:uid="{2D06266A-A705-4B6C-9E2A-D3AB2F07C3D9}"/>
    <hyperlink ref="C3111" location="RANGE!pronto___22_u_pronto_data_L01_22_20_22drilldown_22_20_22stock_code_20_22_20_22103430_________________________22" display="103430 - SODIUM CYANIDE REAGENT LIQUOR 30-33% W/W AND, BULK " xr:uid="{B93D86C1-BF71-4E07-A089-F364B1D9CC9D}"/>
    <hyperlink ref="C3112" location="RANGE!pronto___22_u_pronto_data_L01_22_20_22drilldown_22_20_22stock_code_20_22_20_22103430_________________________22" display="103430 - SODIUM CYANIDE REAGENT LIQUOR 30-33% W/W AND, BULK " xr:uid="{DFBD7AFA-8DD6-491C-9043-8EC4C689E05B}"/>
    <hyperlink ref="C3113" location="RANGE!pronto___22_u_pronto_data_L01_22_20_22drilldown_22_20_22stock_code_20_22_20_22103430_________________________22" display="103430 - SODIUM CYANIDE REAGENT LIQUOR 30-33% W/W AND, BULK " xr:uid="{17A42F29-FD9A-4E01-B30D-2609C2A524C3}"/>
    <hyperlink ref="C3114" location="RANGE!pronto___22_u_pronto_data_L01_22_20_22drilldown_22_20_22stock_code_20_22_20_22103430_________________________22" display="103430 - SODIUM CYANIDE REAGENT LIQUOR 30-33% W/W AND, BULK " xr:uid="{E253FCB5-F9FE-4AE2-BB03-4D3D9773B8F8}"/>
    <hyperlink ref="C3115" location="RANGE!pronto___22_u_pronto_data_L01_22_20_22drilldown_22_20_22stock_code_20_22_20_22103430_________________________22" display="103430 - SODIUM CYANIDE REAGENT LIQUOR 30-33% W/W AND, BULK " xr:uid="{630B41A4-4407-4094-ACE6-050AD69BFE78}"/>
    <hyperlink ref="C3116" location="RANGE!pronto___22_u_pronto_data_L01_22_20_22drilldown_22_20_22stock_code_20_22_20_22103430_________________________22" display="103430 - SODIUM CYANIDE REAGENT LIQUOR 30-33% W/W AND, BULK " xr:uid="{4E2D2398-B67D-4FC5-9957-ACB196FBAF15}"/>
    <hyperlink ref="C3117" location="RANGE!pronto___22_u_pronto_data_L01_22_20_22drilldown_22_20_22stock_code_20_22_20_22103430_________________________22" display="103430 - SODIUM CYANIDE REAGENT LIQUOR 30-33% W/W AND, BULK " xr:uid="{13F311EC-3733-4558-8992-68CA8D1B7272}"/>
    <hyperlink ref="C3118" location="RANGE!pronto___22_u_pronto_data_L01_22_20_22drilldown_22_20_22stock_code_20_22_20_22103430_________________________22" display="103430 - SODIUM CYANIDE REAGENT LIQUOR 30-33% W/W AND, BULK " xr:uid="{103FCAE9-2B17-4DF3-93A1-AA750BB62227}"/>
    <hyperlink ref="C3119" location="RANGE!pronto___22_u_pronto_data_L01_22_20_22drilldown_22_20_22stock_code_20_22_20_22103430_________________________22" display="103430 - SODIUM CYANIDE REAGENT LIQUOR 30-33% W/W AND, BULK " xr:uid="{101214A0-3A1B-488F-ACA1-4C36A11CD4C7}"/>
    <hyperlink ref="C3120" location="RANGE!pronto___22_u_pronto_data_L01_22_20_22drilldown_22_20_22stock_code_20_22_20_22103430_________________________22" display="103430 - SODIUM CYANIDE REAGENT LIQUOR 30-33% W/W AND, BULK " xr:uid="{EDF6F9DB-0764-46E9-B45E-96598260DD5C}"/>
    <hyperlink ref="C3121" location="RANGE!pronto___22_u_pronto_data_L01_22_20_22drilldown_22_20_22stock_code_20_22_20_22103430_________________________22" display="103430 - SODIUM CYANIDE REAGENT LIQUOR 30-33% W/W AND, BULK " xr:uid="{6F25CF9E-007A-4772-A229-FC88A774379D}"/>
    <hyperlink ref="C3122" location="RANGE!pronto___22_u_pronto_data_L01_22_20_22drilldown_22_20_22stock_code_20_22_20_22103430_________________________22" display="103430 - SODIUM CYANIDE REAGENT LIQUOR 30-33% W/W AND, BULK " xr:uid="{F02E82B3-A295-4C46-8876-5C0415E7F1A2}"/>
    <hyperlink ref="C3123" location="RANGE!pronto___22_u_pronto_data_L01_22_20_22drilldown_22_20_22stock_code_20_22_20_22103430_________________________22" display="103430 - SODIUM CYANIDE REAGENT LIQUOR 30-33% W/W AND, BULK " xr:uid="{15033F82-8F68-4556-9954-1B8B5776F37F}"/>
    <hyperlink ref="C3124" location="RANGE!pronto___22_u_pronto_data_L01_22_20_22drilldown_22_20_22stock_code_20_22_20_22103430_________________________22" display="103430 - SODIUM CYANIDE REAGENT LIQUOR 30-33% W/W AND, BULK " xr:uid="{2B31F146-9313-4C1E-8ED0-D0ED3C4D7850}"/>
    <hyperlink ref="C3125" location="RANGE!pronto___22_u_pronto_data_L01_22_20_22drilldown_22_20_22stock_code_20_22_20_22103430_________________________22" display="103430 - SODIUM CYANIDE REAGENT LIQUOR 30-33% W/W AND, BULK " xr:uid="{012DE852-F6DB-4600-A439-314C07A659E3}"/>
    <hyperlink ref="C3126" location="RANGE!pronto___22_u_pronto_data_L01_22_20_22drilldown_22_20_22stock_code_20_22_20_22103430_________________________22" display="103430 - SODIUM CYANIDE REAGENT LIQUOR 30-33% W/W AND, BULK " xr:uid="{4850B365-FDA1-4F90-8179-8AE256CD0240}"/>
    <hyperlink ref="C3127" location="RANGE!pronto___22_u_pronto_data_L01_22_20_22drilldown_22_20_22stock_code_20_22_20_22103430_________________________22" display="103430 - SODIUM CYANIDE REAGENT LIQUOR 30-33% W/W AND, BULK " xr:uid="{A4D01EF1-8EFA-4E1A-8785-E12E30D7B5EE}"/>
    <hyperlink ref="C3128" location="RANGE!pronto___22_u_pronto_data_L01_22_20_22drilldown_22_20_22stock_code_20_22_20_22103430_________________________22" display="103430 - SODIUM CYANIDE REAGENT LIQUOR 30-33% W/W AND, BULK " xr:uid="{59DCF104-5297-43FF-A249-B4036C89455E}"/>
    <hyperlink ref="C3129" location="RANGE!pronto___22_u_pronto_data_L01_22_20_22drilldown_22_20_22stock_code_20_22_20_22103430_________________________22" display="103430 - SODIUM CYANIDE REAGENT LIQUOR 30-33% W/W AND, BULK " xr:uid="{0BB23CDC-CAA5-448A-BA41-1C171534DAF1}"/>
    <hyperlink ref="C3130" location="RANGE!pronto___22_u_pronto_data_L01_22_20_22drilldown_22_20_22stock_code_20_22_20_22103430_________________________22" display="103430 - SODIUM CYANIDE REAGENT LIQUOR 30-33% W/W AND, BULK " xr:uid="{51C598F4-0542-4550-B1AD-C7E7661FEA7C}"/>
    <hyperlink ref="C3131" location="RANGE!pronto___22_u_pronto_data_L01_22_20_22drilldown_22_20_22stock_code_20_22_20_22103430_________________________22" display="103430 - SODIUM CYANIDE REAGENT LIQUOR 30-33% W/W AND, BULK " xr:uid="{38CCF977-9CDC-490D-B92D-7539351673B8}"/>
    <hyperlink ref="C3132" location="RANGE!pronto___22_u_pronto_data_L01_22_20_22drilldown_22_20_22stock_code_20_22_20_22103430_________________________22" display="103430 - SODIUM CYANIDE REAGENT LIQUOR 30-33% W/W AND, BULK " xr:uid="{D0F8657D-9860-4A57-A91A-480DDF67DC1E}"/>
    <hyperlink ref="C3133" location="RANGE!pronto___22_u_pronto_data_L01_22_20_22drilldown_22_20_22stock_code_20_22_20_22103430_________________________22" display="103430 - SODIUM CYANIDE REAGENT LIQUOR 30-33% W/W AND, BULK " xr:uid="{9B09A66A-34F8-4487-9042-C49F59728081}"/>
    <hyperlink ref="C3134" location="RANGE!pronto___22_u_pronto_data_L01_22_20_22drilldown_22_20_22stock_code_20_22_20_22103430_________________________22" display="103430 - SODIUM CYANIDE REAGENT LIQUOR 30-33% W/W AND, BULK " xr:uid="{9F3B63AF-E95F-4BBB-905B-AF78F6089BEF}"/>
    <hyperlink ref="C3135" location="RANGE!pronto___22_u_pronto_data_L01_22_20_22drilldown_22_20_22stock_code_20_22_20_22103430_________________________22" display="103430 - SODIUM CYANIDE REAGENT LIQUOR 30-33% W/W AND, BULK " xr:uid="{5F02F3CB-AC3D-4E97-ADE3-E9BC115F25ED}"/>
    <hyperlink ref="C3136" location="RANGE!pronto___22_u_pronto_data_L01_22_20_22drilldown_22_20_22stock_code_20_22_20_22103430_________________________22" display="103430 - SODIUM CYANIDE REAGENT LIQUOR 30-33% W/W AND, BULK " xr:uid="{5A0479EA-DA04-452D-BF37-CA08530C2547}"/>
    <hyperlink ref="C3137" location="RANGE!pronto___22_u_pronto_data_L01_22_20_22drilldown_22_20_22stock_code_20_22_20_22103430_________________________22" display="103430 - SODIUM CYANIDE REAGENT LIQUOR 30-33% W/W AND, BULK " xr:uid="{D5E31557-DAB5-4370-923F-8E2F8937A2A9}"/>
    <hyperlink ref="C3138" location="RANGE!pronto___22_u_pronto_data_L01_22_20_22drilldown_22_20_22stock_code_20_22_20_22103430_________________________22" display="103430 - SODIUM CYANIDE REAGENT LIQUOR 30-33% W/W AND, BULK " xr:uid="{A1B56A3B-266C-4512-B7A5-DA45B9955082}"/>
    <hyperlink ref="C3139" location="RANGE!pronto___22_u_pronto_data_L01_22_20_22drilldown_22_20_22stock_code_20_22_20_22103430_________________________22" display="103430 - SODIUM CYANIDE REAGENT LIQUOR 30-33% W/W AND, BULK " xr:uid="{46A404C5-D886-43BA-AC9F-6FE831785C7A}"/>
    <hyperlink ref="C3140" location="RANGE!pronto___22_u_pronto_data_L01_22_20_22drilldown_22_20_22stock_code_20_22_20_22103430_________________________22" display="103430 - SODIUM CYANIDE REAGENT LIQUOR 30-33% W/W AND, BULK " xr:uid="{F5C23433-A1D3-4ADB-B761-A2EB0A3175D3}"/>
    <hyperlink ref="C3141" location="RANGE!pronto___22_u_pronto_data_L01_22_20_22drilldown_22_20_22stock_code_20_22_20_22103430_________________________22" display="103430 - SODIUM CYANIDE REAGENT LIQUOR 30-33% W/W AND, BULK " xr:uid="{B2493E03-A70D-48B5-9B40-E51223A287DF}"/>
    <hyperlink ref="C3142" location="RANGE!pronto___22_u_pronto_data_L01_22_20_22drilldown_22_20_22stock_code_20_22_20_22103430_________________________22" display="103430 - SODIUM CYANIDE REAGENT LIQUOR 30-33% W/W AND, BULK " xr:uid="{F2714FBA-834A-4FE9-93B7-9B51F5D79C30}"/>
    <hyperlink ref="C3143" location="RANGE!pronto___22_u_pronto_data_L01_22_20_22drilldown_22_20_22stock_code_20_22_20_22103430_________________________22" display="103430 - SODIUM CYANIDE REAGENT LIQUOR 30-33% W/W AND, BULK " xr:uid="{F8DB6DFC-6B96-42EE-A3BD-C0B9CEEC838D}"/>
    <hyperlink ref="C3144" location="RANGE!pronto___22_u_pronto_data_L01_22_20_22drilldown_22_20_22stock_code_20_22_20_22103430_________________________22" display="103430 - SODIUM CYANIDE REAGENT LIQUOR 30-33% W/W AND, BULK " xr:uid="{13F83822-EFCB-4191-BF3A-B8ED161F345E}"/>
    <hyperlink ref="C3145" location="RANGE!pronto___22_u_pronto_data_L01_22_20_22drilldown_22_20_22stock_code_20_22_20_22103430_________________________22" display="103430 - SODIUM CYANIDE REAGENT LIQUOR 30-33% W/W AND, BULK " xr:uid="{0D0E0AFF-B380-452E-A6F6-895FADDB1A76}"/>
    <hyperlink ref="C3146" location="RANGE!pronto___22_u_pronto_data_L01_22_20_22drilldown_22_20_22stock_code_20_22_20_22103430_________________________22" display="103430 - SODIUM CYANIDE REAGENT LIQUOR 30-33% W/W AND, BULK " xr:uid="{75AF4B7D-8F95-4882-AD1D-E816234DA17D}"/>
    <hyperlink ref="C3147" location="RANGE!pronto___22_u_pronto_data_L01_22_20_22drilldown_22_20_22stock_code_20_22_20_22103430_________________________22" display="103430 - SODIUM CYANIDE REAGENT LIQUOR 30-33% W/W AND, BULK " xr:uid="{5245FFB4-D53E-400C-A5D3-7EF34A2AA68F}"/>
    <hyperlink ref="C3148" location="RANGE!pronto___22_u_pronto_data_L01_22_20_22drilldown_22_20_22stock_code_20_22_20_22103430_________________________22" display="103430 - SODIUM CYANIDE REAGENT LIQUOR 30-33% W/W AND, BULK " xr:uid="{5C159B80-FD53-45E9-8333-8F971767D87F}"/>
    <hyperlink ref="C3149" location="RANGE!pronto___22_u_pronto_data_L01_22_20_22drilldown_22_20_22stock_code_20_22_20_22103430_________________________22" display="103430 - SODIUM CYANIDE REAGENT LIQUOR 30-33% W/W AND, BULK " xr:uid="{E1F8F823-ACD8-4A1A-89FD-A29A5D8DA31E}"/>
    <hyperlink ref="C3150" location="RANGE!pronto___22_u_pronto_data_L01_22_20_22drilldown_22_20_22stock_code_20_22_20_22103430_________________________22" display="103430 - SODIUM CYANIDE REAGENT LIQUOR 30-33% W/W AND, BULK " xr:uid="{E6A05A7D-0762-4041-9619-5EBC11F145AE}"/>
    <hyperlink ref="C3151" location="RANGE!pronto___22_u_pronto_data_L01_22_20_22drilldown_22_20_22stock_code_20_22_20_22103430_________________________22" display="103430 - SODIUM CYANIDE REAGENT LIQUOR 30-33% W/W AND, BULK " xr:uid="{53C3D435-8F73-4506-8C86-8BF9175AF7E5}"/>
    <hyperlink ref="C3152" location="RANGE!pronto___22_u_pronto_data_L01_22_20_22drilldown_22_20_22stock_code_20_22_20_22103430_________________________22" display="103430 - SODIUM CYANIDE REAGENT LIQUOR 30-33% W/W AND, BULK " xr:uid="{0E15CAD9-2D1D-4B64-8FAE-64B3A8E256AA}"/>
    <hyperlink ref="C3153" location="RANGE!pronto___22_u_pronto_data_L01_22_20_22drilldown_22_20_22stock_code_20_22_20_22103430_________________________22" display="103430 - SODIUM CYANIDE REAGENT LIQUOR 30-33% W/W AND, BULK " xr:uid="{364AB579-28CC-4524-9638-5ECE1337DBA3}"/>
    <hyperlink ref="C3154" location="RANGE!pronto___22_u_pronto_data_L01_22_20_22drilldown_22_20_22stock_code_20_22_20_22103430_________________________22" display="103430 - SODIUM CYANIDE REAGENT LIQUOR 30-33% W/W AND, BULK " xr:uid="{1766E929-95FD-486B-BC68-DBDE37E953EA}"/>
    <hyperlink ref="C3155" location="RANGE!pronto___22_u_pronto_data_L01_22_20_22drilldown_22_20_22stock_code_20_22_20_22103430_________________________22" display="103430 - SODIUM CYANIDE REAGENT LIQUOR 30-33% W/W AND, BULK " xr:uid="{D9A6C291-DB0D-40E9-9E36-38ACB9D35416}"/>
    <hyperlink ref="C3156" location="RANGE!pronto___22_u_pronto_data_L01_22_20_22drilldown_22_20_22stock_code_20_22_20_22103430_________________________22" display="103430 - SODIUM CYANIDE REAGENT LIQUOR 30-33% W/W AND, BULK " xr:uid="{829BEAAF-22C3-47F5-9CE3-14E65A09C76F}"/>
    <hyperlink ref="C3157" location="RANGE!pronto___22_u_pronto_data_L01_22_20_22drilldown_22_20_22stock_code_20_22_20_22103430_________________________22" display="103430 - SODIUM CYANIDE REAGENT LIQUOR 30-33% W/W AND, BULK " xr:uid="{94D313A2-B177-4F4E-A9A7-FD5A67B930C8}"/>
    <hyperlink ref="C3158" location="RANGE!pronto___22_u_pronto_data_L01_22_20_22drilldown_22_20_22stock_code_20_22_20_22103430_________________________22" display="103430 - SODIUM CYANIDE REAGENT LIQUOR 30-33% W/W AND, BULK " xr:uid="{F5AAF70E-2E9B-471E-B87A-B9C27D7BB9D1}"/>
    <hyperlink ref="C3159" location="RANGE!pronto___22_u_pronto_data_L01_22_20_22drilldown_22_20_22stock_code_20_22_20_22103430_________________________22" display="103430 - SODIUM CYANIDE REAGENT LIQUOR 30-33% W/W AND, BULK " xr:uid="{88E1787F-5EC5-41FA-99D1-E49B19525DB3}"/>
    <hyperlink ref="C3160" location="RANGE!pronto___22_u_pronto_data_L01_22_20_22drilldown_22_20_22stock_code_20_22_20_22103430_________________________22" display="103430 - SODIUM CYANIDE REAGENT LIQUOR 30-33% W/W AND, BULK " xr:uid="{417E0344-778A-428D-AE48-3FB7E910E136}"/>
    <hyperlink ref="C3161" location="RANGE!pronto___22_u_pronto_data_L01_22_20_22drilldown_22_20_22stock_code_20_22_20_22103430_________________________22" display="103430 - SODIUM CYANIDE REAGENT LIQUOR 30-33% W/W AND, BULK " xr:uid="{FEBD8417-99FF-4169-8AE7-D6AEA82565A4}"/>
    <hyperlink ref="C3162" location="RANGE!pronto___22_u_pronto_data_L01_22_20_22drilldown_22_20_22stock_code_20_22_20_22103430_________________________22" display="103430 - SODIUM CYANIDE REAGENT LIQUOR 30-33% W/W AND, BULK " xr:uid="{117457F3-58C8-420E-BF15-BBDDB74B2849}"/>
    <hyperlink ref="C3163" location="RANGE!pronto___22_u_pronto_data_L01_22_20_22drilldown_22_20_22stock_code_20_22_20_22103430_________________________22" display="103430 - SODIUM CYANIDE REAGENT LIQUOR 30-33% W/W AND, BULK " xr:uid="{27E32E21-209E-404F-BA8A-436E208803BB}"/>
    <hyperlink ref="C3164" location="RANGE!pronto___22_u_pronto_data_L01_22_20_22drilldown_22_20_22stock_code_20_22_20_22103430_________________________22" display="103430 - SODIUM CYANIDE REAGENT LIQUOR 30-33% W/W AND, BULK " xr:uid="{35C4241D-2CF0-4950-BA1E-5A92564F602B}"/>
    <hyperlink ref="C3165" location="RANGE!pronto___22_u_pronto_data_L01_22_20_22drilldown_22_20_22stock_code_20_22_20_22103430_________________________22" display="103430 - SODIUM CYANIDE REAGENT LIQUOR 30-33% W/W AND, BULK " xr:uid="{FB6D2504-773F-4D83-8A66-72055EC12063}"/>
    <hyperlink ref="C3166" location="RANGE!pronto___22_u_pronto_data_L01_22_20_22drilldown_22_20_22stock_code_20_22_20_22103430_________________________22" display="103430 - SODIUM CYANIDE REAGENT LIQUOR 30-33% W/W AND, BULK " xr:uid="{8A6293A6-2D11-4F9C-9258-723D5DE1765B}"/>
    <hyperlink ref="C3167" location="RANGE!pronto___22_u_pronto_data_L01_22_20_22drilldown_22_20_22stock_code_20_22_20_22103430_________________________22" display="103430 - SODIUM CYANIDE REAGENT LIQUOR 30-33% W/W AND, BULK " xr:uid="{E56A61F2-F0E3-426C-8457-C69CEA1963D6}"/>
    <hyperlink ref="C3168" location="RANGE!pronto___22_u_pronto_data_L01_22_20_22drilldown_22_20_22stock_code_20_22_20_22103430_________________________22" display="103430 - SODIUM CYANIDE REAGENT LIQUOR 30-33% W/W AND, BULK " xr:uid="{8B2B39DF-3EE6-4406-9702-FC617F036DF1}"/>
    <hyperlink ref="C3169" location="RANGE!pronto___22_u_pronto_data_L01_22_20_22drilldown_22_20_22stock_code_20_22_20_22103430_________________________22" display="103430 - SODIUM CYANIDE REAGENT LIQUOR 30-33% W/W AND, BULK " xr:uid="{D4A16058-3353-41B3-90C3-902CC0A17D5B}"/>
    <hyperlink ref="C3170" location="RANGE!pronto___22_u_pronto_data_L01_22_20_22drilldown_22_20_22stock_code_20_22_20_22103430_________________________22" display="103430 - SODIUM CYANIDE REAGENT LIQUOR 30-33% W/W AND, BULK " xr:uid="{E02D3805-6F5E-4D27-8484-E6D7149999E0}"/>
    <hyperlink ref="C3171" location="RANGE!pronto___22_u_pronto_data_L01_22_20_22drilldown_22_20_22stock_code_20_22_20_22103430_________________________22" display="103430 - SODIUM CYANIDE REAGENT LIQUOR 30-33% W/W AND, BULK " xr:uid="{2C4F8EB2-FB55-4A27-B48D-E70494CF4A83}"/>
    <hyperlink ref="C3172" location="RANGE!pronto___22_u_pronto_data_L01_22_20_22drilldown_22_20_22stock_code_20_22_20_22103430_________________________22" display="103430 - SODIUM CYANIDE REAGENT LIQUOR 30-33% W/W AND, BULK " xr:uid="{D68C46EA-4605-41C3-8EE1-FBE764E9B9BF}"/>
    <hyperlink ref="C3173" location="RANGE!pronto___22_u_pronto_data_L01_22_20_22drilldown_22_20_22stock_code_20_22_20_22103430_________________________22" display="103430 - SODIUM CYANIDE REAGENT LIQUOR 30-33% W/W AND, BULK " xr:uid="{BDED9E94-2C89-40B7-9D28-27A343AE166E}"/>
    <hyperlink ref="C3174" location="RANGE!pronto___22_u_pronto_data_L01_22_20_22drilldown_22_20_22stock_code_20_22_20_22103430_________________________22" display="103430 - SODIUM CYANIDE REAGENT LIQUOR 30-33% W/W AND, BULK " xr:uid="{3B4EED49-1165-4FA7-9DC7-3A87B80EB574}"/>
    <hyperlink ref="C3175" location="RANGE!pronto___22_u_pronto_data_L01_22_20_22drilldown_22_20_22stock_code_20_22_20_22103430_________________________22" display="103430 - SODIUM CYANIDE REAGENT LIQUOR 30-33% W/W AND, BULK " xr:uid="{EE89D584-413F-4A03-9AF6-99F1126E5EB6}"/>
    <hyperlink ref="C3176" location="RANGE!pronto___22_u_pronto_data_L01_22_20_22drilldown_22_20_22stock_code_20_22_20_22103430_________________________22" display="103430 - SODIUM CYANIDE REAGENT LIQUOR 30-33% W/W AND, BULK " xr:uid="{4E7C75EE-4E8B-4AD9-9324-8E73E96E3C92}"/>
    <hyperlink ref="C3177" location="RANGE!pronto___22_u_pronto_data_L01_22_20_22drilldown_22_20_22stock_code_20_22_20_22103430_________________________22" display="103430 - SODIUM CYANIDE REAGENT LIQUOR 30-33% W/W AND, BULK " xr:uid="{4D21603D-908B-459F-8FEE-56435D0B5225}"/>
    <hyperlink ref="C3178" location="RANGE!pronto___22_u_pronto_data_L01_22_20_22drilldown_22_20_22stock_code_20_22_20_22103430_________________________22" display="103430 - SODIUM CYANIDE REAGENT LIQUOR 30-33% W/W AND, BULK " xr:uid="{7BEC4824-904E-4E1C-8452-7FC3A23885E6}"/>
    <hyperlink ref="C3179" location="RANGE!pronto___22_u_pronto_data_L01_22_20_22drilldown_22_20_22stock_code_20_22_20_22103430_________________________22" display="103430 - SODIUM CYANIDE REAGENT LIQUOR 30-33% W/W AND, BULK " xr:uid="{60CB6356-A855-491D-B750-1636706BC954}"/>
    <hyperlink ref="C3180" location="RANGE!pronto___22_u_pronto_data_L01_22_20_22drilldown_22_20_22stock_code_20_22_20_22103430_________________________22" display="103430 - SODIUM CYANIDE REAGENT LIQUOR 30-33% W/W AND, BULK " xr:uid="{89F5E648-5DB6-4884-9C3A-BE0A486527B0}"/>
    <hyperlink ref="C3181" location="RANGE!pronto___22_u_pronto_data_L01_22_20_22drilldown_22_20_22stock_code_20_22_20_22103430_________________________22" display="103430 - SODIUM CYANIDE REAGENT LIQUOR 30-33% W/W AND, BULK " xr:uid="{3E6EDB7C-5018-4D50-B12D-7ED940FEBF17}"/>
    <hyperlink ref="C3182" location="RANGE!pronto___22_u_pronto_data_L01_22_20_22drilldown_22_20_22stock_code_20_22_20_22103430_________________________22" display="103430 - SODIUM CYANIDE REAGENT LIQUOR 30-33% W/W AND, BULK " xr:uid="{75B46DD9-CFA6-4211-827A-60F5F921325D}"/>
    <hyperlink ref="C3183" location="RANGE!pronto___22_u_pronto_data_L01_22_20_22drilldown_22_20_22stock_code_20_22_20_22103430_________________________22" display="103430 - SODIUM CYANIDE REAGENT LIQUOR 30-33% W/W AND, BULK " xr:uid="{56C27A8B-1D4F-4AEC-A41E-063C38922989}"/>
    <hyperlink ref="C3184" location="RANGE!pronto___22_u_pronto_data_L01_22_20_22drilldown_22_20_22stock_code_20_22_20_22103430_________________________22" display="103430 - SODIUM CYANIDE REAGENT LIQUOR 30-33% W/W AND, BULK " xr:uid="{5B405FDF-37B7-4536-9225-5D22B9CB8BC8}"/>
    <hyperlink ref="C3185" location="RANGE!pronto___22_u_pronto_data_L01_22_20_22drilldown_22_20_22stock_code_20_22_20_22103430_________________________22" display="103430 - SODIUM CYANIDE REAGENT LIQUOR 30-33% W/W AND, BULK " xr:uid="{37B0C76B-9712-49AA-9031-F5C7105D6B00}"/>
    <hyperlink ref="C3186" location="RANGE!pronto___22_u_pronto_data_L01_22_20_22drilldown_22_20_22stock_code_20_22_20_22103430_________________________22" display="103430 - SODIUM CYANIDE REAGENT LIQUOR 30-33% W/W AND, BULK " xr:uid="{88F64E0C-8C05-4769-A89A-779394C96712}"/>
    <hyperlink ref="C3187" location="RANGE!pronto___22_u_pronto_data_L01_22_20_22drilldown_22_20_22stock_code_20_22_20_22103430_________________________22" display="103430 - SODIUM CYANIDE REAGENT LIQUOR 30-33% W/W AND, BULK " xr:uid="{9D993759-D064-49C7-9A46-15AC6ADCA342}"/>
    <hyperlink ref="C3188" location="RANGE!pronto___22_u_pronto_data_L01_22_20_22drilldown_22_20_22stock_code_20_22_20_22103430_________________________22" display="103430 - SODIUM CYANIDE REAGENT LIQUOR 30-33% W/W AND, BULK " xr:uid="{0428DD63-6644-4ED5-B751-EC035CF6245F}"/>
    <hyperlink ref="C3189" location="RANGE!pronto___22_u_pronto_data_L01_22_20_22drilldown_22_20_22stock_code_20_22_20_22103430_________________________22" display="103430 - SODIUM CYANIDE REAGENT LIQUOR 30-33% W/W AND, BULK " xr:uid="{E0ED093B-B163-4D11-BAB9-A93697D9DD8A}"/>
    <hyperlink ref="C3190" location="RANGE!pronto___22_u_pronto_data_L01_22_20_22drilldown_22_20_22stock_code_20_22_20_22103430_________________________22" display="103430 - SODIUM CYANIDE REAGENT LIQUOR 30-33% W/W AND, BULK " xr:uid="{B5E6FF04-28DB-4760-B2FE-84B645E053CB}"/>
    <hyperlink ref="C3191" location="RANGE!pronto___22_u_pronto_data_L01_22_20_22drilldown_22_20_22stock_code_20_22_20_22103430_________________________22" display="103430 - SODIUM CYANIDE REAGENT LIQUOR 30-33% W/W AND, BULK " xr:uid="{B1D1C135-39C6-4A12-89A8-E617232DF9AC}"/>
    <hyperlink ref="C3192" location="RANGE!pronto___22_u_pronto_data_L01_22_20_22drilldown_22_20_22stock_code_20_22_20_22103430_________________________22" display="103430 - SODIUM CYANIDE REAGENT LIQUOR 30-33% W/W AND, BULK " xr:uid="{C6CA21A5-A4D2-424F-8452-53FEDC3D9756}"/>
    <hyperlink ref="C3193" location="RANGE!pronto___22_u_pronto_data_L01_22_20_22drilldown_22_20_22stock_code_20_22_20_22103430_________________________22" display="103430 - SODIUM CYANIDE REAGENT LIQUOR 30-33% W/W AND, BULK " xr:uid="{6E79C366-FEA9-44B3-B0BD-A2B649A62087}"/>
    <hyperlink ref="C3194" location="RANGE!pronto___22_u_pronto_data_L01_22_20_22drilldown_22_20_22stock_code_20_22_20_22103430_________________________22" display="103430 - SODIUM CYANIDE REAGENT LIQUOR 30-33% W/W AND, BULK " xr:uid="{E1B988E0-570D-4F04-BEEF-99F4AD05367A}"/>
    <hyperlink ref="C3195" location="RANGE!pronto___22_u_pronto_data_L01_22_20_22drilldown_22_20_22stock_code_20_22_20_22103430_________________________22" display="103430 - SODIUM CYANIDE REAGENT LIQUOR 30-33% W/W AND, BULK " xr:uid="{3F02F259-E09A-4932-933D-E07884C4029B}"/>
    <hyperlink ref="C3196" location="RANGE!pronto___22_u_pronto_data_L01_22_20_22drilldown_22_20_22stock_code_20_22_20_22103430_________________________22" display="103430 - SODIUM CYANIDE REAGENT LIQUOR 30-33% W/W AND, BULK " xr:uid="{4AC6D5CF-F10D-4799-B86C-D3E8EA87461D}"/>
    <hyperlink ref="C3197" location="RANGE!pronto___22_u_pronto_data_L01_22_20_22drilldown_22_20_22stock_code_20_22_20_22103430_________________________22" display="103430 - SODIUM CYANIDE REAGENT LIQUOR 30-33% W/W AND, BULK " xr:uid="{69550D6B-ECF4-4B2E-835C-6A95EAA5F085}"/>
    <hyperlink ref="C3198" location="RANGE!pronto___22_u_pronto_data_L01_22_20_22drilldown_22_20_22stock_code_20_22_20_22103430_________________________22" display="103430 - SODIUM CYANIDE REAGENT LIQUOR 30-33% W/W AND, BULK " xr:uid="{21E27C9D-2A33-4426-B7DE-7F2BC8AAC769}"/>
    <hyperlink ref="C3199" location="RANGE!pronto___22_u_pronto_data_L01_22_20_22drilldown_22_20_22stock_code_20_22_20_22103430_________________________22" display="103430 - SODIUM CYANIDE REAGENT LIQUOR 30-33% W/W AND, BULK " xr:uid="{F66E64D6-1938-4116-A387-699028738A3A}"/>
    <hyperlink ref="C3200" location="RANGE!pronto___22_u_pronto_data_L01_22_20_22drilldown_22_20_22stock_code_20_22_20_22103430_________________________22" display="103430 - SODIUM CYANIDE REAGENT LIQUOR 30-33% W/W AND, BULK " xr:uid="{E64745EF-A98B-4072-B509-F02ECC4C8CFB}"/>
    <hyperlink ref="C3201" location="RANGE!pronto___22_u_pronto_data_L01_22_20_22drilldown_22_20_22stock_code_20_22_20_22103430_________________________22" display="103430 - SODIUM CYANIDE REAGENT LIQUOR 30-33% W/W AND, BULK " xr:uid="{E69AE951-2672-4FD9-9E8F-1A26F2FE3580}"/>
    <hyperlink ref="C3202" location="RANGE!pronto___22_u_pronto_data_L01_22_20_22drilldown_22_20_22stock_code_20_22_20_22103430_________________________22" display="103430 - SODIUM CYANIDE REAGENT LIQUOR 30-33% W/W AND, BULK " xr:uid="{3F595C3E-4180-491C-A3FD-6AB3108C12EC}"/>
    <hyperlink ref="C3203" location="RANGE!pronto___22_u_pronto_data_L01_22_20_22drilldown_22_20_22stock_code_20_22_20_22103430_________________________22" display="103430 - SODIUM CYANIDE REAGENT LIQUOR 30-33% W/W AND, BULK " xr:uid="{3AEF8C27-DA28-48EF-BDAD-A2E603655AF0}"/>
    <hyperlink ref="C3204" location="RANGE!pronto___22_u_pronto_data_L01_22_20_22drilldown_22_20_22stock_code_20_22_20_22103430_________________________22" display="103430 - SODIUM CYANIDE REAGENT LIQUOR 30-33% W/W AND, BULK " xr:uid="{E481A429-B05C-4AB5-A4FF-1D07385779F1}"/>
    <hyperlink ref="C3205" location="RANGE!pronto___22_u_pronto_data_L01_22_20_22drilldown_22_20_22stock_code_20_22_20_22103430_________________________22" display="103430 - SODIUM CYANIDE REAGENT LIQUOR 30-33% W/W AND, BULK " xr:uid="{5288F668-9BAE-4928-9097-C41234ADDF3B}"/>
    <hyperlink ref="C3206" location="RANGE!pronto___22_u_pronto_data_L01_22_20_22drilldown_22_20_22stock_code_20_22_20_22103430_________________________22" display="103430 - SODIUM CYANIDE REAGENT LIQUOR 30-33% W/W AND, BULK " xr:uid="{42DBE637-7FDE-449D-AFA1-A62BC2E63EB5}"/>
    <hyperlink ref="C3207" location="RANGE!pronto___22_u_pronto_data_L01_22_20_22drilldown_22_20_22stock_code_20_22_20_22103430_________________________22" display="103430 - SODIUM CYANIDE REAGENT LIQUOR 30-33% W/W AND, BULK " xr:uid="{453E528B-E0CD-403E-A7ED-0775AD2BB7BB}"/>
    <hyperlink ref="C3208" location="RANGE!pronto___22_u_pronto_data_L01_22_20_22drilldown_22_20_22stock_code_20_22_20_22103430_________________________22" display="103430 - SODIUM CYANIDE REAGENT LIQUOR 30-33% W/W AND, BULK " xr:uid="{939CD5B1-05BD-4E19-B59A-543CE6760133}"/>
    <hyperlink ref="C3209" location="RANGE!pronto___22_u_pronto_data_L01_22_20_22drilldown_22_20_22stock_code_20_22_20_22103430_________________________22" display="103430 - SODIUM CYANIDE REAGENT LIQUOR 30-33% W/W AND, BULK " xr:uid="{DEC45810-6006-423C-A08B-3F375CF71C7F}"/>
    <hyperlink ref="C3210" location="RANGE!pronto___22_u_pronto_data_L01_22_20_22drilldown_22_20_22stock_code_20_22_20_22103430_________________________22" display="103430 - SODIUM CYANIDE REAGENT LIQUOR 30-33% W/W AND, BULK " xr:uid="{40E05F9A-C9AA-4B2A-8733-9FC000D23E52}"/>
    <hyperlink ref="C3211" location="RANGE!pronto___22_u_pronto_data_L01_22_20_22drilldown_22_20_22stock_code_20_22_20_22103430_________________________22" display="103430 - SODIUM CYANIDE REAGENT LIQUOR 30-33% W/W AND, BULK " xr:uid="{DE1F40A4-599F-4A07-865B-7A617EB8EDBE}"/>
    <hyperlink ref="C3212" location="RANGE!pronto___22_u_pronto_data_L01_22_20_22drilldown_22_20_22stock_code_20_22_20_22103430_________________________22" display="103430 - SODIUM CYANIDE REAGENT LIQUOR 30-33% W/W AND, BULK " xr:uid="{6F00A569-F6D2-4203-A765-DD4F8B630D04}"/>
    <hyperlink ref="C3213" location="RANGE!pronto___22_u_pronto_data_L01_22_20_22drilldown_22_20_22stock_code_20_22_20_22103430_________________________22" display="103430 - SODIUM CYANIDE REAGENT LIQUOR 30-33% W/W AND, BULK " xr:uid="{C52C8D96-AF46-4B25-B62E-DF0E19EE822F}"/>
    <hyperlink ref="C3214" location="RANGE!pronto___22_u_pronto_data_L01_22_20_22drilldown_22_20_22stock_code_20_22_20_22103430_________________________22" display="103430 - SODIUM CYANIDE REAGENT LIQUOR 30-33% W/W AND, BULK " xr:uid="{983AA7FB-A370-4187-96F9-55D7079E085B}"/>
    <hyperlink ref="C3215" location="RANGE!pronto___22_u_pronto_data_L01_22_20_22drilldown_22_20_22stock_code_20_22_20_22103430_________________________22" display="103430 - SODIUM CYANIDE REAGENT LIQUOR 30-33% W/W AND, BULK " xr:uid="{231ED115-7B15-4701-BA68-DA64D4C79524}"/>
    <hyperlink ref="C3216" location="RANGE!pronto___22_u_pronto_data_L01_22_20_22drilldown_22_20_22stock_code_20_22_20_22103430_________________________22" display="103430 - SODIUM CYANIDE REAGENT LIQUOR 30-33% W/W AND, BULK " xr:uid="{F1588573-DC15-448F-AA7A-83D2AAA8FD2D}"/>
    <hyperlink ref="C3217" location="RANGE!pronto___22_u_pronto_data_L01_22_20_22drilldown_22_20_22stock_code_20_22_20_22103430_________________________22" display="103430 - SODIUM CYANIDE REAGENT LIQUOR 30-33% W/W AND, BULK " xr:uid="{F7BD33D3-27A5-43BC-BF66-170900F478B3}"/>
    <hyperlink ref="C3218" location="RANGE!pronto___22_u_pronto_data_L01_22_20_22drilldown_22_20_22stock_code_20_22_20_22103430_________________________22" display="103430 - SODIUM CYANIDE REAGENT LIQUOR 30-33% W/W AND, BULK " xr:uid="{DDDFA75C-33AC-4121-9716-76204BC88818}"/>
    <hyperlink ref="C3219" location="RANGE!pronto___22_u_pronto_data_L01_22_20_22drilldown_22_20_22stock_code_20_22_20_22103430_________________________22" display="103430 - SODIUM CYANIDE REAGENT LIQUOR 30-33% W/W AND, BULK " xr:uid="{35CBD6F7-FA05-447E-AC97-2775F05441FD}"/>
    <hyperlink ref="C3220" location="RANGE!pronto___22_u_pronto_data_L01_22_20_22drilldown_22_20_22stock_code_20_22_20_22103430_________________________22" display="103430 - SODIUM CYANIDE REAGENT LIQUOR 30-33% W/W AND, BULK " xr:uid="{4DB0B0ED-ACF3-474F-978F-F534EEE4E70B}"/>
    <hyperlink ref="C3221" location="RANGE!pronto___22_u_pronto_data_L01_22_20_22drilldown_22_20_22stock_code_20_22_20_22103430_________________________22" display="103430 - SODIUM CYANIDE REAGENT LIQUOR 30-33% W/W AND, BULK " xr:uid="{AD784F80-C599-4F0D-AC57-08EBBB17CB29}"/>
    <hyperlink ref="C3222" location="RANGE!pronto___22_u_pronto_data_L01_22_20_22drilldown_22_20_22stock_code_20_22_20_22103430_________________________22" display="103430 - SODIUM CYANIDE REAGENT LIQUOR 30-33% W/W AND, BULK " xr:uid="{61B789B4-1F09-4D21-B543-9FE21FDABA9C}"/>
    <hyperlink ref="C3223" location="RANGE!pronto___22_u_pronto_data_L01_22_20_22drilldown_22_20_22stock_code_20_22_20_22103430_________________________22" display="103430 - SODIUM CYANIDE REAGENT LIQUOR 30-33% W/W AND, BULK " xr:uid="{28DD2E98-0DA5-4756-AB9B-DAD76210D8CE}"/>
    <hyperlink ref="C3224" location="RANGE!pronto___22_u_pronto_data_L01_22_20_22drilldown_22_20_22stock_code_20_22_20_22103430_________________________22" display="103430 - SODIUM CYANIDE REAGENT LIQUOR 30-33% W/W AND, BULK " xr:uid="{9C52B2AE-36E6-472C-B960-DA5698492DB3}"/>
    <hyperlink ref="C3225" location="RANGE!pronto___22_u_pronto_data_L01_22_20_22drilldown_22_20_22stock_code_20_22_20_22103430_________________________22" display="103430 - SODIUM CYANIDE REAGENT LIQUOR 30-33% W/W AND, BULK " xr:uid="{AADEB71D-72B9-408A-AE94-A136046E7107}"/>
    <hyperlink ref="C3226" location="RANGE!pronto___22_u_pronto_data_L01_22_20_22drilldown_22_20_22stock_code_20_22_20_22103430_________________________22" display="103430 - SODIUM CYANIDE REAGENT LIQUOR 30-33% W/W AND, BULK " xr:uid="{A90245AC-7256-4A8C-9FDC-EA3E7D0348C7}"/>
    <hyperlink ref="C3227" location="RANGE!pronto___22_u_pronto_data_L01_22_20_22drilldown_22_20_22stock_code_20_22_20_22103430_________________________22" display="103430 - SODIUM CYANIDE REAGENT LIQUOR 30-33% W/W AND, BULK " xr:uid="{30E6ED4A-B40C-44C8-8C5E-DBDCC1C75F8E}"/>
    <hyperlink ref="C3228" location="RANGE!pronto___22_u_pronto_data_L01_22_20_22drilldown_22_20_22stock_code_20_22_20_22103430_________________________22" display="103430 - SODIUM CYANIDE REAGENT LIQUOR 30-33% W/W AND, BULK " xr:uid="{DBB292C0-7662-476E-B356-5AB828C153D2}"/>
    <hyperlink ref="C3229" location="RANGE!pronto___22_u_pronto_data_L01_22_20_22drilldown_22_20_22stock_code_20_22_20_22103430_________________________22" display="103430 - SODIUM CYANIDE REAGENT LIQUOR 30-33% W/W AND, BULK " xr:uid="{8C95CD90-D6DB-486F-890A-3095BDA824D0}"/>
    <hyperlink ref="C3230" location="RANGE!pronto___22_u_pronto_data_L01_22_20_22drilldown_22_20_22stock_code_20_22_20_22103430_________________________22" display="103430 - SODIUM CYANIDE REAGENT LIQUOR 30-33% W/W AND, BULK " xr:uid="{F2033E1C-1AAF-4D3D-A91E-9330517D0284}"/>
    <hyperlink ref="C3231" location="RANGE!pronto___22_u_pronto_data_L01_22_20_22drilldown_22_20_22stock_code_20_22_20_22103430_________________________22" display="103430 - SODIUM CYANIDE REAGENT LIQUOR 30-33% W/W AND, BULK " xr:uid="{C24DD787-22DB-4D68-AAD6-A8FBB37617FC}"/>
    <hyperlink ref="C3232" location="RANGE!pronto___22_u_pronto_data_L01_22_20_22drilldown_22_20_22stock_code_20_22_20_22103430_________________________22" display="103430 - SODIUM CYANIDE REAGENT LIQUOR 30-33% W/W AND, BULK " xr:uid="{09893ECD-72AF-4293-ADB1-DE053BE2CBF8}"/>
    <hyperlink ref="C3233" location="RANGE!pronto___22_u_pronto_data_L01_22_20_22drilldown_22_20_22stock_code_20_22_20_22103430_________________________22" display="103430 - SODIUM CYANIDE REAGENT LIQUOR 30-33% W/W AND, BULK " xr:uid="{D0651BC8-2D21-4DBC-8465-536F9148BB27}"/>
    <hyperlink ref="C3234" location="RANGE!pronto___22_u_pronto_data_L01_22_20_22drilldown_22_20_22stock_code_20_22_20_22103430_________________________22" display="103430 - SODIUM CYANIDE REAGENT LIQUOR 30-33% W/W AND, BULK " xr:uid="{0C4847F0-C67F-4627-8151-EDB013D4DB57}"/>
    <hyperlink ref="C3235" location="RANGE!pronto___22_u_pronto_data_L01_22_20_22drilldown_22_20_22stock_code_20_22_20_22103430_________________________22" display="103430 - SODIUM CYANIDE REAGENT LIQUOR 30-33% W/W AND, BULK " xr:uid="{0837D458-DF95-42D4-9495-A32FB0B836E8}"/>
    <hyperlink ref="C3236" location="RANGE!pronto___22_u_pronto_data_L01_22_20_22drilldown_22_20_22stock_code_20_22_20_22103430_________________________22" display="103430 - SODIUM CYANIDE REAGENT LIQUOR 30-33% W/W AND, BULK " xr:uid="{9A59DDA1-C6EA-48E4-9F3F-9F5AC0065622}"/>
    <hyperlink ref="C3237" location="RANGE!pronto___22_u_pronto_data_L01_22_20_22drilldown_22_20_22stock_code_20_22_20_22103430_________________________22" display="103430 - SODIUM CYANIDE REAGENT LIQUOR 30-33% W/W AND, BULK " xr:uid="{546B5931-D3DC-435C-8BB5-65CF9DB72B44}"/>
    <hyperlink ref="C3238" location="RANGE!pronto___22_u_pronto_data_L01_22_20_22drilldown_22_20_22stock_code_20_22_20_22103430_________________________22" display="103430 - SODIUM CYANIDE REAGENT LIQUOR 30-33% W/W AND, BULK " xr:uid="{C3B6EDF5-ED67-4A5F-AF8B-A8280B7F1505}"/>
    <hyperlink ref="C3239" location="RANGE!pronto___22_u_pronto_data_L01_22_20_22drilldown_22_20_22stock_code_20_22_20_22103430_________________________22" display="103430 - SODIUM CYANIDE REAGENT LIQUOR 30-33% W/W AND, BULK " xr:uid="{208C206F-12CC-4497-9A9A-DCE88B58205B}"/>
    <hyperlink ref="C3240" location="RANGE!pronto___22_u_pronto_data_L01_22_20_22drilldown_22_20_22stock_code_20_22_20_22103430_________________________22" display="103430 - SODIUM CYANIDE REAGENT LIQUOR 30-33% W/W AND, BULK " xr:uid="{CA24CD39-E188-4CF6-9912-32DA1BB84D25}"/>
    <hyperlink ref="C3241" location="RANGE!pronto___22_u_pronto_data_L01_22_20_22drilldown_22_20_22stock_code_20_22_20_22103430_________________________22" display="103430 - SODIUM CYANIDE REAGENT LIQUOR 30-33% W/W AND, BULK " xr:uid="{5D8A6275-49F0-4E0E-ADF4-BFAD0CA2FC2A}"/>
    <hyperlink ref="C3242" location="RANGE!pronto___22_u_pronto_data_L01_22_20_22drilldown_22_20_22stock_code_20_22_20_22103430_________________________22" display="103430 - SODIUM CYANIDE REAGENT LIQUOR 30-33% W/W AND, BULK " xr:uid="{7E30608E-5463-4BC9-8F1A-73F1BFB5FE44}"/>
    <hyperlink ref="C3243" location="RANGE!pronto___22_u_pronto_data_L01_22_20_22drilldown_22_20_22stock_code_20_22_20_22103430_________________________22" display="103430 - SODIUM CYANIDE REAGENT LIQUOR 30-33% W/W AND, BULK " xr:uid="{C6508ECB-118B-46A8-93C6-42C97F7DC9AB}"/>
    <hyperlink ref="C3244" location="RANGE!pronto___22_u_pronto_data_L01_22_20_22drilldown_22_20_22stock_code_20_22_20_22103430_________________________22" display="103430 - SODIUM CYANIDE REAGENT LIQUOR 30-33% W/W AND, BULK " xr:uid="{A9365338-A79A-40B1-B15E-CC84F1F59B23}"/>
    <hyperlink ref="C3245" location="RANGE!pronto___22_u_pronto_data_L01_22_20_22drilldown_22_20_22stock_code_20_22_20_22103430_________________________22" display="103430 - SODIUM CYANIDE REAGENT LIQUOR 30-33% W/W AND, BULK " xr:uid="{A3387F69-448F-4FBE-9945-BECB42F1A818}"/>
    <hyperlink ref="C3246" location="RANGE!pronto___22_u_pronto_data_L01_22_20_22drilldown_22_20_22stock_code_20_22_20_22103430_________________________22" display="103430 - SODIUM CYANIDE REAGENT LIQUOR 30-33% W/W AND, BULK " xr:uid="{84CBA2A8-3B5E-4151-B70D-C27B3DB6CE2C}"/>
    <hyperlink ref="C3247" location="RANGE!pronto___22_u_pronto_data_L01_22_20_22drilldown_22_20_22stock_code_20_22_20_22103430_________________________22" display="103430 - SODIUM CYANIDE REAGENT LIQUOR 30-33% W/W AND, BULK " xr:uid="{87912677-96A5-4F3C-A775-E3B8B8BD1D2C}"/>
    <hyperlink ref="C3248" location="RANGE!pronto___22_u_pronto_data_L01_22_20_22drilldown_22_20_22stock_code_20_22_20_22103430_________________________22" display="103430 - SODIUM CYANIDE REAGENT LIQUOR 30-33% W/W AND, BULK " xr:uid="{9E551905-C854-4954-BB52-1C7F29C41FE7}"/>
    <hyperlink ref="C3249" location="RANGE!pronto___22_u_pronto_data_L01_22_20_22drilldown_22_20_22stock_code_20_22_20_22103430_________________________22" display="103430 - SODIUM CYANIDE REAGENT LIQUOR 30-33% W/W AND, BULK " xr:uid="{B0121F4D-FA69-42AC-B107-3E0A53475D57}"/>
    <hyperlink ref="C3250" location="RANGE!pronto___22_u_pronto_data_L01_22_20_22drilldown_22_20_22stock_code_20_22_20_22103430_________________________22" display="103430 - SODIUM CYANIDE REAGENT LIQUOR 30-33% W/W AND, BULK " xr:uid="{8B343C35-FED6-418B-BE7A-2CBDF5FC7C5D}"/>
    <hyperlink ref="C3251" location="RANGE!pronto___22_u_pronto_data_L01_22_20_22drilldown_22_20_22stock_code_20_22_20_22103430_________________________22" display="103430 - SODIUM CYANIDE REAGENT LIQUOR 30-33% W/W AND, BULK " xr:uid="{21A78EEF-0118-470D-81AB-7B0525C16B48}"/>
    <hyperlink ref="C3252" location="RANGE!pronto___22_u_pronto_data_L01_22_20_22drilldown_22_20_22stock_code_20_22_20_22103430_________________________22" display="103430 - SODIUM CYANIDE REAGENT LIQUOR 30-33% W/W AND, BULK " xr:uid="{F8B8246F-6A38-4745-A442-40B9F04CAFDE}"/>
    <hyperlink ref="C3253" location="RANGE!pronto___22_u_pronto_data_L01_22_20_22drilldown_22_20_22stock_code_20_22_20_22103430_________________________22" display="103430 - SODIUM CYANIDE REAGENT LIQUOR 30-33% W/W AND, BULK " xr:uid="{989E1EE5-C0D7-4C19-AE77-1332218D2F0E}"/>
    <hyperlink ref="C3254" location="RANGE!pronto___22_u_pronto_data_L01_22_20_22drilldown_22_20_22stock_code_20_22_20_22103430_________________________22" display="103430 - SODIUM CYANIDE REAGENT LIQUOR 30-33% W/W AND, BULK " xr:uid="{14A5F70F-534F-411C-954E-E88A8E0401E8}"/>
    <hyperlink ref="C3255" location="RANGE!pronto___22_u_pronto_data_L01_22_20_22drilldown_22_20_22stock_code_20_22_20_22103430_________________________22" display="103430 - SODIUM CYANIDE REAGENT LIQUOR 30-33% W/W AND, BULK " xr:uid="{F80CC05C-F9B1-444E-B28D-980026138B60}"/>
    <hyperlink ref="C3256" location="RANGE!pronto___22_u_pronto_data_L01_22_20_22drilldown_22_20_22stock_code_20_22_20_22103430_________________________22" display="103430 - SODIUM CYANIDE REAGENT LIQUOR 30-33% W/W AND, BULK " xr:uid="{E0527C11-FC9D-48C7-9B45-55B7F5544016}"/>
    <hyperlink ref="C3257" location="RANGE!pronto___22_u_pronto_data_L01_22_20_22drilldown_22_20_22stock_code_20_22_20_22103430_________________________22" display="103430 - SODIUM CYANIDE REAGENT LIQUOR 30-33% W/W AND, BULK " xr:uid="{C633A94E-D85D-4BD3-B317-9A997B26E521}"/>
    <hyperlink ref="C3258" location="RANGE!pronto___22_u_pronto_data_L01_22_20_22drilldown_22_20_22stock_code_20_22_20_22103430_________________________22" display="103430 - SODIUM CYANIDE REAGENT LIQUOR 30-33% W/W AND, BULK " xr:uid="{A703EEDB-88D5-4250-A604-07352A7CA198}"/>
    <hyperlink ref="C3259" location="RANGE!pronto___22_u_pronto_data_L01_22_20_22drilldown_22_20_22stock_code_20_22_20_22103430_________________________22" display="103430 - SODIUM CYANIDE REAGENT LIQUOR 30-33% W/W AND, BULK " xr:uid="{7231BDD2-001E-472B-BDCE-A79C39F5332F}"/>
    <hyperlink ref="C3260" location="RANGE!pronto___22_u_pronto_data_L01_22_20_22drilldown_22_20_22stock_code_20_22_20_22103430_________________________22" display="103430 - SODIUM CYANIDE REAGENT LIQUOR 30-33% W/W AND, BULK " xr:uid="{0A67CB95-6B74-4161-907D-F4A62506B100}"/>
    <hyperlink ref="C3261" location="RANGE!pronto___22_u_pronto_data_L01_22_20_22drilldown_22_20_22stock_code_20_22_20_22103430_________________________22" display="103430 - SODIUM CYANIDE REAGENT LIQUOR 30-33% W/W AND, BULK " xr:uid="{5C72C97A-A5E3-4243-8537-42A807900C7C}"/>
    <hyperlink ref="C3262" location="RANGE!pronto___22_u_pronto_data_L01_22_20_22drilldown_22_20_22stock_code_20_22_20_22103430_________________________22" display="103430 - SODIUM CYANIDE REAGENT LIQUOR 30-33% W/W AND, BULK " xr:uid="{1CCE3F51-A87F-46ED-B626-0EFE10ECD65E}"/>
    <hyperlink ref="C3263" location="RANGE!pronto___22_u_pronto_data_L01_22_20_22drilldown_22_20_22stock_code_20_22_20_22103430_________________________22" display="103430 - SODIUM CYANIDE REAGENT LIQUOR 30-33% W/W AND, BULK " xr:uid="{30B8B66F-3FC2-4DA0-989D-F9F98F9D7FFD}"/>
    <hyperlink ref="C3264" location="RANGE!pronto___22_u_pronto_data_L01_22_20_22drilldown_22_20_22stock_code_20_22_20_22103430_________________________22" display="103430 - SODIUM CYANIDE REAGENT LIQUOR 30-33% W/W AND, BULK " xr:uid="{D4F59BE2-FF90-43B9-9769-2240446A46F9}"/>
    <hyperlink ref="C3265" location="RANGE!pronto___22_u_pronto_data_L01_22_20_22drilldown_22_20_22stock_code_20_22_20_22103430_________________________22" display="103430 - SODIUM CYANIDE REAGENT LIQUOR 30-33% W/W AND, BULK " xr:uid="{75059556-F052-4A50-B7A4-BCF2966C3263}"/>
    <hyperlink ref="C3266" location="RANGE!pronto___22_u_pronto_data_L01_22_20_22drilldown_22_20_22stock_code_20_22_20_22103430_________________________22" display="103430 - SODIUM CYANIDE REAGENT LIQUOR 30-33% W/W AND, BULK " xr:uid="{E4DA673E-3A3F-46FF-8AB3-DB13049C8327}"/>
    <hyperlink ref="C3267" location="RANGE!pronto___22_u_pronto_data_L01_22_20_22drilldown_22_20_22stock_code_20_22_20_22103430_________________________22" display="103430 - SODIUM CYANIDE REAGENT LIQUOR 30-33% W/W AND, BULK " xr:uid="{1176226E-20C6-439A-A9E0-EECE19E7A939}"/>
    <hyperlink ref="C3268" location="RANGE!pronto___22_u_pronto_data_L01_22_20_22drilldown_22_20_22stock_code_20_22_20_22103430_________________________22" display="103430 - SODIUM CYANIDE REAGENT LIQUOR 30-33% W/W AND, BULK " xr:uid="{42487079-D8AA-4045-8DEB-F4B027412A5C}"/>
    <hyperlink ref="C3269" location="RANGE!pronto___22_u_pronto_data_L01_22_20_22drilldown_22_20_22stock_code_20_22_20_22103430_________________________22" display="103430 - SODIUM CYANIDE REAGENT LIQUOR 30-33% W/W AND, BULK " xr:uid="{F332F836-6443-4288-BF40-5DA8E952EAE2}"/>
    <hyperlink ref="C3270" location="RANGE!pronto___22_u_pronto_data_L01_22_20_22drilldown_22_20_22stock_code_20_22_20_22103430_________________________22" display="103430 - SODIUM CYANIDE REAGENT LIQUOR 30-33% W/W AND, BULK " xr:uid="{4DD479B5-EC5F-433F-AFBC-67AFEE5393B5}"/>
    <hyperlink ref="C3271" location="RANGE!pronto___22_u_pronto_data_L01_22_20_22drilldown_22_20_22stock_code_20_22_20_22103430_________________________22" display="103430 - SODIUM CYANIDE REAGENT LIQUOR 30-33% W/W AND, BULK " xr:uid="{F5282B03-4106-4AFC-8439-68A79F0D1F8F}"/>
    <hyperlink ref="C3272" location="RANGE!pronto___22_u_pronto_data_L01_22_20_22drilldown_22_20_22stock_code_20_22_20_22103430_________________________22" display="103430 - SODIUM CYANIDE REAGENT LIQUOR 30-33% W/W AND, BULK " xr:uid="{C1245ABF-A94D-41EE-8A89-BD68D7065026}"/>
    <hyperlink ref="C3273" location="RANGE!pronto___22_u_pronto_data_L01_22_20_22drilldown_22_20_22stock_code_20_22_20_22103430_________________________22" display="103430 - SODIUM CYANIDE REAGENT LIQUOR 30-33% W/W AND, BULK " xr:uid="{B0B578B1-E94C-43ED-B6FA-6DEA62ADDE5F}"/>
    <hyperlink ref="C3274" location="RANGE!pronto___22_u_pronto_data_L01_22_20_22drilldown_22_20_22stock_code_20_22_20_22103430_________________________22" display="103430 - SODIUM CYANIDE REAGENT LIQUOR 30-33% W/W AND, BULK " xr:uid="{D0BA2580-D5B5-4F5A-A8F6-287195B6C6E7}"/>
    <hyperlink ref="C3275" location="RANGE!pronto___22_u_pronto_data_L01_22_20_22drilldown_22_20_22stock_code_20_22_20_22103430_________________________22" display="103430 - SODIUM CYANIDE REAGENT LIQUOR 30-33% W/W AND, BULK " xr:uid="{4EC8AD66-142F-4E27-98B9-F3B0AF4253EE}"/>
    <hyperlink ref="C3276" location="RANGE!pronto___22_u_pronto_data_L01_22_20_22drilldown_22_20_22stock_code_20_22_20_22103430_________________________22" display="103430 - SODIUM CYANIDE REAGENT LIQUOR 30-33% W/W AND, BULK " xr:uid="{C938FFD0-C5CE-4A96-8AC2-19507D8122C5}"/>
    <hyperlink ref="C3277" location="RANGE!pronto___22_u_pronto_data_L01_22_20_22drilldown_22_20_22stock_code_20_22_20_22103430_________________________22" display="103430 - SODIUM CYANIDE REAGENT LIQUOR 30-33% W/W AND, BULK " xr:uid="{7A2A39C9-9A92-4700-9F51-04ABE099B4B4}"/>
    <hyperlink ref="C3278" location="RANGE!pronto___22_u_pronto_data_L01_22_20_22drilldown_22_20_22stock_code_20_22_20_22103430_________________________22" display="103430 - SODIUM CYANIDE REAGENT LIQUOR 30-33% W/W AND, BULK " xr:uid="{25077CC0-938A-48C4-8FAE-F86E66BEA013}"/>
    <hyperlink ref="C3279" location="RANGE!pronto___22_u_pronto_data_L01_22_20_22drilldown_22_20_22stock_code_20_22_20_22103430_________________________22" display="103430 - SODIUM CYANIDE REAGENT LIQUOR 30-33% W/W AND, BULK " xr:uid="{4CEF9A25-2752-498F-B89A-A2CA7691587A}"/>
    <hyperlink ref="C3280" location="RANGE!pronto___22_u_pronto_data_L01_22_20_22drilldown_22_20_22stock_code_20_22_20_22103430_________________________22" display="103430 - SODIUM CYANIDE REAGENT LIQUOR 30-33% W/W AND, BULK " xr:uid="{AA7479CC-2BA7-45D3-8B37-A656B2888F6F}"/>
    <hyperlink ref="C3281" location="RANGE!pronto___22_u_pronto_data_L01_22_20_22drilldown_22_20_22stock_code_20_22_20_22103430_________________________22" display="103430 - SODIUM CYANIDE REAGENT LIQUOR 30-33% W/W AND, BULK " xr:uid="{CAA84C12-E88F-4859-A233-196E081A3339}"/>
    <hyperlink ref="C3282" location="RANGE!pronto___22_u_pronto_data_L01_22_20_22drilldown_22_20_22stock_code_20_22_20_22103430_________________________22" display="103430 - SODIUM CYANIDE REAGENT LIQUOR 30-33% W/W AND, BULK " xr:uid="{0C9A999A-7DD3-4C2B-B06B-05053FF75154}"/>
    <hyperlink ref="C3283" location="RANGE!pronto___22_u_pronto_data_L01_22_20_22drilldown_22_20_22stock_code_20_22_20_22103430_________________________22" display="103430 - SODIUM CYANIDE REAGENT LIQUOR 30-33% W/W AND, BULK " xr:uid="{318FBC0C-F3F8-42B9-A016-FD2DDF70BF53}"/>
    <hyperlink ref="C3284" location="RANGE!pronto___22_u_pronto_data_L01_22_20_22drilldown_22_20_22stock_code_20_22_20_22103430_________________________22" display="103430 - SODIUM CYANIDE REAGENT LIQUOR 30-33% W/W AND, BULK " xr:uid="{08F533DB-F00E-4961-8328-BCCFD8716A76}"/>
    <hyperlink ref="C3285" location="RANGE!pronto___22_u_pronto_data_L01_22_20_22drilldown_22_20_22stock_code_20_22_20_22103430_________________________22" display="103430 - SODIUM CYANIDE REAGENT LIQUOR 30-33% W/W AND, BULK " xr:uid="{AB9BE4F5-174D-4CEB-A74C-8FEA68D26557}"/>
    <hyperlink ref="C3286" location="RANGE!pronto___22_u_pronto_data_L01_22_20_22drilldown_22_20_22stock_code_20_22_20_22103430_________________________22" display="103430 - SODIUM CYANIDE REAGENT LIQUOR 30-33% W/W AND, BULK " xr:uid="{1C2C5440-7223-4AFA-B248-26B4D8551075}"/>
    <hyperlink ref="C3287" location="RANGE!pronto___22_u_pronto_data_L01_22_20_22drilldown_22_20_22stock_code_20_22_20_22103430_________________________22" display="103430 - SODIUM CYANIDE REAGENT LIQUOR 30-33% W/W AND, BULK " xr:uid="{8BA447D0-91CD-4F80-9E1A-C9A6BEF50121}"/>
    <hyperlink ref="C3288" location="RANGE!pronto___22_u_pronto_data_L01_22_20_22drilldown_22_20_22stock_code_20_22_20_22103430_________________________22" display="103430 - SODIUM CYANIDE REAGENT LIQUOR 30-33% W/W AND, BULK " xr:uid="{F11160EC-947E-47EC-9C20-DDFC9996275A}"/>
    <hyperlink ref="C3289" location="RANGE!pronto___22_u_pronto_data_L01_22_20_22drilldown_22_20_22stock_code_20_22_20_22103430_________________________22" display="103430 - SODIUM CYANIDE REAGENT LIQUOR 30-33% W/W AND, BULK " xr:uid="{8C9765FA-029D-44F0-BD6B-3FF0ABF86511}"/>
    <hyperlink ref="C3290" location="RANGE!pronto___22_u_pronto_data_L01_22_20_22drilldown_22_20_22stock_code_20_22_20_22103430_________________________22" display="103430 - SODIUM CYANIDE REAGENT LIQUOR 30-33% W/W AND, BULK " xr:uid="{F08B30B9-87BB-4BC0-8A70-9B911B422262}"/>
    <hyperlink ref="C3291" location="RANGE!pronto___22_u_pronto_data_L01_22_20_22drilldown_22_20_22stock_code_20_22_20_22103430_________________________22" display="103430 - SODIUM CYANIDE REAGENT LIQUOR 30-33% W/W AND, BULK " xr:uid="{C6E5C431-0643-4AA3-B487-75B43C0CFBF8}"/>
    <hyperlink ref="C3292" location="RANGE!pronto___22_u_pronto_data_L01_22_20_22drilldown_22_20_22stock_code_20_22_20_22103430_________________________22" display="103430 - SODIUM CYANIDE REAGENT LIQUOR 30-33% W/W AND, BULK " xr:uid="{90F6D7E1-77E2-470B-9CA8-A7BC81D395EB}"/>
    <hyperlink ref="C3293" location="RANGE!pronto___22_u_pronto_data_L01_22_20_22drilldown_22_20_22stock_code_20_22_20_22103430_________________________22" display="103430 - SODIUM CYANIDE REAGENT LIQUOR 30-33% W/W AND, BULK " xr:uid="{129F511E-174E-4724-8EFD-EC6C6A2F5A2A}"/>
    <hyperlink ref="C3294" location="RANGE!pronto___22_u_pronto_data_L01_22_20_22drilldown_22_20_22stock_code_20_22_20_22103430_________________________22" display="103430 - SODIUM CYANIDE REAGENT LIQUOR 30-33% W/W AND, BULK " xr:uid="{E87FA7EC-7183-41B7-A2D1-9CFEBE77BF7B}"/>
    <hyperlink ref="C3295" location="RANGE!pronto___22_u_pronto_data_L01_22_20_22drilldown_22_20_22stock_code_20_22_20_22103430_________________________22" display="103430 - SODIUM CYANIDE REAGENT LIQUOR 30-33% W/W AND, BULK " xr:uid="{63DDE1AA-2D79-4879-816F-34DF19488A8C}"/>
    <hyperlink ref="C3296" location="RANGE!pronto___22_u_pronto_data_L01_22_20_22drilldown_22_20_22stock_code_20_22_20_22103430_________________________22" display="103430 - SODIUM CYANIDE REAGENT LIQUOR 30-33% W/W AND, BULK " xr:uid="{BD9DDF53-4CF1-4038-B3E3-68A865D5DBFD}"/>
    <hyperlink ref="C3297" location="RANGE!pronto___22_u_pronto_data_L01_22_20_22drilldown_22_20_22stock_code_20_22_20_22103430_________________________22" display="103430 - SODIUM CYANIDE REAGENT LIQUOR 30-33% W/W AND, BULK " xr:uid="{E86EF8C2-B613-4C3C-94C9-3FE439756A73}"/>
    <hyperlink ref="C3298" location="RANGE!pronto___22_u_pronto_data_L01_22_20_22drilldown_22_20_22stock_code_20_22_20_22103430_________________________22" display="103430 - SODIUM CYANIDE REAGENT LIQUOR 30-33% W/W AND, BULK " xr:uid="{09578BB3-CB68-4895-823D-2C3C6656B4C5}"/>
    <hyperlink ref="C3299" location="RANGE!pronto___22_u_pronto_data_L01_22_20_22drilldown_22_20_22stock_code_20_22_20_22103430_________________________22" display="103430 - SODIUM CYANIDE REAGENT LIQUOR 30-33% W/W AND, BULK " xr:uid="{D57E29F8-3010-4A23-9954-6C087C12E740}"/>
    <hyperlink ref="C3300" location="RANGE!pronto___22_u_pronto_data_L01_22_20_22drilldown_22_20_22stock_code_20_22_20_22103430_________________________22" display="103430 - SODIUM CYANIDE REAGENT LIQUOR 30-33% W/W AND, BULK " xr:uid="{6C1AA19C-55B0-43C0-9CF7-393225803B4C}"/>
    <hyperlink ref="C3301" location="RANGE!pronto___22_u_pronto_data_L01_22_20_22drilldown_22_20_22stock_code_20_22_20_22103430_________________________22" display="103430 - SODIUM CYANIDE REAGENT LIQUOR 30-33% W/W AND, BULK " xr:uid="{E301FC32-2AD6-4078-8821-DDE8FB0DBBEE}"/>
    <hyperlink ref="C3302" location="RANGE!pronto___22_u_pronto_data_L01_22_20_22drilldown_22_20_22stock_code_20_22_20_22103430_________________________22" display="103430 - SODIUM CYANIDE REAGENT LIQUOR 30-33% W/W AND, BULK " xr:uid="{F85C0EE9-7269-4B18-BE7C-35905ADD8483}"/>
    <hyperlink ref="C3303" location="RANGE!pronto___22_u_pronto_data_L01_22_20_22drilldown_22_20_22stock_code_20_22_20_22103430_________________________22" display="103430 - SODIUM CYANIDE REAGENT LIQUOR 30-33% W/W AND, BULK " xr:uid="{A285E949-B137-4163-B60A-E7AC5D98B732}"/>
    <hyperlink ref="C3304" location="RANGE!pronto___22_u_pronto_data_L01_22_20_22drilldown_22_20_22stock_code_20_22_20_22103430_________________________22" display="103430 - SODIUM CYANIDE REAGENT LIQUOR 30-33% W/W AND, BULK " xr:uid="{80801FB0-CC63-486B-9D40-44FF2EBBF2C7}"/>
    <hyperlink ref="C3305" location="RANGE!pronto___22_u_pronto_data_L01_22_20_22drilldown_22_20_22stock_code_20_22_20_22103430_________________________22" display="103430 - SODIUM CYANIDE REAGENT LIQUOR 30-33% W/W AND, BULK " xr:uid="{F56079DF-ACDE-4C1B-9D89-E1FA2453D206}"/>
    <hyperlink ref="C3306" location="RANGE!pronto___22_u_pronto_data_L01_22_20_22drilldown_22_20_22stock_code_20_22_20_22103430_________________________22" display="103430 - SODIUM CYANIDE REAGENT LIQUOR 30-33% W/W AND, BULK " xr:uid="{C19190DB-5306-4FCE-9507-40FA9BAF2146}"/>
    <hyperlink ref="C3307" location="RANGE!pronto___22_u_pronto_data_L01_22_20_22drilldown_22_20_22stock_code_20_22_20_22103430_________________________22" display="103430 - SODIUM CYANIDE REAGENT LIQUOR 30-33% W/W AND, BULK " xr:uid="{3E871775-291C-4ADC-BAD7-1C8B7136036F}"/>
    <hyperlink ref="C3308" location="RANGE!pronto___22_u_pronto_data_L01_22_20_22drilldown_22_20_22stock_code_20_22_20_22103430_________________________22" display="103430 - SODIUM CYANIDE REAGENT LIQUOR 30-33% W/W AND, BULK " xr:uid="{2F7EF4B0-BC36-4F68-9736-5C4F0FA8CAF5}"/>
    <hyperlink ref="C3309" location="RANGE!pronto___22_u_pronto_data_L01_22_20_22drilldown_22_20_22stock_code_20_22_20_22103430_________________________22" display="103430 - SODIUM CYANIDE REAGENT LIQUOR 30-33% W/W AND, BULK " xr:uid="{E53123B6-F28F-449C-BDA9-B5CF0457141F}"/>
    <hyperlink ref="C3310" location="RANGE!pronto___22_u_pronto_data_L01_22_20_22drilldown_22_20_22stock_code_20_22_20_22103430_________________________22" display="103430 - SODIUM CYANIDE REAGENT LIQUOR 30-33% W/W AND, BULK " xr:uid="{7EFB23AC-B1B6-4EBF-A428-F344679FED2B}"/>
    <hyperlink ref="C3311" location="RANGE!pronto___22_u_pronto_data_L01_22_20_22drilldown_22_20_22stock_code_20_22_20_22103430_________________________22" display="103430 - SODIUM CYANIDE REAGENT LIQUOR 30-33% W/W AND, BULK " xr:uid="{0DCB6538-A35A-47E7-90DB-AE8BB0E76B28}"/>
    <hyperlink ref="C3312" location="RANGE!pronto___22_u_pronto_data_L01_22_20_22drilldown_22_20_22stock_code_20_22_20_22103430_________________________22" display="103430 - SODIUM CYANIDE REAGENT LIQUOR 30-33% W/W AND, BULK " xr:uid="{3B67EB67-4AB1-45DD-B834-9AB645830CA0}"/>
    <hyperlink ref="C3313" location="RANGE!pronto___22_u_pronto_data_L01_22_20_22drilldown_22_20_22stock_code_20_22_20_22103430_________________________22" display="103430 - SODIUM CYANIDE REAGENT LIQUOR 30-33% W/W AND, BULK " xr:uid="{08FC90C3-6F3B-4B66-B07A-800743022EE1}"/>
    <hyperlink ref="C3314" location="RANGE!pronto___22_u_pronto_data_L01_22_20_22drilldown_22_20_22stock_code_20_22_20_22103430_________________________22" display="103430 - SODIUM CYANIDE REAGENT LIQUOR 30-33% W/W AND, BULK " xr:uid="{17280266-C27C-428B-ACFB-BCC812EEB5AD}"/>
    <hyperlink ref="C3315" location="RANGE!pronto___22_u_pronto_data_L01_22_20_22drilldown_22_20_22stock_code_20_22_20_22103430_________________________22" display="103430 - SODIUM CYANIDE REAGENT LIQUOR 30-33% W/W AND, BULK " xr:uid="{ECDCBBF5-D441-4E7E-9070-6E1FEA6C2F84}"/>
    <hyperlink ref="C3316" location="RANGE!pronto___22_u_pronto_data_L01_22_20_22drilldown_22_20_22stock_code_20_22_20_22103430_________________________22" display="103430 - SODIUM CYANIDE REAGENT LIQUOR 30-33% W/W AND, BULK " xr:uid="{DE2C7923-3E72-45BA-8746-4E551A6A86BD}"/>
    <hyperlink ref="C3317" location="RANGE!pronto___22_u_pronto_data_L01_22_20_22drilldown_22_20_22stock_code_20_22_20_22103430_________________________22" display="103430 - SODIUM CYANIDE REAGENT LIQUOR 30-33% W/W AND, BULK " xr:uid="{863E3853-7745-4725-A01C-B3FB61DA5FE9}"/>
    <hyperlink ref="C3318" location="RANGE!pronto___22_u_pronto_data_L01_22_20_22drilldown_22_20_22stock_code_20_22_20_22103430_________________________22" display="103430 - SODIUM CYANIDE REAGENT LIQUOR 30-33% W/W AND, BULK " xr:uid="{D656A51A-3210-4DB5-8F3E-0C8BB993EDB2}"/>
    <hyperlink ref="C3319" location="RANGE!pronto___22_u_pronto_data_L01_22_20_22drilldown_22_20_22stock_code_20_22_20_22103430_________________________22" display="103430 - SODIUM CYANIDE REAGENT LIQUOR 30-33% W/W AND, BULK " xr:uid="{58F19DE1-250E-4F12-889D-CAB311C3D470}"/>
    <hyperlink ref="C3320" location="RANGE!pronto___22_u_pronto_data_L01_22_20_22drilldown_22_20_22stock_code_20_22_20_22103430_________________________22" display="103430 - SODIUM CYANIDE REAGENT LIQUOR 30-33% W/W AND, BULK " xr:uid="{3AE6F1E6-E775-42D4-B439-F76FD2A6C85B}"/>
    <hyperlink ref="C3321" location="RANGE!pronto___22_u_pronto_data_L01_22_20_22drilldown_22_20_22stock_code_20_22_20_22103430_________________________22" display="103430 - SODIUM CYANIDE REAGENT LIQUOR 30-33% W/W AND, BULK " xr:uid="{9374D68D-62F3-47E1-9B64-AD7BA02DC12A}"/>
    <hyperlink ref="C3322" location="RANGE!pronto___22_u_pronto_data_L01_22_20_22drilldown_22_20_22stock_code_20_22_20_22103430_________________________22" display="103430 - SODIUM CYANIDE REAGENT LIQUOR 30-33% W/W AND, BULK " xr:uid="{D996DB56-D4B3-44EB-8428-D44DEE4E2898}"/>
    <hyperlink ref="C3323" location="RANGE!pronto___22_u_pronto_data_L01_22_20_22drilldown_22_20_22stock_code_20_22_20_22103430_________________________22" display="103430 - SODIUM CYANIDE REAGENT LIQUOR 30-33% W/W AND, BULK " xr:uid="{86A5FB45-ADF3-48A4-903F-E4A23F89F3BD}"/>
    <hyperlink ref="C3324" location="RANGE!pronto___22_u_pronto_data_L01_22_20_22drilldown_22_20_22stock_code_20_22_20_22103430_________________________22" display="103430 - SODIUM CYANIDE REAGENT LIQUOR 30-33% W/W AND, BULK " xr:uid="{8C62CB50-EE3C-41A0-9181-D600886D86A4}"/>
    <hyperlink ref="C3325" location="RANGE!pronto___22_u_pronto_data_L01_22_20_22drilldown_22_20_22stock_code_20_22_20_22103430_________________________22" display="103430 - SODIUM CYANIDE REAGENT LIQUOR 30-33% W/W AND, BULK " xr:uid="{319EE0E2-6139-462B-8772-0D4D7B35E879}"/>
    <hyperlink ref="C3326" location="RANGE!pronto___22_u_pronto_data_L01_22_20_22drilldown_22_20_22stock_code_20_22_20_22103430_________________________22" display="103430 - SODIUM CYANIDE REAGENT LIQUOR 30-33% W/W AND, BULK " xr:uid="{D0C84070-E07F-49B6-A0A2-05C36A44D3D8}"/>
    <hyperlink ref="C3327" location="RANGE!pronto___22_u_pronto_data_L01_22_20_22drilldown_22_20_22stock_code_20_22_20_22103430_________________________22" display="103430 - SODIUM CYANIDE REAGENT LIQUOR 30-33% W/W AND, BULK " xr:uid="{0D93A898-42B7-4728-B016-CB160C4E0A68}"/>
    <hyperlink ref="C3328" location="RANGE!pronto___22_u_pronto_data_L01_22_20_22drilldown_22_20_22stock_code_20_22_20_22103430_________________________22" display="103430 - SODIUM CYANIDE REAGENT LIQUOR 30-33% W/W AND, BULK " xr:uid="{C0BB250E-B788-4537-ADC0-B79C1FAD7B7F}"/>
    <hyperlink ref="C3329" location="RANGE!pronto___22_u_pronto_data_L01_22_20_22drilldown_22_20_22stock_code_20_22_20_22103430_________________________22" display="103430 - SODIUM CYANIDE REAGENT LIQUOR 30-33% W/W AND, BULK " xr:uid="{94FD60EE-3404-4893-A034-94EC9C1FA16E}"/>
    <hyperlink ref="C3330" location="RANGE!pronto___22_u_pronto_data_L01_22_20_22drilldown_22_20_22stock_code_20_22_20_22103430_________________________22" display="103430 - SODIUM CYANIDE REAGENT LIQUOR 30-33% W/W AND, BULK " xr:uid="{E5D7274A-78F3-4F13-808A-C021BD98D495}"/>
    <hyperlink ref="C3331" location="RANGE!pronto___22_u_pronto_data_L01_22_20_22drilldown_22_20_22stock_code_20_22_20_22103430_________________________22" display="103430 - SODIUM CYANIDE REAGENT LIQUOR 30-33% W/W AND, BULK " xr:uid="{43F33443-C79C-4EA4-BE82-0FA2AACAB4EF}"/>
    <hyperlink ref="C3332" location="RANGE!pronto___22_u_pronto_data_L01_22_20_22drilldown_22_20_22stock_code_20_22_20_22103430_________________________22" display="103430 - SODIUM CYANIDE REAGENT LIQUOR 30-33% W/W AND, BULK " xr:uid="{95ECE114-F3F6-456E-B08E-ECD53DE2EF55}"/>
    <hyperlink ref="C3333" location="RANGE!pronto___22_u_pronto_data_L01_22_20_22drilldown_22_20_22stock_code_20_22_20_22103430_________________________22" display="103430 - SODIUM CYANIDE REAGENT LIQUOR 30-33% W/W AND, BULK " xr:uid="{BC2C2084-84ED-43EB-956C-8F6034495BCB}"/>
    <hyperlink ref="C3334" location="RANGE!pronto___22_u_pronto_data_L01_22_20_22drilldown_22_20_22stock_code_20_22_20_22103430_________________________22" display="103430 - SODIUM CYANIDE REAGENT LIQUOR 30-33% W/W AND, BULK " xr:uid="{B0B5448D-9295-443C-A124-E5D6C387E98A}"/>
    <hyperlink ref="C3335" location="RANGE!pronto___22_u_pronto_data_L01_22_20_22drilldown_22_20_22stock_code_20_22_20_22103430_________________________22" display="103430 - SODIUM CYANIDE REAGENT LIQUOR 30-33% W/W AND, BULK " xr:uid="{C74FE1BD-B08D-44D1-9DA8-D29795D95F0B}"/>
    <hyperlink ref="C3336" location="RANGE!pronto___22_u_pronto_data_L01_22_20_22drilldown_22_20_22stock_code_20_22_20_22103430_________________________22" display="103430 - SODIUM CYANIDE REAGENT LIQUOR 30-33% W/W AND, BULK " xr:uid="{EC8AE103-BAFC-4A1A-99E0-C1981FCF45F1}"/>
    <hyperlink ref="C3337" location="RANGE!pronto___22_u_pronto_data_L01_22_20_22drilldown_22_20_22stock_code_20_22_20_22103430_________________________22" display="103430 - SODIUM CYANIDE REAGENT LIQUOR 30-33% W/W AND, BULK " xr:uid="{8402C709-AF0A-44CD-9A53-9622480F5C32}"/>
    <hyperlink ref="C3338" location="RANGE!pronto___22_u_pronto_data_L01_22_20_22drilldown_22_20_22stock_code_20_22_20_22103430_________________________22" display="103430 - SODIUM CYANIDE REAGENT LIQUOR 30-33% W/W AND, BULK " xr:uid="{F3589416-A4F1-4BDB-B20C-90D7A4B8E6A5}"/>
    <hyperlink ref="C3339" location="RANGE!pronto___22_u_pronto_data_L01_22_20_22drilldown_22_20_22stock_code_20_22_20_22103430_________________________22" display="103430 - SODIUM CYANIDE REAGENT LIQUOR 30-33% W/W AND, BULK " xr:uid="{1A3D187A-95A4-41DB-9FCF-D9C352D2EFA0}"/>
    <hyperlink ref="C3340" location="RANGE!pronto___22_u_pronto_data_L01_22_20_22drilldown_22_20_22stock_code_20_22_20_22103430_________________________22" display="103430 - SODIUM CYANIDE REAGENT LIQUOR 30-33% W/W AND, BULK " xr:uid="{687844D9-1D91-44C0-B282-58A640EB47A4}"/>
    <hyperlink ref="C3341" location="RANGE!pronto___22_u_pronto_data_L01_22_20_22drilldown_22_20_22stock_code_20_22_20_22103430_________________________22" display="103430 - SODIUM CYANIDE REAGENT LIQUOR 30-33% W/W AND, BULK " xr:uid="{6E86D877-BF01-4223-AF6A-26C7BA5FEF8F}"/>
    <hyperlink ref="C3342" location="RANGE!pronto___22_u_pronto_data_L01_22_20_22drilldown_22_20_22stock_code_20_22_20_22103430_________________________22" display="103430 - SODIUM CYANIDE REAGENT LIQUOR 30-33% W/W AND, BULK " xr:uid="{A1E475A3-305B-4CE2-9E7C-3CEA12493A56}"/>
    <hyperlink ref="C3343" location="RANGE!pronto___22_u_pronto_data_L01_22_20_22drilldown_22_20_22stock_code_20_22_20_22103430_________________________22" display="103430 - SODIUM CYANIDE REAGENT LIQUOR 30-33% W/W AND, BULK " xr:uid="{36FF4CBA-225E-45F2-9D9B-5509C6A9A02F}"/>
    <hyperlink ref="C3344" location="RANGE!pronto___22_u_pronto_data_L01_22_20_22drilldown_22_20_22stock_code_20_22_20_22103430_________________________22" display="103430 - SODIUM CYANIDE REAGENT LIQUOR 30-33% W/W AND, BULK " xr:uid="{AF21A3D3-6018-4E41-95FC-DAF641485A35}"/>
    <hyperlink ref="C3345" location="RANGE!pronto___22_u_pronto_data_L01_22_20_22drilldown_22_20_22stock_code_20_22_20_22103430_________________________22" display="103430 - SODIUM CYANIDE REAGENT LIQUOR 30-33% W/W AND, BULK " xr:uid="{2A6E2276-B1BD-40ED-AC57-7F0C989FE74E}"/>
    <hyperlink ref="C3346" location="RANGE!pronto___22_u_pronto_data_L01_22_20_22drilldown_22_20_22stock_code_20_22_20_22103430_________________________22" display="103430 - SODIUM CYANIDE REAGENT LIQUOR 30-33% W/W AND, BULK " xr:uid="{162B04AF-2478-4937-9561-C2E45F5782CD}"/>
    <hyperlink ref="C3347" location="RANGE!pronto___22_u_pronto_data_L01_22_20_22drilldown_22_20_22stock_code_20_22_20_22103430_________________________22" display="103430 - SODIUM CYANIDE REAGENT LIQUOR 30-33% W/W AND, BULK " xr:uid="{DFE330D8-D736-4026-AEB0-B6D8F0F9F9F1}"/>
    <hyperlink ref="C3348" location="RANGE!pronto___22_u_pronto_data_L01_22_20_22drilldown_22_20_22stock_code_20_22_20_22103430_________________________22" display="103430 - SODIUM CYANIDE REAGENT LIQUOR 30-33% W/W AND, BULK " xr:uid="{1ED3491F-3502-4620-A0C3-8076021E6F7A}"/>
    <hyperlink ref="C3349" location="RANGE!pronto___22_u_pronto_data_L01_22_20_22drilldown_22_20_22stock_code_20_22_20_22103430_________________________22" display="103430 - SODIUM CYANIDE REAGENT LIQUOR 30-33% W/W AND, BULK " xr:uid="{A402C27B-7075-45A4-8147-E5BBB0A74612}"/>
    <hyperlink ref="C3350" location="RANGE!pronto___22_u_pronto_data_L01_22_20_22drilldown_22_20_22stock_code_20_22_20_22103430_________________________22" display="103430 - SODIUM CYANIDE REAGENT LIQUOR 30-33% W/W AND, BULK " xr:uid="{C983F419-1599-417A-BE2A-DF901B6D5885}"/>
    <hyperlink ref="C3351" location="RANGE!pronto___22_u_pronto_data_L01_22_20_22drilldown_22_20_22stock_code_20_22_20_22103430_________________________22" display="103430 - SODIUM CYANIDE REAGENT LIQUOR 30-33% W/W AND, BULK " xr:uid="{D528D90B-0F12-4422-82DE-3C266223FC87}"/>
    <hyperlink ref="C3352" location="RANGE!pronto___22_u_pronto_data_L01_22_20_22drilldown_22_20_22stock_code_20_22_20_22103430_________________________22" display="103430 - SODIUM CYANIDE REAGENT LIQUOR 30-33% W/W AND, BULK " xr:uid="{57F1DE81-00E6-4494-A67D-B3185ECF378E}"/>
    <hyperlink ref="C3353" location="RANGE!pronto___22_u_pronto_data_L01_22_20_22drilldown_22_20_22stock_code_20_22_20_22103430_________________________22" display="103430 - SODIUM CYANIDE REAGENT LIQUOR 30-33% W/W AND, BULK " xr:uid="{81BA9FE7-69ED-431B-BA32-5AA82921F3E1}"/>
    <hyperlink ref="C3354" location="RANGE!pronto___22_u_pronto_data_L01_22_20_22drilldown_22_20_22stock_code_20_22_20_22103430_________________________22" display="103430 - SODIUM CYANIDE REAGENT LIQUOR 30-33% W/W AND, BULK " xr:uid="{B93BA1C3-08D6-438E-8979-B7B65A2F6B84}"/>
    <hyperlink ref="C3355" location="RANGE!pronto___22_u_pronto_data_L01_22_20_22drilldown_22_20_22stock_code_20_22_20_22103430_________________________22" display="103430 - SODIUM CYANIDE REAGENT LIQUOR 30-33% W/W AND, BULK " xr:uid="{EEA66B96-37FB-41ED-AB0D-A4F94D810E0F}"/>
    <hyperlink ref="C3356" location="RANGE!pronto___22_u_pronto_data_L01_22_20_22drilldown_22_20_22stock_code_20_22_20_22103430_________________________22" display="103430 - SODIUM CYANIDE REAGENT LIQUOR 30-33% W/W AND, BULK " xr:uid="{30A7D0E2-7171-4692-B5AE-503F881F03E8}"/>
    <hyperlink ref="C3357" location="RANGE!pronto___22_u_pronto_data_L01_22_20_22drilldown_22_20_22stock_code_20_22_20_22103430_________________________22" display="103430 - SODIUM CYANIDE REAGENT LIQUOR 30-33% W/W AND, BULK " xr:uid="{16C14A03-0C5C-4892-9945-7B3ED1101E59}"/>
    <hyperlink ref="C3358" location="RANGE!pronto___22_u_pronto_data_L01_22_20_22drilldown_22_20_22stock_code_20_22_20_22103430_________________________22" display="103430 - SODIUM CYANIDE REAGENT LIQUOR 30-33% W/W AND, BULK " xr:uid="{95D5C8DD-1BC4-4532-8AE4-D6F7B17780EF}"/>
    <hyperlink ref="C3359" location="RANGE!pronto___22_u_pronto_data_L01_22_20_22drilldown_22_20_22stock_code_20_22_20_22103430_________________________22" display="103430 - SODIUM CYANIDE REAGENT LIQUOR 30-33% W/W AND, BULK " xr:uid="{B8AF06DD-7EE9-460F-9A22-06FC12AFA9AA}"/>
    <hyperlink ref="C3360" location="RANGE!pronto___22_u_pronto_data_L01_22_20_22drilldown_22_20_22stock_code_20_22_20_22103430_________________________22" display="103430 - SODIUM CYANIDE REAGENT LIQUOR 30-33% W/W AND, BULK " xr:uid="{6323AF7F-8D93-46FB-BA2F-CCD41D3B9CD4}"/>
    <hyperlink ref="C3361" location="RANGE!pronto___22_u_pronto_data_L01_22_20_22drilldown_22_20_22stock_code_20_22_20_22103430_________________________22" display="103430 - SODIUM CYANIDE REAGENT LIQUOR 30-33% W/W AND, BULK " xr:uid="{F549E519-F440-4EE9-8BA7-6E7E4F3A05E0}"/>
    <hyperlink ref="C3362" location="RANGE!pronto___22_u_pronto_data_L01_22_20_22drilldown_22_20_22stock_code_20_22_20_22103430_________________________22" display="103430 - SODIUM CYANIDE REAGENT LIQUOR 30-33% W/W AND, BULK " xr:uid="{28ACF8E4-240F-4542-A10D-C96CA350F450}"/>
    <hyperlink ref="C3363" location="RANGE!pronto___22_u_pronto_data_L01_22_20_22drilldown_22_20_22stock_code_20_22_20_22103430_________________________22" display="103430 - SODIUM CYANIDE REAGENT LIQUOR 30-33% W/W AND, BULK " xr:uid="{4559DC97-7DEF-4146-83F2-EDFA965CDA41}"/>
    <hyperlink ref="C3364" location="RANGE!pronto___22_u_pronto_data_L01_22_20_22drilldown_22_20_22stock_code_20_22_20_22103430_________________________22" display="103430 - SODIUM CYANIDE REAGENT LIQUOR 30-33% W/W AND, BULK " xr:uid="{A810C41A-7C78-475F-BDB3-50DCE12660DB}"/>
    <hyperlink ref="C3365" location="RANGE!pronto___22_u_pronto_data_L01_22_20_22drilldown_22_20_22stock_code_20_22_20_22103430_________________________22" display="103430 - SODIUM CYANIDE REAGENT LIQUOR 30-33% W/W AND, BULK " xr:uid="{2189CC7B-156A-46D7-8E6A-8A5F5E3A4C18}"/>
    <hyperlink ref="C3366" location="RANGE!pronto___22_u_pronto_data_L01_22_20_22drilldown_22_20_22stock_code_20_22_20_22103430_________________________22" display="103430 - SODIUM CYANIDE REAGENT LIQUOR 30-33% W/W AND, BULK " xr:uid="{202E78D6-F827-4EA4-9847-6C5AEF7D8983}"/>
    <hyperlink ref="C3367" location="RANGE!pronto___22_u_pronto_data_L01_22_20_22drilldown_22_20_22stock_code_20_22_20_22103430_________________________22" display="103430 - SODIUM CYANIDE REAGENT LIQUOR 30-33% W/W AND, BULK " xr:uid="{F6F1B616-4F5E-4C2E-91F9-5BEC086BBD50}"/>
    <hyperlink ref="C3368" location="RANGE!pronto___22_u_pronto_data_L01_22_20_22drilldown_22_20_22stock_code_20_22_20_22103430_________________________22" display="103430 - SODIUM CYANIDE REAGENT LIQUOR 30-33% W/W AND, BULK " xr:uid="{C64053F1-7AB9-4B99-B7CA-66C26CFBDF01}"/>
    <hyperlink ref="C3369" location="RANGE!pronto___22_u_pronto_data_L01_22_20_22drilldown_22_20_22stock_code_20_22_20_22103430_________________________22" display="103430 - SODIUM CYANIDE REAGENT LIQUOR 30-33% W/W AND, BULK " xr:uid="{C29CC784-0D73-4BAD-8FF7-CC3E3520616D}"/>
    <hyperlink ref="C3370" location="RANGE!pronto___22_u_pronto_data_L01_22_20_22drilldown_22_20_22stock_code_20_22_20_22103430_________________________22" display="103430 - SODIUM CYANIDE REAGENT LIQUOR 30-33% W/W AND, BULK " xr:uid="{674A149F-0A9A-4C7A-BEBF-891AA92B1761}"/>
    <hyperlink ref="C3371" location="RANGE!pronto___22_u_pronto_data_L01_22_20_22drilldown_22_20_22stock_code_20_22_20_22103430_________________________22" display="103430 - SODIUM CYANIDE REAGENT LIQUOR 30-33% W/W AND, BULK " xr:uid="{B38B7A8D-EDF5-4F2D-A508-6C0793F3C852}"/>
    <hyperlink ref="C3372" location="RANGE!pronto___22_u_pronto_data_L01_22_20_22drilldown_22_20_22stock_code_20_22_20_22103430_________________________22" display="103430 - SODIUM CYANIDE REAGENT LIQUOR 30-33% W/W AND, BULK " xr:uid="{748E0A13-1A91-42D6-B9D9-80A24CF9F318}"/>
    <hyperlink ref="C3373" location="RANGE!pronto___22_u_pronto_data_L01_22_20_22drilldown_22_20_22stock_code_20_22_20_22103430_________________________22" display="103430 - SODIUM CYANIDE REAGENT LIQUOR 30-33% W/W AND, BULK " xr:uid="{DDB3FA38-C03C-4A69-B71A-ABB644AFDD73}"/>
    <hyperlink ref="C3374" location="RANGE!pronto___22_u_pronto_data_L01_22_20_22drilldown_22_20_22stock_code_20_22_20_22103430_________________________22" display="103430 - SODIUM CYANIDE REAGENT LIQUOR 30-33% W/W AND, BULK " xr:uid="{759E7B62-ADC1-4E04-80A7-6337BBF54DE2}"/>
    <hyperlink ref="C3375" location="RANGE!pronto___22_u_pronto_data_L01_22_20_22drilldown_22_20_22stock_code_20_22_20_22103430_________________________22" display="103430 - SODIUM CYANIDE REAGENT LIQUOR 30-33% W/W AND, BULK " xr:uid="{88078BAB-E8AE-4767-BF5B-226B67709798}"/>
    <hyperlink ref="C3376" location="RANGE!pronto___22_u_pronto_data_L01_22_20_22drilldown_22_20_22stock_code_20_22_20_22103430_________________________22" display="103430 - SODIUM CYANIDE REAGENT LIQUOR 30-33% W/W AND, BULK " xr:uid="{B4D9CF5E-1086-4CC2-A7D1-0E7F840550AB}"/>
    <hyperlink ref="C3377" location="RANGE!pronto___22_u_pronto_data_L01_22_20_22drilldown_22_20_22stock_code_20_22_20_22103430_________________________22" display="103430 - SODIUM CYANIDE REAGENT LIQUOR 30-33% W/W AND, BULK " xr:uid="{9B16D604-2992-4B1F-8B1A-7EA65E85FD3E}"/>
    <hyperlink ref="C3378" location="RANGE!pronto___22_u_pronto_data_L01_22_20_22drilldown_22_20_22stock_code_20_22_20_22103430_________________________22" display="103430 - SODIUM CYANIDE REAGENT LIQUOR 30-33% W/W AND, BULK " xr:uid="{F69C337B-FEF5-4555-B78F-A47A353D41D5}"/>
    <hyperlink ref="C3379" location="RANGE!pronto___22_u_pronto_data_L01_22_20_22drilldown_22_20_22stock_code_20_22_20_22103430_________________________22" display="103430 - SODIUM CYANIDE REAGENT LIQUOR 30-33% W/W AND, BULK " xr:uid="{28D55BE7-2835-4484-8997-64FFFE22AD33}"/>
    <hyperlink ref="C3380" location="RANGE!pronto___22_u_pronto_data_L01_22_20_22drilldown_22_20_22stock_code_20_22_20_22103430_________________________22" display="103430 - SODIUM CYANIDE REAGENT LIQUOR 30-33% W/W AND, BULK " xr:uid="{C295C88D-4E7A-4F92-A885-25AD540DE0E7}"/>
    <hyperlink ref="C3381" location="RANGE!pronto___22_u_pronto_data_L01_22_20_22drilldown_22_20_22stock_code_20_22_20_22103430_________________________22" display="103430 - SODIUM CYANIDE REAGENT LIQUOR 30-33% W/W AND, BULK " xr:uid="{B55F4691-DC9C-4505-BC63-3135E3C53BFB}"/>
    <hyperlink ref="C3382" location="RANGE!pronto___22_u_pronto_data_L01_22_20_22drilldown_22_20_22stock_code_20_22_20_22103430_________________________22" display="103430 - SODIUM CYANIDE REAGENT LIQUOR 30-33% W/W AND, BULK " xr:uid="{41B233E5-22B8-49D3-ADCF-60903E0C2948}"/>
    <hyperlink ref="C3383" location="RANGE!pronto___22_u_pronto_data_L01_22_20_22drilldown_22_20_22stock_code_20_22_20_22103430_________________________22" display="103430 - SODIUM CYANIDE REAGENT LIQUOR 30-33% W/W AND, BULK " xr:uid="{AF24E613-7462-4E22-BBE4-27B0DFAED28B}"/>
    <hyperlink ref="C3384" location="RANGE!pronto___22_u_pronto_data_L01_22_20_22drilldown_22_20_22stock_code_20_22_20_22103430_________________________22" display="103430 - SODIUM CYANIDE REAGENT LIQUOR 30-33% W/W AND, BULK " xr:uid="{A8B2FB8A-03CC-4BD2-BA5A-8F19E3F4A1B9}"/>
    <hyperlink ref="C3385" location="RANGE!pronto___22_u_pronto_data_L01_22_20_22drilldown_22_20_22stock_code_20_22_20_22103430_________________________22" display="103430 - SODIUM CYANIDE REAGENT LIQUOR 30-33% W/W AND, BULK " xr:uid="{304B18DD-D1C5-43E5-8C2E-3AA4BAEF97F8}"/>
    <hyperlink ref="C3386" location="RANGE!pronto___22_u_pronto_data_L01_22_20_22drilldown_22_20_22stock_code_20_22_20_22103430_________________________22" display="103430 - SODIUM CYANIDE REAGENT LIQUOR 30-33% W/W AND, BULK " xr:uid="{8FCD5416-4D6A-4615-B85B-3F96BDBDA810}"/>
    <hyperlink ref="C3387" location="RANGE!pronto___22_u_pronto_data_L01_22_20_22drilldown_22_20_22stock_code_20_22_20_22103430_________________________22" display="103430 - SODIUM CYANIDE REAGENT LIQUOR 30-33% W/W AND, BULK " xr:uid="{0A05BDFA-8EB0-441D-A9E0-D4DE320449C4}"/>
    <hyperlink ref="C3388" location="RANGE!pronto___22_u_pronto_data_L01_22_20_22drilldown_22_20_22stock_code_20_22_20_22103430_________________________22" display="103430 - SODIUM CYANIDE REAGENT LIQUOR 30-33% W/W AND, BULK " xr:uid="{89AAD4C9-974A-4235-9CCB-AE81B358FFAB}"/>
    <hyperlink ref="C3389" location="RANGE!pronto___22_u_pronto_data_L01_22_20_22drilldown_22_20_22stock_code_20_22_20_22103430_________________________22" display="103430 - SODIUM CYANIDE REAGENT LIQUOR 30-33% W/W AND, BULK " xr:uid="{CAD622C7-E7ED-461B-ADA7-EC8E120896C6}"/>
    <hyperlink ref="C3390" location="RANGE!pronto___22_u_pronto_data_L01_22_20_22drilldown_22_20_22stock_code_20_22_20_22103430_________________________22" display="103430 - SODIUM CYANIDE REAGENT LIQUOR 30-33% W/W AND, BULK " xr:uid="{87649BA6-B75C-4E31-9BA3-F47ED2756D0F}"/>
    <hyperlink ref="C3391" location="RANGE!pronto___22_u_pronto_data_L01_22_20_22drilldown_22_20_22stock_code_20_22_20_22103430_________________________22" display="103430 - SODIUM CYANIDE REAGENT LIQUOR 30-33% W/W AND, BULK " xr:uid="{9FB22E03-85F8-433B-9855-883C3A9592A0}"/>
    <hyperlink ref="C3392" location="RANGE!pronto___22_u_pronto_data_L01_22_20_22drilldown_22_20_22stock_code_20_22_20_22103430_________________________22" display="103430 - SODIUM CYANIDE REAGENT LIQUOR 30-33% W/W AND, BULK " xr:uid="{3909A63F-72B3-476B-A9A1-B432C195327A}"/>
    <hyperlink ref="C3393" location="RANGE!pronto___22_u_pronto_data_L01_22_20_22drilldown_22_20_22stock_code_20_22_20_22103430_________________________22" display="103430 - SODIUM CYANIDE REAGENT LIQUOR 30-33% W/W AND, BULK " xr:uid="{E81D42EA-B3B9-49F4-BFA0-2DFF5AA4B029}"/>
    <hyperlink ref="C3394" location="RANGE!pronto___22_u_pronto_data_L01_22_20_22drilldown_22_20_22stock_code_20_22_20_22103430_________________________22" display="103430 - SODIUM CYANIDE REAGENT LIQUOR 30-33% W/W AND, BULK " xr:uid="{76E088B8-BCD4-4E54-9F5D-D66B16C0BE3F}"/>
    <hyperlink ref="C3395" location="RANGE!pronto___22_u_pronto_data_L01_22_20_22drilldown_22_20_22stock_code_20_22_20_22103430_________________________22" display="103430 - SODIUM CYANIDE REAGENT LIQUOR 30-33% W/W AND, BULK " xr:uid="{71EEAAA6-6498-468C-B393-E2FA0153FF40}"/>
    <hyperlink ref="C3396" location="RANGE!pronto___22_u_pronto_data_L01_22_20_22drilldown_22_20_22stock_code_20_22_20_22103430_________________________22" display="103430 - SODIUM CYANIDE REAGENT LIQUOR 30-33% W/W AND, BULK " xr:uid="{0D44CA46-0DE6-49B5-A355-4E4847CABE08}"/>
    <hyperlink ref="C3397" location="RANGE!pronto___22_u_pronto_data_L01_22_20_22drilldown_22_20_22stock_code_20_22_20_22103430_________________________22" display="103430 - SODIUM CYANIDE REAGENT LIQUOR 30-33% W/W AND, BULK " xr:uid="{29CB653B-3193-4842-A900-0B07BAFEADC5}"/>
    <hyperlink ref="C3398" location="RANGE!pronto___22_u_pronto_data_L01_22_20_22drilldown_22_20_22stock_code_20_22_20_22103430_________________________22" display="103430 - SODIUM CYANIDE REAGENT LIQUOR 30-33% W/W AND, BULK " xr:uid="{3AFBB98F-BF39-4E8A-8270-57263D400338}"/>
    <hyperlink ref="C3399" location="RANGE!pronto___22_u_pronto_data_L01_22_20_22drilldown_22_20_22stock_code_20_22_20_22103430_________________________22" display="103430 - SODIUM CYANIDE REAGENT LIQUOR 30-33% W/W AND, BULK " xr:uid="{90B1E668-4788-4683-9A1A-347232B971D1}"/>
    <hyperlink ref="C3400" location="RANGE!pronto___22_u_pronto_data_L01_22_20_22drilldown_22_20_22stock_code_20_22_20_22103430_________________________22" display="103430 - SODIUM CYANIDE REAGENT LIQUOR 30-33% W/W AND, BULK " xr:uid="{D02FA926-8B43-48BA-90C8-8F7150EFFD21}"/>
    <hyperlink ref="C3401" location="RANGE!pronto___22_u_pronto_data_L01_22_20_22drilldown_22_20_22stock_code_20_22_20_22103430_________________________22" display="103430 - SODIUM CYANIDE REAGENT LIQUOR 30-33% W/W AND, BULK " xr:uid="{A107CC37-895A-4D7D-B4EC-CF29B9B5190C}"/>
    <hyperlink ref="C3402" location="RANGE!pronto___22_u_pronto_data_L01_22_20_22drilldown_22_20_22stock_code_20_22_20_22103430_________________________22" display="103430 - SODIUM CYANIDE REAGENT LIQUOR 30-33% W/W AND, BULK " xr:uid="{6C6F3603-232D-4B22-BBF7-7A13F0A2AF31}"/>
    <hyperlink ref="C3403" location="RANGE!pronto___22_u_pronto_data_L01_22_20_22drilldown_22_20_22stock_code_20_22_20_22103430_________________________22" display="103430 - SODIUM CYANIDE REAGENT LIQUOR 30-33% W/W AND, BULK " xr:uid="{97418D01-C4A9-4C08-8F8D-070A24577C17}"/>
    <hyperlink ref="C3404" location="RANGE!pronto___22_u_pronto_data_L01_22_20_22drilldown_22_20_22stock_code_20_22_20_22103430_________________________22" display="103430 - SODIUM CYANIDE REAGENT LIQUOR 30-33% W/W AND, BULK " xr:uid="{BD1FCA40-B0B5-423B-A7CD-8C8A6DF30089}"/>
    <hyperlink ref="C3405" location="RANGE!pronto___22_u_pronto_data_L01_22_20_22drilldown_22_20_22stock_code_20_22_20_22103430_________________________22" display="103430 - SODIUM CYANIDE REAGENT LIQUOR 30-33% W/W AND, BULK " xr:uid="{BD0C7316-798E-4D9D-906C-D4E8BDC9BDA0}"/>
    <hyperlink ref="C3406" location="RANGE!pronto___22_u_pronto_data_L01_22_20_22drilldown_22_20_22stock_code_20_22_20_22103430_________________________22" display="103430 - SODIUM CYANIDE REAGENT LIQUOR 30-33% W/W AND, BULK " xr:uid="{3F83423E-C669-46AB-B4C5-E1F4DAF3EB78}"/>
    <hyperlink ref="C3407" location="RANGE!pronto___22_u_pronto_data_L01_22_20_22drilldown_22_20_22stock_code_20_22_20_22103430_________________________22" display="103430 - SODIUM CYANIDE REAGENT LIQUOR 30-33% W/W AND, BULK " xr:uid="{4E266D89-A2B2-4CA9-840D-CBAAE896D0BD}"/>
    <hyperlink ref="C3408" location="RANGE!pronto___22_u_pronto_data_L01_22_20_22drilldown_22_20_22stock_code_20_22_20_22103430_________________________22" display="103430 - SODIUM CYANIDE REAGENT LIQUOR 30-33% W/W AND, BULK " xr:uid="{EEE5AF4E-E55C-4905-B0B3-9C69A9D82698}"/>
    <hyperlink ref="C3409" location="RANGE!pronto___22_u_pronto_data_L01_22_20_22drilldown_22_20_22stock_code_20_22_20_22103430_________________________22" display="103430 - SODIUM CYANIDE REAGENT LIQUOR 30-33% W/W AND, BULK " xr:uid="{0A374A0E-4268-48BD-983F-8E73924B48AE}"/>
    <hyperlink ref="C3410" location="RANGE!pronto___22_u_pronto_data_L01_22_20_22drilldown_22_20_22stock_code_20_22_20_22103430_________________________22" display="103430 - SODIUM CYANIDE REAGENT LIQUOR 30-33% W/W AND, BULK " xr:uid="{59DF1C12-4DC7-4B5E-8084-7E7A1262FD13}"/>
    <hyperlink ref="C3411" location="RANGE!pronto___22_u_pronto_data_L01_22_20_22drilldown_22_20_22stock_code_20_22_20_22103430_________________________22" display="103430 - SODIUM CYANIDE REAGENT LIQUOR 30-33% W/W AND, BULK " xr:uid="{9F2F4AFF-1399-43AC-B805-E033993D5886}"/>
    <hyperlink ref="C3412" location="RANGE!pronto___22_u_pronto_data_L01_22_20_22drilldown_22_20_22stock_code_20_22_20_22103430_________________________22" display="103430 - SODIUM CYANIDE REAGENT LIQUOR 30-33% W/W AND, BULK " xr:uid="{FC499A4D-FFA8-4D30-A2D9-A594723BFEB9}"/>
    <hyperlink ref="C3413" location="RANGE!pronto___22_u_pronto_data_L01_22_20_22drilldown_22_20_22stock_code_20_22_20_22103430_________________________22" display="103430 - SODIUM CYANIDE REAGENT LIQUOR 30-33% W/W AND, BULK " xr:uid="{8E4E2135-DB4F-4675-A9CC-640EDDA1BAE9}"/>
    <hyperlink ref="C3414" location="RANGE!pronto___22_u_pronto_data_L01_22_20_22drilldown_22_20_22stock_code_20_22_20_22103430_________________________22" display="103430 - SODIUM CYANIDE REAGENT LIQUOR 30-33% W/W AND, BULK " xr:uid="{66453743-D24C-41B7-A202-E8826C87CC90}"/>
    <hyperlink ref="C3415" location="RANGE!pronto___22_u_pronto_data_L01_22_20_22drilldown_22_20_22stock_code_20_22_20_22103430_________________________22" display="103430 - SODIUM CYANIDE REAGENT LIQUOR 30-33% W/W AND, BULK " xr:uid="{50FC240F-058C-4322-B646-07F59EF08DA6}"/>
    <hyperlink ref="C3416" location="RANGE!pronto___22_u_pronto_data_L01_22_20_22drilldown_22_20_22stock_code_20_22_20_22103430_________________________22" display="103430 - SODIUM CYANIDE REAGENT LIQUOR 30-33% W/W AND, BULK " xr:uid="{4AE22349-B43A-49BB-8664-E60CFC0B6FC1}"/>
    <hyperlink ref="C3417" location="RANGE!pronto___22_u_pronto_data_L01_22_20_22drilldown_22_20_22stock_code_20_22_20_22103430_________________________22" display="103430 - SODIUM CYANIDE REAGENT LIQUOR 30-33% W/W AND, BULK " xr:uid="{F39B217A-3687-4631-B741-3B16C10B04F5}"/>
    <hyperlink ref="C3418" location="RANGE!pronto___22_u_pronto_data_L01_22_20_22drilldown_22_20_22stock_code_20_22_20_22103430_________________________22" display="103430 - SODIUM CYANIDE REAGENT LIQUOR 30-33% W/W AND, BULK " xr:uid="{B4537C17-F460-48A1-B119-F89C5D8E607B}"/>
    <hyperlink ref="C3419" location="RANGE!pronto___22_u_pronto_data_L01_22_20_22drilldown_22_20_22stock_code_20_22_20_22103430_________________________22" display="103430 - SODIUM CYANIDE REAGENT LIQUOR 30-33% W/W AND, BULK " xr:uid="{20810539-E875-452A-B035-2FC71CB740C0}"/>
    <hyperlink ref="C3420" location="RANGE!pronto___22_u_pronto_data_L01_22_20_22drilldown_22_20_22stock_code_20_22_20_22103430_________________________22" display="103430 - SODIUM CYANIDE REAGENT LIQUOR 30-33% W/W AND, BULK " xr:uid="{CF78EEC2-2550-41CA-8035-75D434D30641}"/>
    <hyperlink ref="C3421" location="RANGE!pronto___22_u_pronto_data_L01_22_20_22drilldown_22_20_22stock_code_20_22_20_22103430_________________________22" display="103430 - SODIUM CYANIDE REAGENT LIQUOR 30-33% W/W AND, BULK " xr:uid="{AC15CBD3-0E40-43C7-838D-251EA9307942}"/>
    <hyperlink ref="C3422" location="RANGE!pronto___22_u_pronto_data_L01_22_20_22drilldown_22_20_22stock_code_20_22_20_22103430_________________________22" display="103430 - SODIUM CYANIDE REAGENT LIQUOR 30-33% W/W AND, BULK " xr:uid="{07A78A79-6E37-40D7-9965-C57522A3ED35}"/>
    <hyperlink ref="C3423" location="RANGE!pronto___22_u_pronto_data_L01_22_20_22drilldown_22_20_22stock_code_20_22_20_22103430_________________________22" display="103430 - SODIUM CYANIDE REAGENT LIQUOR 30-33% W/W AND, BULK " xr:uid="{FD628D5D-EA1C-4B9E-B5E9-FB20736E7F2F}"/>
    <hyperlink ref="C3424" location="RANGE!pronto___22_u_pronto_data_L01_22_20_22drilldown_22_20_22stock_code_20_22_20_22103430_________________________22" display="103430 - SODIUM CYANIDE REAGENT LIQUOR 30-33% W/W AND, BULK " xr:uid="{E12E177F-38E6-44AD-80C6-900FF086974B}"/>
    <hyperlink ref="C3425" location="RANGE!pronto___22_u_pronto_data_L01_22_20_22drilldown_22_20_22stock_code_20_22_20_22103430_________________________22" display="103430 - SODIUM CYANIDE REAGENT LIQUOR 30-33% W/W AND, BULK " xr:uid="{6658B266-5380-4C49-BD41-B58FEB0E8765}"/>
    <hyperlink ref="C3426" location="RANGE!pronto___22_u_pronto_data_L01_22_20_22drilldown_22_20_22stock_code_20_22_20_22103430_________________________22" display="103430 - SODIUM CYANIDE REAGENT LIQUOR 30-33% W/W AND, BULK " xr:uid="{BC9855B6-5C4F-4DF9-96EF-D9719B0C02A4}"/>
    <hyperlink ref="C3427" location="RANGE!pronto___22_u_pronto_data_L01_22_20_22drilldown_22_20_22stock_code_20_22_20_22103430_________________________22" display="103430 - SODIUM CYANIDE REAGENT LIQUOR 30-33% W/W AND, BULK " xr:uid="{50D0CD59-336A-4F96-B598-5E923F7992FC}"/>
    <hyperlink ref="C3429" location="RANGE!pronto___22_u_pronto_data_L01_22_20_22drilldown_22_20_22stock_code_20_22_20_22103466_________________________22" display="103466 - ALUM SOLUTION 46% 1300KG IBC  " xr:uid="{155A0D70-D87B-4A88-8DB6-C198D2C1B0EB}"/>
    <hyperlink ref="C3430" location="RANGE!pronto___22_u_pronto_data_L01_22_20_22drilldown_22_20_22stock_code_20_22_20_22103466_________________________22" display="103466 - ALUM SOLUTION 46% 1300KG IBC  " xr:uid="{09B99577-4B05-486B-A234-2DAFB0A1C6DE}"/>
    <hyperlink ref="C3431" location="RANGE!pronto___22_u_pronto_data_L01_22_20_22drilldown_22_20_22stock_code_20_22_20_22103466_________________________22" display="103466 - ALUM SOLUTION 46% 1300KG IBC  " xr:uid="{C52B971E-409E-4A87-97D4-242CBC210C70}"/>
    <hyperlink ref="C3432" location="RANGE!pronto___22_u_pronto_data_L01_22_20_22drilldown_22_20_22stock_code_20_22_20_22103466_________________________22" display="103466 - ALUM SOLUTION 46% 1300KG IBC  " xr:uid="{4BFA3A40-5AB0-4731-9A78-4F1DDF5402E3}"/>
    <hyperlink ref="C3433" location="RANGE!pronto___22_u_pronto_data_L01_22_20_22drilldown_22_20_22stock_code_20_22_20_22103466_________________________22" display="103466 - ALUM SOLUTION 46% 1300KG IBC  " xr:uid="{46C135E7-99B2-44AE-96F8-39E6A7A1099B}"/>
    <hyperlink ref="C3434" location="RANGE!pronto___22_u_pronto_data_L01_22_20_22drilldown_22_20_22stock_code_20_22_20_22103466_________________________22" display="103466 - ALUM SOLUTION 46% 1300KG IBC  " xr:uid="{18078B2F-A84F-41F0-88D1-E4A23716EB28}"/>
    <hyperlink ref="C3435" location="RANGE!pronto___22_u_pronto_data_L01_22_20_22drilldown_22_20_22stock_code_20_22_20_22103466_________________________22" display="103466 - ALUM SOLUTION 46% 1300KG IBC  " xr:uid="{ED9D9E90-3954-4240-970B-E9E982308F59}"/>
    <hyperlink ref="C3436" location="RANGE!pronto___22_u_pronto_data_L01_22_20_22drilldown_22_20_22stock_code_20_22_20_22103466_________________________22" display="103466 - ALUM SOLUTION 46% 1300KG IBC  " xr:uid="{3DB4F61E-1C5F-4B1C-81A3-F682C3B9A3DC}"/>
    <hyperlink ref="C3437" location="RANGE!pronto___22_u_pronto_data_L01_22_20_22drilldown_22_20_22stock_code_20_22_20_22103466_________________________22" display="103466 - ALUM SOLUTION 46% 1300KG IBC  " xr:uid="{44EEF7A1-25F6-4E06-BC31-35206238B5FB}"/>
    <hyperlink ref="C3438" location="RANGE!pronto___22_u_pronto_data_L01_22_20_22drilldown_22_20_22stock_code_20_22_20_22103466_________________________22" display="103466 - ALUM SOLUTION 46% 1300KG IBC  " xr:uid="{625A6405-9782-4833-803E-BC9629489772}"/>
    <hyperlink ref="C3439" location="RANGE!pronto___22_u_pronto_data_L01_22_20_22drilldown_22_20_22stock_code_20_22_20_22103466_________________________22" display="103466 - ALUM SOLUTION 46% 1300KG IBC  " xr:uid="{308AD397-5C76-4223-AFAD-0F47D375D2E2}"/>
    <hyperlink ref="C3440" location="RANGE!pronto___22_u_pronto_data_L01_22_20_22drilldown_22_20_22stock_code_20_22_20_22103466_________________________22" display="103466 - ALUM SOLUTION 46% 1300KG IBC  " xr:uid="{5CFD223D-A0C6-49BB-90EC-6DA311825D3F}"/>
    <hyperlink ref="C3441" location="RANGE!pronto___22_u_pronto_data_L01_22_20_22drilldown_22_20_22stock_code_20_22_20_22103466_________________________22" display="103466 - ALUM SOLUTION 46% 1300KG IBC  " xr:uid="{F044A790-9C2C-46DF-B9C3-3B4469A221C5}"/>
    <hyperlink ref="C3442" location="RANGE!pronto___22_u_pronto_data_L01_22_20_22drilldown_22_20_22stock_code_20_22_20_22103466_________________________22" display="103466 - ALUM SOLUTION 46% 1300KG IBC  " xr:uid="{24750FA9-CC71-4D19-8153-6D60B734639D}"/>
    <hyperlink ref="C3443" location="RANGE!pronto___22_u_pronto_data_L01_22_20_22drilldown_22_20_22stock_code_20_22_20_22103466_________________________22" display="103466 - ALUM SOLUTION 46% 1300KG IBC  " xr:uid="{2AC7AB59-AC16-4274-9D2D-11F0F5DE0F31}"/>
    <hyperlink ref="C3444" location="RANGE!pronto___22_u_pronto_data_L01_22_20_22drilldown_22_20_22stock_code_20_22_20_22103466_________________________22" display="103466 - ALUM SOLUTION 46% 1300KG IBC  " xr:uid="{69667127-5114-4DF9-A009-738F75CDAB99}"/>
    <hyperlink ref="C3445" location="RANGE!pronto___22_u_pronto_data_L01_22_20_22drilldown_22_20_22stock_code_20_22_20_22103466_________________________22" display="103466 - ALUM SOLUTION 46% 1300KG IBC  " xr:uid="{63BA3530-77F1-46F7-86E0-377FC7B5D052}"/>
    <hyperlink ref="C3446" location="RANGE!pronto___22_u_pronto_data_L01_22_20_22drilldown_22_20_22stock_code_20_22_20_22103466_________________________22" display="103466 - ALUM SOLUTION 46% 1300KG IBC  " xr:uid="{D390DB0B-9FE0-464E-9497-1CD27B081139}"/>
    <hyperlink ref="C3447" location="RANGE!pronto___22_u_pronto_data_L01_22_20_22drilldown_22_20_22stock_code_20_22_20_22103466_________________________22" display="103466 - ALUM SOLUTION 46% 1300KG IBC  " xr:uid="{19664A97-EDA9-4FBC-BAE7-A07B060E928A}"/>
    <hyperlink ref="C3448" location="RANGE!pronto___22_u_pronto_data_L01_22_20_22drilldown_22_20_22stock_code_20_22_20_22103466_________________________22" display="103466 - ALUM SOLUTION 46% 1300KG IBC  " xr:uid="{F2B8FFDF-D48C-4585-9FF5-67D980921310}"/>
    <hyperlink ref="C3449" location="RANGE!pronto___22_u_pronto_data_L01_22_20_22drilldown_22_20_22stock_code_20_22_20_22103466_________________________22" display="103466 - ALUM SOLUTION 46% 1300KG IBC  " xr:uid="{04E131DD-D64C-4E5C-95ED-8D62DAD67B6D}"/>
    <hyperlink ref="C3450" location="RANGE!pronto___22_u_pronto_data_L01_22_20_22drilldown_22_20_22stock_code_20_22_20_22103466_________________________22" display="103466 - ALUM SOLUTION 46% 1300KG IBC  " xr:uid="{2775630E-54C2-4DDB-A1C3-7DA235A347AE}"/>
    <hyperlink ref="C3451" location="RANGE!pronto___22_u_pronto_data_L01_22_20_22drilldown_22_20_22stock_code_20_22_20_22103466_________________________22" display="103466 - ALUM SOLUTION 46% 1300KG IBC  " xr:uid="{C3317A0F-9673-42B9-8E7A-965B98359F81}"/>
    <hyperlink ref="C3452" location="RANGE!pronto___22_u_pronto_data_L01_22_20_22drilldown_22_20_22stock_code_20_22_20_22103466_________________________22" display="103466 - ALUM SOLUTION 46% 1300KG IBC  " xr:uid="{4A03D1F3-66DA-4907-B502-FFDFAE88D85B}"/>
    <hyperlink ref="C3453" location="RANGE!pronto___22_u_pronto_data_L01_22_20_22drilldown_22_20_22stock_code_20_22_20_22103466_________________________22" display="103466 - ALUM SOLUTION 46% 1300KG IBC  " xr:uid="{61E47AF1-47D5-4C72-8213-8B1D4B22D198}"/>
    <hyperlink ref="C3454" location="RANGE!pronto___22_u_pronto_data_L01_22_20_22drilldown_22_20_22stock_code_20_22_20_22103466_________________________22" display="103466 - ALUM SOLUTION 46% 1300KG IBC  " xr:uid="{0E029131-E3F4-41E5-ABC2-D6883E2CCE2F}"/>
    <hyperlink ref="C3455" location="RANGE!pronto___22_u_pronto_data_L01_22_20_22drilldown_22_20_22stock_code_20_22_20_22103466_________________________22" display="103466 - ALUM SOLUTION 46% 1300KG IBC  " xr:uid="{B36DB0D9-2E0B-4335-9552-C0D3393DA6A8}"/>
    <hyperlink ref="C3456" location="RANGE!pronto___22_u_pronto_data_L01_22_20_22drilldown_22_20_22stock_code_20_22_20_22103466_________________________22" display="103466 - ALUM SOLUTION 46% 1300KG IBC  " xr:uid="{C6856C69-91F2-46EF-885D-A69C9D462FEE}"/>
    <hyperlink ref="C3457" location="RANGE!pronto___22_u_pronto_data_L01_22_20_22drilldown_22_20_22stock_code_20_22_20_22103466_________________________22" display="103466 - ALUM SOLUTION 46% 1300KG IBC  " xr:uid="{9E1896B5-A0C1-4510-94F2-62CF2207FEF6}"/>
    <hyperlink ref="C3458" location="RANGE!pronto___22_u_pronto_data_L01_22_20_22drilldown_22_20_22stock_code_20_22_20_22103466_________________________22" display="103466 - ALUM SOLUTION 46% 1300KG IBC  " xr:uid="{097C3D39-74B8-4DBA-BB87-74BD7D471988}"/>
    <hyperlink ref="C3459" location="RANGE!pronto___22_u_pronto_data_L01_22_20_22drilldown_22_20_22stock_code_20_22_20_22103466_________________________22" display="103466 - ALUM SOLUTION 46% 1300KG IBC  " xr:uid="{E0A1044E-0029-4E13-89F1-545AAB07815B}"/>
    <hyperlink ref="C3460" location="RANGE!pronto___22_u_pronto_data_L01_22_20_22drilldown_22_20_22stock_code_20_22_20_22103466_________________________22" display="103466 - ALUM SOLUTION 46% 1300KG IBC  " xr:uid="{B4C11F00-7BC8-49BF-B795-87FF34C4BF06}"/>
    <hyperlink ref="C3461" location="RANGE!pronto___22_u_pronto_data_L01_22_20_22drilldown_22_20_22stock_code_20_22_20_22103466_________________________22" display="103466 - ALUM SOLUTION 46% 1300KG IBC  " xr:uid="{3C1F1BAB-21D1-4336-99DF-46FE8CB5CFBC}"/>
    <hyperlink ref="C3462" location="RANGE!pronto___22_u_pronto_data_L01_22_20_22drilldown_22_20_22stock_code_20_22_20_22103466_________________________22" display="103466 - ALUM SOLUTION 46% 1300KG IBC  " xr:uid="{AEA7C627-CEF0-4E86-8277-D92D017843DB}"/>
    <hyperlink ref="C3463" location="RANGE!pronto___22_u_pronto_data_L01_22_20_22drilldown_22_20_22stock_code_20_22_20_22103466_________________________22" display="103466 - ALUM SOLUTION 46% 1300KG IBC  " xr:uid="{7A19D064-ADCE-4D2C-B4BB-4BDFCB5F38E2}"/>
    <hyperlink ref="C3464" location="RANGE!pronto___22_u_pronto_data_L01_22_20_22drilldown_22_20_22stock_code_20_22_20_22103466_________________________22" display="103466 - ALUM SOLUTION 46% 1300KG IBC  " xr:uid="{E623A92B-E4E0-4B1A-BED0-6510259B4FFE}"/>
    <hyperlink ref="C3465" location="RANGE!pronto___22_u_pronto_data_L01_22_20_22drilldown_22_20_22stock_code_20_22_20_22103466_________________________22" display="103466 - ALUM SOLUTION 46% 1300KG IBC  " xr:uid="{2E33D9FF-40EF-4157-BA98-9CFC6BFEDC7D}"/>
    <hyperlink ref="C3466" location="RANGE!pronto___22_u_pronto_data_L01_22_20_22drilldown_22_20_22stock_code_20_22_20_22103466_________________________22" display="103466 - ALUM SOLUTION 46% 1300KG IBC  " xr:uid="{28A00C40-186A-4EBA-996A-F4D04E165DCD}"/>
    <hyperlink ref="C3467" location="RANGE!pronto___22_u_pronto_data_L01_22_20_22drilldown_22_20_22stock_code_20_22_20_22103466_________________________22" display="103466 - ALUM SOLUTION 46% 1300KG IBC  " xr:uid="{37264D7C-3621-4E73-9552-E636D10CE0B7}"/>
    <hyperlink ref="C3468" location="RANGE!pronto___22_u_pronto_data_L01_22_20_22drilldown_22_20_22stock_code_20_22_20_22103466_________________________22" display="103466 - ALUM SOLUTION 46% 1300KG IBC  " xr:uid="{BF14100B-963E-437C-B641-E1AEA0DC5B10}"/>
    <hyperlink ref="C3469" location="RANGE!pronto___22_u_pronto_data_L01_22_20_22drilldown_22_20_22stock_code_20_22_20_22103466_________________________22" display="103466 - ALUM SOLUTION 46% 1300KG IBC  " xr:uid="{3B52AC8B-8EA1-4F91-BA15-CB8B8B96A888}"/>
    <hyperlink ref="C3470" location="RANGE!pronto___22_u_pronto_data_L01_22_20_22drilldown_22_20_22stock_code_20_22_20_22103466_________________________22" display="103466 - ALUM SOLUTION 46% 1300KG IBC  " xr:uid="{69F192C2-8E92-41A1-9446-33742E0D06AE}"/>
    <hyperlink ref="C3471" location="RANGE!pronto___22_u_pronto_data_L01_22_20_22drilldown_22_20_22stock_code_20_22_20_22103466_________________________22" display="103466 - ALUM SOLUTION 46% 1300KG IBC  " xr:uid="{91074238-1D73-493E-88B4-CEC870A1EB3D}"/>
    <hyperlink ref="C3472" location="RANGE!pronto___22_u_pronto_data_L01_22_20_22drilldown_22_20_22stock_code_20_22_20_22103466_________________________22" display="103466 - ALUM SOLUTION 46% 1300KG IBC  " xr:uid="{3D5144F9-0F7C-431D-85A9-70D647DBD9F2}"/>
    <hyperlink ref="C3473" location="RANGE!pronto___22_u_pronto_data_L01_22_20_22drilldown_22_20_22stock_code_20_22_20_22103466_________________________22" display="103466 - ALUM SOLUTION 46% 1300KG IBC  " xr:uid="{42E1DAEE-2617-462E-B160-1459491AD468}"/>
    <hyperlink ref="C3474" location="RANGE!pronto___22_u_pronto_data_L01_22_20_22drilldown_22_20_22stock_code_20_22_20_22103466_________________________22" display="103466 - ALUM SOLUTION 46% 1300KG IBC  " xr:uid="{2D51C601-B98E-411D-B320-E3057E77D926}"/>
    <hyperlink ref="C3475" location="RANGE!pronto___22_u_pronto_data_L01_22_20_22drilldown_22_20_22stock_code_20_22_20_22103466_________________________22" display="103466 - ALUM SOLUTION 46% 1300KG IBC  " xr:uid="{1B83FD77-31A9-473F-9D99-2F157566456A}"/>
    <hyperlink ref="C3476" location="RANGE!pronto___22_u_pronto_data_L01_22_20_22drilldown_22_20_22stock_code_20_22_20_22103466_________________________22" display="103466 - ALUM SOLUTION 46% 1300KG IBC  " xr:uid="{B452321D-A2ED-42F0-B981-BBAD5F62CBB0}"/>
    <hyperlink ref="C3477" location="RANGE!pronto___22_u_pronto_data_L01_22_20_22drilldown_22_20_22stock_code_20_22_20_22103466_________________________22" display="103466 - ALUM SOLUTION 46% 1300KG IBC  " xr:uid="{8EE87C04-3F2F-4FB4-B957-877FA0A32A6C}"/>
    <hyperlink ref="C3478" location="RANGE!pronto___22_u_pronto_data_L01_22_20_22drilldown_22_20_22stock_code_20_22_20_22103466_________________________22" display="103466 - ALUM SOLUTION 46% 1300KG IBC  " xr:uid="{FF8F42F1-787E-4556-9D6A-49A283D59A98}"/>
    <hyperlink ref="C3479" location="RANGE!pronto___22_u_pronto_data_L01_22_20_22drilldown_22_20_22stock_code_20_22_20_22103466_________________________22" display="103466 - ALUM SOLUTION 46% 1300KG IBC  " xr:uid="{A25D9616-DC93-43B7-A1A5-ECDB6CA1C3A4}"/>
    <hyperlink ref="C3480" location="RANGE!pronto___22_u_pronto_data_L01_22_20_22drilldown_22_20_22stock_code_20_22_20_22103466_________________________22" display="103466 - ALUM SOLUTION 46% 1300KG IBC  " xr:uid="{8400C5C4-1407-4D96-8554-F68AFE6F9FC4}"/>
    <hyperlink ref="C3481" location="RANGE!pronto___22_u_pronto_data_L01_22_20_22drilldown_22_20_22stock_code_20_22_20_22103466_________________________22" display="103466 - ALUM SOLUTION 46% 1300KG IBC  " xr:uid="{F4F3DC1A-BD3C-4FA2-B3C0-D974A83DB6EE}"/>
    <hyperlink ref="C3482" location="RANGE!pronto___22_u_pronto_data_L01_22_20_22drilldown_22_20_22stock_code_20_22_20_22103466_________________________22" display="103466 - ALUM SOLUTION 46% 1300KG IBC  " xr:uid="{C2F7FFE5-71E0-48A8-A27D-615821415E99}"/>
    <hyperlink ref="C3483" location="RANGE!pronto___22_u_pronto_data_L01_22_20_22drilldown_22_20_22stock_code_20_22_20_22103466_________________________22" display="103466 - ALUM SOLUTION 46% 1300KG IBC  " xr:uid="{32F7D89A-8476-4691-B489-425CDFE99628}"/>
    <hyperlink ref="C3484" location="RANGE!pronto___22_u_pronto_data_L01_22_20_22drilldown_22_20_22stock_code_20_22_20_22103466_________________________22" display="103466 - ALUM SOLUTION 46% 1300KG IBC  " xr:uid="{54C6D68E-1C13-45A3-B975-298FCDC44D95}"/>
    <hyperlink ref="C3485" location="RANGE!pronto___22_u_pronto_data_L01_22_20_22drilldown_22_20_22stock_code_20_22_20_22103466_________________________22" display="103466 - ALUM SOLUTION 46% 1300KG IBC  " xr:uid="{FC64179A-B10F-45ED-BA53-66BCC0DB0AA8}"/>
    <hyperlink ref="C3486" location="RANGE!pronto___22_u_pronto_data_L01_22_20_22drilldown_22_20_22stock_code_20_22_20_22103466_________________________22" display="103466 - ALUM SOLUTION 46% 1300KG IBC  " xr:uid="{7E92994F-F46F-4923-9FB8-1800058BFD7F}"/>
    <hyperlink ref="C3487" location="RANGE!pronto___22_u_pronto_data_L01_22_20_22drilldown_22_20_22stock_code_20_22_20_22103466_________________________22" display="103466 - ALUM SOLUTION 46% 1300KG IBC  " xr:uid="{C80C23BE-CBF9-4C84-9FE9-8A617582AF5C}"/>
    <hyperlink ref="C3488" location="RANGE!pronto___22_u_pronto_data_L01_22_20_22drilldown_22_20_22stock_code_20_22_20_22103466_________________________22" display="103466 - ALUM SOLUTION 46% 1300KG IBC  " xr:uid="{81CC4D86-7235-4EFA-825A-C92AD65D6BBC}"/>
    <hyperlink ref="C3489" location="RANGE!pronto___22_u_pronto_data_L01_22_20_22drilldown_22_20_22stock_code_20_22_20_22103466_________________________22" display="103466 - ALUM SOLUTION 46% 1300KG IBC  " xr:uid="{9A9C0AA6-1E9A-4EB4-80A2-34D5BFFB8775}"/>
    <hyperlink ref="C3490" location="RANGE!pronto___22_u_pronto_data_L01_22_20_22drilldown_22_20_22stock_code_20_22_20_22103466_________________________22" display="103466 - ALUM SOLUTION 46% 1300KG IBC  " xr:uid="{DDEDAC2F-43A0-4819-BB51-827FAE878588}"/>
    <hyperlink ref="C3491" location="RANGE!pronto___22_u_pronto_data_L01_22_20_22drilldown_22_20_22stock_code_20_22_20_22103466_________________________22" display="103466 - ALUM SOLUTION 46% 1300KG IBC  " xr:uid="{45EB31C4-94C3-4092-BE03-74671EA6762A}"/>
    <hyperlink ref="C3492" location="RANGE!pronto___22_u_pronto_data_L01_22_20_22drilldown_22_20_22stock_code_20_22_20_22103466_________________________22" display="103466 - ALUM SOLUTION 46% 1300KG IBC  " xr:uid="{EEA9BCD5-6C56-4EAC-AE45-CE9D4C37772E}"/>
    <hyperlink ref="C3493" location="RANGE!pronto___22_u_pronto_data_L01_22_20_22drilldown_22_20_22stock_code_20_22_20_22103466_________________________22" display="103466 - ALUM SOLUTION 46% 1300KG IBC  " xr:uid="{04869E69-D8C2-47D6-9841-227788628D05}"/>
    <hyperlink ref="C3494" location="RANGE!pronto___22_u_pronto_data_L01_22_20_22drilldown_22_20_22stock_code_20_22_20_22103466_________________________22" display="103466 - ALUM SOLUTION 46% 1300KG IBC  " xr:uid="{C8D0CE9A-9174-4F18-B6EA-E6C69266608F}"/>
    <hyperlink ref="C3495" location="RANGE!pronto___22_u_pronto_data_L01_22_20_22drilldown_22_20_22stock_code_20_22_20_22103466_________________________22" display="103466 - ALUM SOLUTION 46% 1300KG IBC  " xr:uid="{99852978-5F67-4172-826B-CC6F16D52B1A}"/>
    <hyperlink ref="C3496" location="RANGE!pronto___22_u_pronto_data_L01_22_20_22drilldown_22_20_22stock_code_20_22_20_22103466_________________________22" display="103466 - ALUM SOLUTION 46% 1300KG IBC  " xr:uid="{4E87A2D1-13E2-4500-A082-C445F3AB543C}"/>
    <hyperlink ref="C3497" location="RANGE!pronto___22_u_pronto_data_L01_22_20_22drilldown_22_20_22stock_code_20_22_20_22103466_________________________22" display="103466 - ALUM SOLUTION 46% 1300KG IBC  " xr:uid="{1A6BEEC9-CCA3-4A5D-9217-DB101F2185E0}"/>
    <hyperlink ref="C3498" location="RANGE!pronto___22_u_pronto_data_L01_22_20_22drilldown_22_20_22stock_code_20_22_20_22103466_________________________22" display="103466 - ALUM SOLUTION 46% 1300KG IBC  " xr:uid="{138002D9-3392-4511-9878-6D38816B66AD}"/>
    <hyperlink ref="C3499" location="RANGE!pronto___22_u_pronto_data_L01_22_20_22drilldown_22_20_22stock_code_20_22_20_22103466_________________________22" display="103466 - ALUM SOLUTION 46% 1300KG IBC  " xr:uid="{F946C836-80B7-4FBC-898D-048BBD65D53B}"/>
    <hyperlink ref="C3500" location="RANGE!pronto___22_u_pronto_data_L01_22_20_22drilldown_22_20_22stock_code_20_22_20_22103466_________________________22" display="103466 - ALUM SOLUTION 46% 1300KG IBC  " xr:uid="{92DDCD68-CCE1-4968-885F-951B73A72BE7}"/>
    <hyperlink ref="C3501" location="RANGE!pronto___22_u_pronto_data_L01_22_20_22drilldown_22_20_22stock_code_20_22_20_22103466_________________________22" display="103466 - ALUM SOLUTION 46% 1300KG IBC  " xr:uid="{136BD203-4F30-42D8-818F-520A8C2C72C5}"/>
    <hyperlink ref="C3502" location="RANGE!pronto___22_u_pronto_data_L01_22_20_22drilldown_22_20_22stock_code_20_22_20_22103466_________________________22" display="103466 - ALUM SOLUTION 46% 1300KG IBC  " xr:uid="{8F133C63-002C-4FE7-A31D-7EEB1602F65E}"/>
    <hyperlink ref="C3503" location="RANGE!pronto___22_u_pronto_data_L01_22_20_22drilldown_22_20_22stock_code_20_22_20_22103466_________________________22" display="103466 - ALUM SOLUTION 46% 1300KG IBC  " xr:uid="{0D9AD22B-EFCF-45F6-A101-9AF786F3A478}"/>
    <hyperlink ref="C3504" location="RANGE!pronto___22_u_pronto_data_L01_22_20_22drilldown_22_20_22stock_code_20_22_20_22103466_________________________22" display="103466 - ALUM SOLUTION 46% 1300KG IBC  " xr:uid="{09A62A16-EE3E-4906-9A89-1C83E2469C8F}"/>
    <hyperlink ref="C3505" location="RANGE!pronto___22_u_pronto_data_L01_22_20_22drilldown_22_20_22stock_code_20_22_20_22103466_________________________22" display="103466 - ALUM SOLUTION 46% 1300KG IBC  " xr:uid="{8D96DF5F-9801-4D7F-A3E6-28922EAD4A2C}"/>
    <hyperlink ref="C3506" location="RANGE!pronto___22_u_pronto_data_L01_22_20_22drilldown_22_20_22stock_code_20_22_20_22103466_________________________22" display="103466 - ALUM SOLUTION 46% 1300KG IBC  " xr:uid="{A4EC5D11-5690-43AA-BF0C-FDA021F1B52E}"/>
    <hyperlink ref="C3507" location="RANGE!pronto___22_u_pronto_data_L01_22_20_22drilldown_22_20_22stock_code_20_22_20_22103466_________________________22" display="103466 - ALUM SOLUTION 46% 1300KG IBC  " xr:uid="{1877C121-32AB-4E27-970C-6D919DAD6C41}"/>
    <hyperlink ref="C3508" location="RANGE!pronto___22_u_pronto_data_L01_22_20_22drilldown_22_20_22stock_code_20_22_20_22103466_________________________22" display="103466 - ALUM SOLUTION 46% 1300KG IBC  " xr:uid="{A398CAA5-7768-4570-963A-FF519B426000}"/>
    <hyperlink ref="C3509" location="RANGE!pronto___22_u_pronto_data_L01_22_20_22drilldown_22_20_22stock_code_20_22_20_22103466_________________________22" display="103466 - ALUM SOLUTION 46% 1300KG IBC  " xr:uid="{8AF22540-43D7-4B64-8D1F-7DD5EC5418AC}"/>
    <hyperlink ref="C3510" location="RANGE!pronto___22_u_pronto_data_L01_22_20_22drilldown_22_20_22stock_code_20_22_20_22103466_________________________22" display="103466 - ALUM SOLUTION 46% 1300KG IBC  " xr:uid="{36181A5A-486D-4392-B24C-544752B31002}"/>
    <hyperlink ref="C3511" location="RANGE!pronto___22_u_pronto_data_L01_22_20_22drilldown_22_20_22stock_code_20_22_20_22103466_________________________22" display="103466 - ALUM SOLUTION 46% 1300KG IBC  " xr:uid="{41B7712C-9CFA-458C-9C41-EA902BF74847}"/>
    <hyperlink ref="C3512" location="RANGE!pronto___22_u_pronto_data_L01_22_20_22drilldown_22_20_22stock_code_20_22_20_22103466_________________________22" display="103466 - ALUM SOLUTION 46% 1300KG IBC  " xr:uid="{2BDBCA17-2B16-4BF7-AF8D-FC2896D52FED}"/>
    <hyperlink ref="C3513" location="RANGE!pronto___22_u_pronto_data_L01_22_20_22drilldown_22_20_22stock_code_20_22_20_22103466_________________________22" display="103466 - ALUM SOLUTION 46% 1300KG IBC  " xr:uid="{235194FB-FD36-41C0-832F-8C87FF44571C}"/>
    <hyperlink ref="C3514" location="RANGE!pronto___22_u_pronto_data_L01_22_20_22drilldown_22_20_22stock_code_20_22_20_22103466_________________________22" display="103466 - ALUM SOLUTION 46% 1300KG IBC  " xr:uid="{7B635C18-65EE-4441-8C58-BC500815AAC8}"/>
    <hyperlink ref="C3515" location="RANGE!pronto___22_u_pronto_data_L01_22_20_22drilldown_22_20_22stock_code_20_22_20_22103466_________________________22" display="103466 - ALUM SOLUTION 46% 1300KG IBC  " xr:uid="{9B3F55B2-F04A-4D9E-9D1B-D155EFEF6259}"/>
    <hyperlink ref="C3516" location="RANGE!pronto___22_u_pronto_data_L01_22_20_22drilldown_22_20_22stock_code_20_22_20_22103466_________________________22" display="103466 - ALUM SOLUTION 46% 1300KG IBC  " xr:uid="{58D7FC86-5855-4E6C-B713-CAB6ACEF3662}"/>
    <hyperlink ref="C3517" location="RANGE!pronto___22_u_pronto_data_L01_22_20_22drilldown_22_20_22stock_code_20_22_20_22103466_________________________22" display="103466 - ALUM SOLUTION 46% 1300KG IBC  " xr:uid="{DC3EB80C-CD2D-4190-9BD9-831076BB4672}"/>
    <hyperlink ref="C3518" location="RANGE!pronto___22_u_pronto_data_L01_22_20_22drilldown_22_20_22stock_code_20_22_20_22103466_________________________22" display="103466 - ALUM SOLUTION 46% 1300KG IBC  " xr:uid="{D1D3ABCD-05B2-4388-ACD1-491463BF1BE1}"/>
    <hyperlink ref="C3519" location="RANGE!pronto___22_u_pronto_data_L01_22_20_22drilldown_22_20_22stock_code_20_22_20_22103466_________________________22" display="103466 - ALUM SOLUTION 46% 1300KG IBC  " xr:uid="{37FBA690-0E65-46C6-946F-5C5304AB3364}"/>
    <hyperlink ref="C3520" location="RANGE!pronto___22_u_pronto_data_L01_22_20_22drilldown_22_20_22stock_code_20_22_20_22103466_________________________22" display="103466 - ALUM SOLUTION 46% 1300KG IBC  " xr:uid="{0A023AA4-6CB0-4563-ABD5-BC88FE967C2E}"/>
    <hyperlink ref="C3521" location="RANGE!pronto___22_u_pronto_data_L01_22_20_22drilldown_22_20_22stock_code_20_22_20_22103466_________________________22" display="103466 - ALUM SOLUTION 46% 1300KG IBC  " xr:uid="{392920AA-7CC7-4A45-A08B-91730AF4BE7D}"/>
    <hyperlink ref="C3522" location="RANGE!pronto___22_u_pronto_data_L01_22_20_22drilldown_22_20_22stock_code_20_22_20_22103466_________________________22" display="103466 - ALUM SOLUTION 46% 1300KG IBC  " xr:uid="{18391CB9-969A-433D-A9F1-4A88B4996A5A}"/>
    <hyperlink ref="C3523" location="RANGE!pronto___22_u_pronto_data_L01_22_20_22drilldown_22_20_22stock_code_20_22_20_22103466_________________________22" display="103466 - ALUM SOLUTION 46% 1300KG IBC  " xr:uid="{5E2F4470-D643-40C9-95C8-838FD9405480}"/>
    <hyperlink ref="C3524" location="RANGE!pronto___22_u_pronto_data_L01_22_20_22drilldown_22_20_22stock_code_20_22_20_22103466_________________________22" display="103466 - ALUM SOLUTION 46% 1300KG IBC  " xr:uid="{E75AD50A-D3CF-4EAF-AC13-39E1BD61CA78}"/>
    <hyperlink ref="C3525" location="RANGE!pronto___22_u_pronto_data_L01_22_20_22drilldown_22_20_22stock_code_20_22_20_22103466_________________________22" display="103466 - ALUM SOLUTION 46% 1300KG IBC  " xr:uid="{1A0E14DA-759E-490B-AC18-80FB0B65EBE7}"/>
    <hyperlink ref="C3526" location="RANGE!pronto___22_u_pronto_data_L01_22_20_22drilldown_22_20_22stock_code_20_22_20_22103466_________________________22" display="103466 - ALUM SOLUTION 46% 1300KG IBC  " xr:uid="{11D070C0-1ACA-4090-9258-78D043A715EA}"/>
    <hyperlink ref="C3527" location="RANGE!pronto___22_u_pronto_data_L01_22_20_22drilldown_22_20_22stock_code_20_22_20_22103466_________________________22" display="103466 - ALUM SOLUTION 46% 1300KG IBC  " xr:uid="{C988E786-0695-4479-81C4-BD310970CA13}"/>
    <hyperlink ref="C3528" location="RANGE!pronto___22_u_pronto_data_L01_22_20_22drilldown_22_20_22stock_code_20_22_20_22103466_________________________22" display="103466 - ALUM SOLUTION 46% 1300KG IBC  " xr:uid="{97407372-1E8F-4826-A389-D775970BD6E5}"/>
    <hyperlink ref="C3529" location="RANGE!pronto___22_u_pronto_data_L01_22_20_22drilldown_22_20_22stock_code_20_22_20_22103466_________________________22" display="103466 - ALUM SOLUTION 46% 1300KG IBC  " xr:uid="{12B82925-E9D2-402D-B840-DE01370AD863}"/>
    <hyperlink ref="C3530" location="RANGE!pronto___22_u_pronto_data_L01_22_20_22drilldown_22_20_22stock_code_20_22_20_22103466_________________________22" display="103466 - ALUM SOLUTION 46% 1300KG IBC  " xr:uid="{29B0DAA5-08AB-4444-B85A-C290FB6A0B4E}"/>
    <hyperlink ref="C3531" location="RANGE!pronto___22_u_pronto_data_L01_22_20_22drilldown_22_20_22stock_code_20_22_20_22103466_________________________22" display="103466 - ALUM SOLUTION 46% 1300KG IBC  " xr:uid="{DD93EB07-19F1-4C18-98C9-BDDBE2960B07}"/>
    <hyperlink ref="C3533" location="RANGE!pronto___22_u_pronto_data_L01_22_20_22drilldown_22_20_22stock_code_20_22_20_22103570_________________________22" display="103570 - PROPANE LIQUID PROPANE GAS BULK DELIVERY " xr:uid="{7957EEA8-FA92-4CBA-BC13-3A8FCAB66688}"/>
    <hyperlink ref="C3534" location="RANGE!pronto___22_u_pronto_data_L01_22_20_22drilldown_22_20_22stock_code_20_22_20_22103570_________________________22" display="103570 - PROPANE LIQUID PROPANE GAS BULK DELIVERY " xr:uid="{D236C45E-E858-447A-99F6-10BD7F79FCBA}"/>
    <hyperlink ref="C3535" location="RANGE!pronto___22_u_pronto_data_L01_22_20_22drilldown_22_20_22stock_code_20_22_20_22103570_________________________22" display="103570 - PROPANE LIQUID PROPANE GAS BULK DELIVERY " xr:uid="{061015E0-8362-449B-B6D3-45D21D317C91}"/>
    <hyperlink ref="C3536" location="RANGE!pronto___22_u_pronto_data_L01_22_20_22drilldown_22_20_22stock_code_20_22_20_22103570_________________________22" display="103570 - PROPANE LIQUID PROPANE GAS BULK DELIVERY " xr:uid="{8DC08834-716A-4C46-95A4-5ABE41629C9B}"/>
    <hyperlink ref="C3537" location="RANGE!pronto___22_u_pronto_data_L01_22_20_22drilldown_22_20_22stock_code_20_22_20_22103570_________________________22" display="103570 - PROPANE LIQUID PROPANE GAS BULK DELIVERY " xr:uid="{DA208FF3-17D3-41CF-A220-1BC45A30AE5C}"/>
    <hyperlink ref="C3538" location="RANGE!pronto___22_u_pronto_data_L01_22_20_22drilldown_22_20_22stock_code_20_22_20_22103570_________________________22" display="103570 - PROPANE LIQUID PROPANE GAS BULK DELIVERY " xr:uid="{5F0821A7-AAB4-4F1D-B48E-1E014C47E75F}"/>
    <hyperlink ref="C3539" location="RANGE!pronto___22_u_pronto_data_L01_22_20_22drilldown_22_20_22stock_code_20_22_20_22103570_________________________22" display="103570 - PROPANE LIQUID PROPANE GAS BULK DELIVERY " xr:uid="{01425357-E5BB-42CA-8676-D38DE4F1B419}"/>
    <hyperlink ref="C3540" location="RANGE!pronto___22_u_pronto_data_L01_22_20_22drilldown_22_20_22stock_code_20_22_20_22103570_________________________22" display="103570 - PROPANE LIQUID PROPANE GAS BULK DELIVERY " xr:uid="{2CEF8E5A-E478-4691-8CC3-2AB29647A52E}"/>
    <hyperlink ref="C3541" location="RANGE!pronto___22_u_pronto_data_L01_22_20_22drilldown_22_20_22stock_code_20_22_20_22103570_________________________22" display="103570 - PROPANE LIQUID PROPANE GAS BULK DELIVERY " xr:uid="{DE97BC32-D8AB-418E-8EE3-9B4AC9589397}"/>
    <hyperlink ref="C3542" location="RANGE!pronto___22_u_pronto_data_L01_22_20_22drilldown_22_20_22stock_code_20_22_20_22103570_________________________22" display="103570 - PROPANE LIQUID PROPANE GAS BULK DELIVERY " xr:uid="{370BBB09-1C8C-4441-90E0-8D17F7401872}"/>
    <hyperlink ref="C3543" location="RANGE!pronto___22_u_pronto_data_L01_22_20_22drilldown_22_20_22stock_code_20_22_20_22103570_________________________22" display="103570 - PROPANE LIQUID PROPANE GAS BULK DELIVERY " xr:uid="{569A3C13-0ABA-4845-B0B1-844E94E8B115}"/>
    <hyperlink ref="C3544" location="RANGE!pronto___22_u_pronto_data_L01_22_20_22drilldown_22_20_22stock_code_20_22_20_22103570_________________________22" display="103570 - PROPANE LIQUID PROPANE GAS BULK DELIVERY " xr:uid="{A9317FF5-6B50-4633-8DFB-072C149B5E82}"/>
    <hyperlink ref="C3545" location="RANGE!pronto___22_u_pronto_data_L01_22_20_22drilldown_22_20_22stock_code_20_22_20_22103570_________________________22" display="103570 - PROPANE LIQUID PROPANE GAS BULK DELIVERY " xr:uid="{F117DFD9-E6F4-4A3E-A890-6C4F09DE2410}"/>
    <hyperlink ref="C3546" location="RANGE!pronto___22_u_pronto_data_L01_22_20_22drilldown_22_20_22stock_code_20_22_20_22103570_________________________22" display="103570 - PROPANE LIQUID PROPANE GAS BULK DELIVERY " xr:uid="{D44BB2FE-0692-47DC-B6CF-6D38923A774D}"/>
    <hyperlink ref="C3547" location="RANGE!pronto___22_u_pronto_data_L01_22_20_22drilldown_22_20_22stock_code_20_22_20_22103570_________________________22" display="103570 - PROPANE LIQUID PROPANE GAS BULK DELIVERY " xr:uid="{892159C9-F3C7-49C9-BC74-A207444CA79E}"/>
    <hyperlink ref="C3548" location="RANGE!pronto___22_u_pronto_data_L01_22_20_22drilldown_22_20_22stock_code_20_22_20_22103570_________________________22" display="103570 - PROPANE LIQUID PROPANE GAS BULK DELIVERY " xr:uid="{0E7AA57B-A5FF-4571-A0DD-8D70EA5A075A}"/>
    <hyperlink ref="C3549" location="RANGE!pronto___22_u_pronto_data_L01_22_20_22drilldown_22_20_22stock_code_20_22_20_22103570_________________________22" display="103570 - PROPANE LIQUID PROPANE GAS BULK DELIVERY " xr:uid="{2128065F-A016-4E8F-A113-179C0AF999BE}"/>
    <hyperlink ref="C3550" location="RANGE!pronto___22_u_pronto_data_L01_22_20_22drilldown_22_20_22stock_code_20_22_20_22103570_________________________22" display="103570 - PROPANE LIQUID PROPANE GAS BULK DELIVERY " xr:uid="{3DDF013A-7138-40AD-9344-B2D2EFCCD030}"/>
    <hyperlink ref="C3551" location="RANGE!pronto___22_u_pronto_data_L01_22_20_22drilldown_22_20_22stock_code_20_22_20_22103570_________________________22" display="103570 - PROPANE LIQUID PROPANE GAS BULK DELIVERY " xr:uid="{A55042A6-574E-4DEC-B2EF-73EFAC0A60A9}"/>
    <hyperlink ref="C3552" location="RANGE!pronto___22_u_pronto_data_L01_22_20_22drilldown_22_20_22stock_code_20_22_20_22103570_________________________22" display="103570 - PROPANE LIQUID PROPANE GAS BULK DELIVERY " xr:uid="{D491A4C0-8DE2-4304-A02D-2A5FDDE0454F}"/>
    <hyperlink ref="C3553" location="RANGE!pronto___22_u_pronto_data_L01_22_20_22drilldown_22_20_22stock_code_20_22_20_22103570_________________________22" display="103570 - PROPANE LIQUID PROPANE GAS BULK DELIVERY " xr:uid="{53D1CEF6-C2B2-4D25-8F86-AA148357B181}"/>
    <hyperlink ref="C3554" location="RANGE!pronto___22_u_pronto_data_L01_22_20_22drilldown_22_20_22stock_code_20_22_20_22103570_________________________22" display="103570 - PROPANE LIQUID PROPANE GAS BULK DELIVERY " xr:uid="{6ADEAE17-B24C-4202-9589-871775F74C72}"/>
    <hyperlink ref="C3555" location="RANGE!pronto___22_u_pronto_data_L01_22_20_22drilldown_22_20_22stock_code_20_22_20_22103570_________________________22" display="103570 - PROPANE LIQUID PROPANE GAS BULK DELIVERY " xr:uid="{D0128F72-A19D-435C-84A7-E34BB1D094D6}"/>
    <hyperlink ref="C3556" location="RANGE!pronto___22_u_pronto_data_L01_22_20_22drilldown_22_20_22stock_code_20_22_20_22103570_________________________22" display="103570 - PROPANE LIQUID PROPANE GAS BULK DELIVERY " xr:uid="{54A54040-3B37-4889-B480-2FA5C304D53B}"/>
    <hyperlink ref="C3557" location="RANGE!pronto___22_u_pronto_data_L01_22_20_22drilldown_22_20_22stock_code_20_22_20_22103570_________________________22" display="103570 - PROPANE LIQUID PROPANE GAS BULK DELIVERY " xr:uid="{353A0A43-7BCA-482B-818B-FAE1F2035B42}"/>
    <hyperlink ref="C3558" location="RANGE!pronto___22_u_pronto_data_L01_22_20_22drilldown_22_20_22stock_code_20_22_20_22103570_________________________22" display="103570 - PROPANE LIQUID PROPANE GAS BULK DELIVERY " xr:uid="{39FBAF7E-A48C-4FF9-9C03-349D4C1B1ABD}"/>
    <hyperlink ref="C3559" location="RANGE!pronto___22_u_pronto_data_L01_22_20_22drilldown_22_20_22stock_code_20_22_20_22103570_________________________22" display="103570 - PROPANE LIQUID PROPANE GAS BULK DELIVERY " xr:uid="{B9098954-F119-4144-ACEA-70D6F4326097}"/>
    <hyperlink ref="C3560" location="RANGE!pronto___22_u_pronto_data_L01_22_20_22drilldown_22_20_22stock_code_20_22_20_22103570_________________________22" display="103570 - PROPANE LIQUID PROPANE GAS BULK DELIVERY " xr:uid="{7B39DDFA-B654-4E23-95AE-3EB4BD1078AA}"/>
    <hyperlink ref="C3561" location="RANGE!pronto___22_u_pronto_data_L01_22_20_22drilldown_22_20_22stock_code_20_22_20_22103570_________________________22" display="103570 - PROPANE LIQUID PROPANE GAS BULK DELIVERY " xr:uid="{528A5371-BC9F-4EEB-A024-C0F687ECE255}"/>
    <hyperlink ref="C3562" location="RANGE!pronto___22_u_pronto_data_L01_22_20_22drilldown_22_20_22stock_code_20_22_20_22103570_________________________22" display="103570 - PROPANE LIQUID PROPANE GAS BULK DELIVERY " xr:uid="{3AA48C9A-538B-4941-9511-F61C249CAB38}"/>
    <hyperlink ref="C3563" location="RANGE!pronto___22_u_pronto_data_L01_22_20_22drilldown_22_20_22stock_code_20_22_20_22103570_________________________22" display="103570 - PROPANE LIQUID PROPANE GAS BULK DELIVERY " xr:uid="{073EB48E-F135-4285-979F-DBB1271353C5}"/>
    <hyperlink ref="C3564" location="RANGE!pronto___22_u_pronto_data_L01_22_20_22drilldown_22_20_22stock_code_20_22_20_22103570_________________________22" display="103570 - PROPANE LIQUID PROPANE GAS BULK DELIVERY " xr:uid="{01A659EB-5DF5-4E07-A302-37BD67D59A56}"/>
    <hyperlink ref="C3565" location="RANGE!pronto___22_u_pronto_data_L01_22_20_22drilldown_22_20_22stock_code_20_22_20_22103570_________________________22" display="103570 - PROPANE LIQUID PROPANE GAS BULK DELIVERY " xr:uid="{8F08191E-F252-4A10-877C-FA7967720DB4}"/>
    <hyperlink ref="C3566" location="RANGE!pronto___22_u_pronto_data_L01_22_20_22drilldown_22_20_22stock_code_20_22_20_22103570_________________________22" display="103570 - PROPANE LIQUID PROPANE GAS BULK DELIVERY " xr:uid="{8BACBCD9-FBC7-4EE6-8A3B-474E26486A70}"/>
    <hyperlink ref="C3567" location="RANGE!pronto___22_u_pronto_data_L01_22_20_22drilldown_22_20_22stock_code_20_22_20_22103570_________________________22" display="103570 - PROPANE LIQUID PROPANE GAS BULK DELIVERY " xr:uid="{A2F9F9D7-FF4D-4A4C-A460-49732DF777C9}"/>
    <hyperlink ref="C3568" location="RANGE!pronto___22_u_pronto_data_L01_22_20_22drilldown_22_20_22stock_code_20_22_20_22103570_________________________22" display="103570 - PROPANE LIQUID PROPANE GAS BULK DELIVERY " xr:uid="{BBC1B7BF-9789-415A-8B36-210AB865003A}"/>
    <hyperlink ref="C3569" location="RANGE!pronto___22_u_pronto_data_L01_22_20_22drilldown_22_20_22stock_code_20_22_20_22103570_________________________22" display="103570 - PROPANE LIQUID PROPANE GAS BULK DELIVERY " xr:uid="{0F49B9BB-BB7B-4884-9018-0AB2F6A8423D}"/>
    <hyperlink ref="C3570" location="RANGE!pronto___22_u_pronto_data_L01_22_20_22drilldown_22_20_22stock_code_20_22_20_22103570_________________________22" display="103570 - PROPANE LIQUID PROPANE GAS BULK DELIVERY " xr:uid="{818919DC-9ECC-4008-978A-1626B4892ECC}"/>
    <hyperlink ref="C3571" location="RANGE!pronto___22_u_pronto_data_L01_22_20_22drilldown_22_20_22stock_code_20_22_20_22103570_________________________22" display="103570 - PROPANE LIQUID PROPANE GAS BULK DELIVERY " xr:uid="{72BD0AF1-2FCB-41DC-A010-D0773D58C35A}"/>
    <hyperlink ref="C3572" location="RANGE!pronto___22_u_pronto_data_L01_22_20_22drilldown_22_20_22stock_code_20_22_20_22103570_________________________22" display="103570 - PROPANE LIQUID PROPANE GAS BULK DELIVERY " xr:uid="{AA0DFEF9-B957-4FF1-ACB1-E754879E6761}"/>
    <hyperlink ref="C3573" location="RANGE!pronto___22_u_pronto_data_L01_22_20_22drilldown_22_20_22stock_code_20_22_20_22103570_________________________22" display="103570 - PROPANE LIQUID PROPANE GAS BULK DELIVERY " xr:uid="{DDA685ED-A44E-4517-8CF5-D7EF1728D4E0}"/>
    <hyperlink ref="C3574" location="RANGE!pronto___22_u_pronto_data_L01_22_20_22drilldown_22_20_22stock_code_20_22_20_22103570_________________________22" display="103570 - PROPANE LIQUID PROPANE GAS BULK DELIVERY " xr:uid="{AF8BB908-C4DC-40DF-B58C-E46899B48359}"/>
    <hyperlink ref="C3575" location="RANGE!pronto___22_u_pronto_data_L01_22_20_22drilldown_22_20_22stock_code_20_22_20_22103570_________________________22" display="103570 - PROPANE LIQUID PROPANE GAS BULK DELIVERY " xr:uid="{4D131FA3-358E-454A-B56C-9AB8CB276AF1}"/>
    <hyperlink ref="C3576" location="RANGE!pronto___22_u_pronto_data_L01_22_20_22drilldown_22_20_22stock_code_20_22_20_22103570_________________________22" display="103570 - PROPANE LIQUID PROPANE GAS BULK DELIVERY " xr:uid="{8E94819F-B1F3-4C3D-A2AD-FA34D6979B0B}"/>
    <hyperlink ref="C3577" location="RANGE!pronto___22_u_pronto_data_L01_22_20_22drilldown_22_20_22stock_code_20_22_20_22103570_________________________22" display="103570 - PROPANE LIQUID PROPANE GAS BULK DELIVERY " xr:uid="{47D04E48-BF1D-464D-8339-778C22EC2BC4}"/>
    <hyperlink ref="C3578" location="RANGE!pronto___22_u_pronto_data_L01_22_20_22drilldown_22_20_22stock_code_20_22_20_22103570_________________________22" display="103570 - PROPANE LIQUID PROPANE GAS BULK DELIVERY " xr:uid="{7A54E61D-4BE8-420C-88F9-46537C08CFD1}"/>
    <hyperlink ref="C3579" location="RANGE!pronto___22_u_pronto_data_L01_22_20_22drilldown_22_20_22stock_code_20_22_20_22103570_________________________22" display="103570 - PROPANE LIQUID PROPANE GAS BULK DELIVERY " xr:uid="{18498B03-CDB8-499D-84FC-4862D7505AA5}"/>
    <hyperlink ref="C3580" location="RANGE!pronto___22_u_pronto_data_L01_22_20_22drilldown_22_20_22stock_code_20_22_20_22103570_________________________22" display="103570 - PROPANE LIQUID PROPANE GAS BULK DELIVERY " xr:uid="{D3F05472-9563-4968-B573-45300DD4A378}"/>
    <hyperlink ref="C3581" location="RANGE!pronto___22_u_pronto_data_L01_22_20_22drilldown_22_20_22stock_code_20_22_20_22103570_________________________22" display="103570 - PROPANE LIQUID PROPANE GAS BULK DELIVERY " xr:uid="{5A6D3DE8-382F-41E8-A856-B9D969E27F9C}"/>
    <hyperlink ref="C3582" location="RANGE!pronto___22_u_pronto_data_L01_22_20_22drilldown_22_20_22stock_code_20_22_20_22103570_________________________22" display="103570 - PROPANE LIQUID PROPANE GAS BULK DELIVERY " xr:uid="{97B52EC1-3684-4F11-A33B-D847CBC54DE4}"/>
    <hyperlink ref="C3583" location="RANGE!pronto___22_u_pronto_data_L01_22_20_22drilldown_22_20_22stock_code_20_22_20_22103570_________________________22" display="103570 - PROPANE LIQUID PROPANE GAS BULK DELIVERY " xr:uid="{28BA0D41-3C0B-4BFB-B886-344E1F7D28E6}"/>
    <hyperlink ref="C3584" location="RANGE!pronto___22_u_pronto_data_L01_22_20_22drilldown_22_20_22stock_code_20_22_20_22103570_________________________22" display="103570 - PROPANE LIQUID PROPANE GAS BULK DELIVERY " xr:uid="{D2E08827-44FD-4841-B124-13935E5297E5}"/>
    <hyperlink ref="C3585" location="RANGE!pronto___22_u_pronto_data_L01_22_20_22drilldown_22_20_22stock_code_20_22_20_22103570_________________________22" display="103570 - PROPANE LIQUID PROPANE GAS BULK DELIVERY " xr:uid="{47CB4A07-89B8-4F19-9D85-7F1CE6567FE3}"/>
    <hyperlink ref="C3586" location="RANGE!pronto___22_u_pronto_data_L01_22_20_22drilldown_22_20_22stock_code_20_22_20_22103570_________________________22" display="103570 - PROPANE LIQUID PROPANE GAS BULK DELIVERY " xr:uid="{A786835D-9672-47B5-A733-737BFF8FC31C}"/>
    <hyperlink ref="C3588" location="RANGE!pronto___22_u_pronto_data_L01_22_20_22drilldown_22_20_22stock_code_20_22_20_22104165_________________________22" display="104165 - SODIUM HYPOCHLORITE SOLUTION CHLORINE 10% " xr:uid="{073681D7-2A24-4D3C-B523-7B58175541D9}"/>
    <hyperlink ref="C3589" location="RANGE!pronto___22_u_pronto_data_L01_22_20_22drilldown_22_20_22stock_code_20_22_20_22104165_________________________22" display="104165 - SODIUM HYPOCHLORITE SOLUTION CHLORINE 10% " xr:uid="{B11F42E3-B3C3-4A4B-9A27-B9943DE3A4BA}"/>
    <hyperlink ref="C3590" location="RANGE!pronto___22_u_pronto_data_L01_22_20_22drilldown_22_20_22stock_code_20_22_20_22104165_________________________22" display="104165 - SODIUM HYPOCHLORITE SOLUTION CHLORINE 10% " xr:uid="{0981A67A-4465-46F2-9DAD-912FAA0EA996}"/>
    <hyperlink ref="C3591" location="RANGE!pronto___22_u_pronto_data_L01_22_20_22drilldown_22_20_22stock_code_20_22_20_22104165_________________________22" display="104165 - SODIUM HYPOCHLORITE SOLUTION CHLORINE 10% " xr:uid="{2D534A77-D33F-4BFD-887A-82C3C57B0935}"/>
    <hyperlink ref="C3592" location="RANGE!pronto___22_u_pronto_data_L01_22_20_22drilldown_22_20_22stock_code_20_22_20_22104165_________________________22" display="104165 - SODIUM HYPOCHLORITE SOLUTION CHLORINE 10% " xr:uid="{3A9C1DEB-628A-402A-A100-631942F69B37}"/>
    <hyperlink ref="C3593" location="RANGE!pronto___22_u_pronto_data_L01_22_20_22drilldown_22_20_22stock_code_20_22_20_22104165_________________________22" display="104165 - SODIUM HYPOCHLORITE SOLUTION CHLORINE 10% " xr:uid="{0F77FC24-2D01-40C9-A8E5-CF50FB7B4272}"/>
    <hyperlink ref="C3594" location="RANGE!pronto___22_u_pronto_data_L01_22_20_22drilldown_22_20_22stock_code_20_22_20_22104165_________________________22" display="104165 - SODIUM HYPOCHLORITE SOLUTION CHLORINE 10% " xr:uid="{84581224-22DB-4EE2-A6EC-F0F6A6C5C188}"/>
    <hyperlink ref="C3595" location="RANGE!pronto___22_u_pronto_data_L01_22_20_22drilldown_22_20_22stock_code_20_22_20_22104165_________________________22" display="104165 - SODIUM HYPOCHLORITE SOLUTION CHLORINE 10% " xr:uid="{5BD403D4-7F43-470E-A172-86D8441E05AE}"/>
    <hyperlink ref="C3596" location="RANGE!pronto___22_u_pronto_data_L01_22_20_22drilldown_22_20_22stock_code_20_22_20_22104165_________________________22" display="104165 - SODIUM HYPOCHLORITE SOLUTION CHLORINE 10% " xr:uid="{46FDFE3C-D834-47A0-A60E-A7C4113E7131}"/>
    <hyperlink ref="C3597" location="RANGE!pronto___22_u_pronto_data_L01_22_20_22drilldown_22_20_22stock_code_20_22_20_22104165_________________________22" display="104165 - SODIUM HYPOCHLORITE SOLUTION CHLORINE 10% " xr:uid="{6EBB4415-5FA4-4D79-AA7F-BD10147D8E61}"/>
    <hyperlink ref="C3598" location="RANGE!pronto___22_u_pronto_data_L01_22_20_22drilldown_22_20_22stock_code_20_22_20_22104165_________________________22" display="104165 - SODIUM HYPOCHLORITE SOLUTION CHLORINE 10% " xr:uid="{8D4905C2-7308-460B-B694-1C93752036EF}"/>
    <hyperlink ref="C3599" location="RANGE!pronto___22_u_pronto_data_L01_22_20_22drilldown_22_20_22stock_code_20_22_20_22104165_________________________22" display="104165 - SODIUM HYPOCHLORITE SOLUTION CHLORINE 10% " xr:uid="{B1F40F98-E7EF-46D7-9B31-1CEC1232E5A3}"/>
    <hyperlink ref="C3600" location="RANGE!pronto___22_u_pronto_data_L01_22_20_22drilldown_22_20_22stock_code_20_22_20_22104165_________________________22" display="104165 - SODIUM HYPOCHLORITE SOLUTION CHLORINE 10% " xr:uid="{8D31D859-35F1-4961-B75F-0E82B625B37C}"/>
    <hyperlink ref="C3601" location="RANGE!pronto___22_u_pronto_data_L01_22_20_22drilldown_22_20_22stock_code_20_22_20_22104165_________________________22" display="104165 - SODIUM HYPOCHLORITE SOLUTION CHLORINE 10% " xr:uid="{880CAD0C-B33C-4AB1-B006-C44EBB566F56}"/>
    <hyperlink ref="C3602" location="RANGE!pronto___22_u_pronto_data_L01_22_20_22drilldown_22_20_22stock_code_20_22_20_22104165_________________________22" display="104165 - SODIUM HYPOCHLORITE SOLUTION CHLORINE 10% " xr:uid="{952F367C-6838-4D8B-A867-81C7C514152D}"/>
    <hyperlink ref="C3603" location="RANGE!pronto___22_u_pronto_data_L01_22_20_22drilldown_22_20_22stock_code_20_22_20_22104165_________________________22" display="104165 - SODIUM HYPOCHLORITE SOLUTION CHLORINE 10% " xr:uid="{512A0AC3-CE25-4FC4-9820-1A7555ED437E}"/>
    <hyperlink ref="C3604" location="RANGE!pronto___22_u_pronto_data_L01_22_20_22drilldown_22_20_22stock_code_20_22_20_22104165_________________________22" display="104165 - SODIUM HYPOCHLORITE SOLUTION CHLORINE 10% " xr:uid="{A5F48A0C-1C44-4C00-A60F-6583E8FFCA78}"/>
    <hyperlink ref="C3605" location="RANGE!pronto___22_u_pronto_data_L01_22_20_22drilldown_22_20_22stock_code_20_22_20_22104165_________________________22" display="104165 - SODIUM HYPOCHLORITE SOLUTION CHLORINE 10% " xr:uid="{6F1E3D8E-553C-4167-A1BF-73D639A4B771}"/>
    <hyperlink ref="C3606" location="RANGE!pronto___22_u_pronto_data_L01_22_20_22drilldown_22_20_22stock_code_20_22_20_22104165_________________________22" display="104165 - SODIUM HYPOCHLORITE SOLUTION CHLORINE 10% " xr:uid="{566999C4-CEDF-408A-B2BE-236C48DEF0A1}"/>
    <hyperlink ref="C3607" location="RANGE!pronto___22_u_pronto_data_L01_22_20_22drilldown_22_20_22stock_code_20_22_20_22104165_________________________22" display="104165 - SODIUM HYPOCHLORITE SOLUTION CHLORINE 10% " xr:uid="{7A62D800-B926-4801-8163-321496CF8271}"/>
    <hyperlink ref="C3608" location="RANGE!pronto___22_u_pronto_data_L01_22_20_22drilldown_22_20_22stock_code_20_22_20_22104165_________________________22" display="104165 - SODIUM HYPOCHLORITE SOLUTION CHLORINE 10% " xr:uid="{EA31DA54-4D29-41CC-9408-15A7557D5E42}"/>
    <hyperlink ref="C3609" location="RANGE!pronto___22_u_pronto_data_L01_22_20_22drilldown_22_20_22stock_code_20_22_20_22104165_________________________22" display="104165 - SODIUM HYPOCHLORITE SOLUTION CHLORINE 10% " xr:uid="{7E11718F-BD70-4CE5-BD72-ED7A74DC12A6}"/>
    <hyperlink ref="C3610" location="RANGE!pronto___22_u_pronto_data_L01_22_20_22drilldown_22_20_22stock_code_20_22_20_22104165_________________________22" display="104165 - SODIUM HYPOCHLORITE SOLUTION CHLORINE 10% " xr:uid="{B2538254-A64A-48ED-A883-22955651F197}"/>
    <hyperlink ref="C3611" location="RANGE!pronto___22_u_pronto_data_L01_22_20_22drilldown_22_20_22stock_code_20_22_20_22104165_________________________22" display="104165 - SODIUM HYPOCHLORITE SOLUTION CHLORINE 10% " xr:uid="{AF0FFC7E-4C10-4A28-9A8B-1B7A4A148ADC}"/>
    <hyperlink ref="C3612" location="RANGE!pronto___22_u_pronto_data_L01_22_20_22drilldown_22_20_22stock_code_20_22_20_22104165_________________________22" display="104165 - SODIUM HYPOCHLORITE SOLUTION CHLORINE 10% " xr:uid="{2CF4ACB7-024D-4D77-A357-EE441DD6975E}"/>
    <hyperlink ref="C3613" location="RANGE!pronto___22_u_pronto_data_L01_22_20_22drilldown_22_20_22stock_code_20_22_20_22104165_________________________22" display="104165 - SODIUM HYPOCHLORITE SOLUTION CHLORINE 10% " xr:uid="{E1269B6E-ED90-4D9A-9C5A-96E88D121A80}"/>
    <hyperlink ref="C3614" location="RANGE!pronto___22_u_pronto_data_L01_22_20_22drilldown_22_20_22stock_code_20_22_20_22104165_________________________22" display="104165 - SODIUM HYPOCHLORITE SOLUTION CHLORINE 10% " xr:uid="{D3D4DBB6-DF2B-4297-A3B4-6E6205A4D612}"/>
    <hyperlink ref="C3615" location="RANGE!pronto___22_u_pronto_data_L01_22_20_22drilldown_22_20_22stock_code_20_22_20_22104165_________________________22" display="104165 - SODIUM HYPOCHLORITE SOLUTION CHLORINE 10% " xr:uid="{3FBA4DF2-99E7-4147-A150-C1FA72D31C08}"/>
    <hyperlink ref="C3616" location="RANGE!pronto___22_u_pronto_data_L01_22_20_22drilldown_22_20_22stock_code_20_22_20_22104165_________________________22" display="104165 - SODIUM HYPOCHLORITE SOLUTION CHLORINE 10% " xr:uid="{8D047E99-A071-46D1-B112-B4E7E8B92ECA}"/>
    <hyperlink ref="C3617" location="RANGE!pronto___22_u_pronto_data_L01_22_20_22drilldown_22_20_22stock_code_20_22_20_22104165_________________________22" display="104165 - SODIUM HYPOCHLORITE SOLUTION CHLORINE 10% " xr:uid="{D967DBBF-FD4C-4D4C-B1BA-8C7D51B66072}"/>
    <hyperlink ref="C3618" location="RANGE!pronto___22_u_pronto_data_L01_22_20_22drilldown_22_20_22stock_code_20_22_20_22104165_________________________22" display="104165 - SODIUM HYPOCHLORITE SOLUTION CHLORINE 10% " xr:uid="{7E2D6B01-7A64-4D6F-A91C-52198F8FD072}"/>
    <hyperlink ref="C3619" location="RANGE!pronto___22_u_pronto_data_L01_22_20_22drilldown_22_20_22stock_code_20_22_20_22104165_________________________22" display="104165 - SODIUM HYPOCHLORITE SOLUTION CHLORINE 10% " xr:uid="{196F65A7-6892-48D6-8DE2-EED79EF348E4}"/>
    <hyperlink ref="C3620" location="RANGE!pronto___22_u_pronto_data_L01_22_20_22drilldown_22_20_22stock_code_20_22_20_22104165_________________________22" display="104165 - SODIUM HYPOCHLORITE SOLUTION CHLORINE 10% " xr:uid="{5DD9E8D5-D613-46AD-A89E-7FA434A1EC4A}"/>
    <hyperlink ref="C3621" location="RANGE!pronto___22_u_pronto_data_L01_22_20_22drilldown_22_20_22stock_code_20_22_20_22104165_________________________22" display="104165 - SODIUM HYPOCHLORITE SOLUTION CHLORINE 10% " xr:uid="{186D5166-A1E0-4CF9-843A-F262019D01EA}"/>
    <hyperlink ref="C3622" location="RANGE!pronto___22_u_pronto_data_L01_22_20_22drilldown_22_20_22stock_code_20_22_20_22104165_________________________22" display="104165 - SODIUM HYPOCHLORITE SOLUTION CHLORINE 10% " xr:uid="{41E137E5-686C-431A-B594-575583D612A4}"/>
    <hyperlink ref="C3623" location="RANGE!pronto___22_u_pronto_data_L01_22_20_22drilldown_22_20_22stock_code_20_22_20_22104165_________________________22" display="104165 - SODIUM HYPOCHLORITE SOLUTION CHLORINE 10% " xr:uid="{64823805-5F22-4D9B-8A6B-AAA69B4F5206}"/>
    <hyperlink ref="C3624" location="RANGE!pronto___22_u_pronto_data_L01_22_20_22drilldown_22_20_22stock_code_20_22_20_22104165_________________________22" display="104165 - SODIUM HYPOCHLORITE SOLUTION CHLORINE 10% " xr:uid="{DA5C1AD2-E631-4C2F-AC60-42D77B0BCB0D}"/>
    <hyperlink ref="C3625" location="RANGE!pronto___22_u_pronto_data_L01_22_20_22drilldown_22_20_22stock_code_20_22_20_22104165_________________________22" display="104165 - SODIUM HYPOCHLORITE SOLUTION CHLORINE 10% " xr:uid="{1F9B4E1B-0A7B-4F9C-B0ED-D22211A9532D}"/>
    <hyperlink ref="C3627" location="RANGE!pronto___22_u_pronto_data_L01_22_20_22drilldown_22_20_22stock_code_20_22_20_22120407_________________________22" display="120407 - COOLANT ANTIFREEZE HD PREMIUM N COOL 50/50 - 1000LTR OTC " xr:uid="{8A49DDA9-E2AC-41A9-A908-02521F1271A2}"/>
    <hyperlink ref="C3628" location="RANGE!pronto___22_u_pronto_data_L01_22_20_22drilldown_22_20_22stock_code_20_22_20_22120407_________________________22" display="120407 - COOLANT ANTIFREEZE HD PREMIUM N COOL 50/50 - 1000LTR OTC " xr:uid="{F45987AB-0B1F-4393-8797-6883953F857D}"/>
    <hyperlink ref="C3629" location="RANGE!pronto___22_u_pronto_data_L01_22_20_22drilldown_22_20_22stock_code_20_22_20_22120407_________________________22" display="120407 - COOLANT ANTIFREEZE HD PREMIUM N COOL 50/50 - 1000LTR OTC " xr:uid="{9759EAF8-6E53-4925-A29A-BB168738FD49}"/>
    <hyperlink ref="C3630" location="RANGE!pronto___22_u_pronto_data_L01_22_20_22drilldown_22_20_22stock_code_20_22_20_22120407_________________________22" display="120407 - COOLANT ANTIFREEZE HD PREMIUM N COOL 50/50 - 1000LTR OTC " xr:uid="{F233EA46-B096-4443-872C-C655BA04855D}"/>
    <hyperlink ref="C3631" location="RANGE!pronto___22_u_pronto_data_L01_22_20_22drilldown_22_20_22stock_code_20_22_20_22120407_________________________22" display="120407 - COOLANT ANTIFREEZE HD PREMIUM N COOL 50/50 - 1000LTR OTC " xr:uid="{3FD29CCC-9D81-49F1-8B01-500A90CEF48C}"/>
    <hyperlink ref="C3632" location="RANGE!pronto___22_u_pronto_data_L01_22_20_22drilldown_22_20_22stock_code_20_22_20_22120407_________________________22" display="120407 - COOLANT ANTIFREEZE HD PREMIUM N COOL 50/50 - 1000LTR OTC " xr:uid="{2F8E56FD-EECB-4CB0-BF57-29E575CD4631}"/>
    <hyperlink ref="C3633" location="RANGE!pronto___22_u_pronto_data_L01_22_20_22drilldown_22_20_22stock_code_20_22_20_22120407_________________________22" display="120407 - COOLANT ANTIFREEZE HD PREMIUM N COOL 50/50 - 1000LTR OTC " xr:uid="{543C7034-13F0-4529-8F9B-F69E37AB8546}"/>
    <hyperlink ref="C3634" location="RANGE!pronto___22_u_pronto_data_L01_22_20_22drilldown_22_20_22stock_code_20_22_20_22120407_________________________22" display="120407 - COOLANT ANTIFREEZE HD PREMIUM N COOL 50/50 - 1000LTR OTC " xr:uid="{75C7AA2B-60DA-44E0-86CA-77FA1A5A84A5}"/>
    <hyperlink ref="C3635" location="RANGE!pronto___22_u_pronto_data_L01_22_20_22drilldown_22_20_22stock_code_20_22_20_22120407_________________________22" display="120407 - COOLANT ANTIFREEZE HD PREMIUM N COOL 50/50 - 1000LTR OTC " xr:uid="{48426237-4662-444C-BD55-E233E475703A}"/>
    <hyperlink ref="C3636" location="RANGE!pronto___22_u_pronto_data_L01_22_20_22drilldown_22_20_22stock_code_20_22_20_22120407_________________________22" display="120407 - COOLANT ANTIFREEZE HD PREMIUM N COOL 50/50 - 1000LTR OTC " xr:uid="{09E5DB82-F6CA-4420-A72B-03F50E583793}"/>
    <hyperlink ref="C3637" location="RANGE!pronto___22_u_pronto_data_L01_22_20_22drilldown_22_20_22stock_code_20_22_20_22120407_________________________22" display="120407 - COOLANT ANTIFREEZE HD PREMIUM N COOL 50/50 - 1000LTR OTC " xr:uid="{020D760C-EAE9-495F-A6E1-85C85FDAEC2C}"/>
    <hyperlink ref="C3638" location="RANGE!pronto___22_u_pronto_data_L01_22_20_22drilldown_22_20_22stock_code_20_22_20_22120407_________________________22" display="120407 - COOLANT ANTIFREEZE HD PREMIUM N COOL 50/50 - 1000LTR OTC " xr:uid="{CBCF65FB-10BA-43A9-A968-0AF9C58997CB}"/>
    <hyperlink ref="C3639" location="RANGE!pronto___22_u_pronto_data_L01_22_20_22drilldown_22_20_22stock_code_20_22_20_22120407_________________________22" display="120407 - COOLANT ANTIFREEZE HD PREMIUM N COOL 50/50 - 1000LTR OTC " xr:uid="{C2442519-95AD-4126-8558-39BF3FE07F7A}"/>
    <hyperlink ref="C3640" location="RANGE!pronto___22_u_pronto_data_L01_22_20_22drilldown_22_20_22stock_code_20_22_20_22120407_________________________22" display="120407 - COOLANT ANTIFREEZE HD PREMIUM N COOL 50/50 - 1000LTR OTC " xr:uid="{531D26D1-9438-41A5-BCA1-42142F982D7C}"/>
    <hyperlink ref="C3641" location="RANGE!pronto___22_u_pronto_data_L01_22_20_22drilldown_22_20_22stock_code_20_22_20_22120407_________________________22" display="120407 - COOLANT ANTIFREEZE HD PREMIUM N COOL 50/50 - 1000LTR OTC " xr:uid="{7B085C24-8A3C-4D1B-B8F4-6D096C3C8587}"/>
    <hyperlink ref="C3642" location="RANGE!pronto___22_u_pronto_data_L01_22_20_22drilldown_22_20_22stock_code_20_22_20_22120407_________________________22" display="120407 - COOLANT ANTIFREEZE HD PREMIUM N COOL 50/50 - 1000LTR OTC " xr:uid="{7C1C621D-413E-425E-B33E-45EB5371B287}"/>
    <hyperlink ref="C3643" location="RANGE!pronto___22_u_pronto_data_L01_22_20_22drilldown_22_20_22stock_code_20_22_20_22120407_________________________22" display="120407 - COOLANT ANTIFREEZE HD PREMIUM N COOL 50/50 - 1000LTR OTC " xr:uid="{3511907A-1047-4DFE-AF57-5356568127AB}"/>
    <hyperlink ref="C3644" location="RANGE!pronto___22_u_pronto_data_L01_22_20_22drilldown_22_20_22stock_code_20_22_20_22120407_________________________22" display="120407 - COOLANT ANTIFREEZE HD PREMIUM N COOL 50/50 - 1000LTR OTC " xr:uid="{C3CED7F2-882A-4342-A9A5-85AA6BB8C05A}"/>
    <hyperlink ref="C3645" location="RANGE!pronto___22_u_pronto_data_L01_22_20_22drilldown_22_20_22stock_code_20_22_20_22120407_________________________22" display="120407 - COOLANT ANTIFREEZE HD PREMIUM N COOL 50/50 - 1000LTR OTC " xr:uid="{0FBCDDBF-7195-4536-A4EA-AC9176851913}"/>
    <hyperlink ref="C3646" location="RANGE!pronto___22_u_pronto_data_L01_22_20_22drilldown_22_20_22stock_code_20_22_20_22120407_________________________22" display="120407 - COOLANT ANTIFREEZE HD PREMIUM N COOL 50/50 - 1000LTR OTC " xr:uid="{5CD4305F-B3C0-4A01-89A8-E30632085E93}"/>
    <hyperlink ref="C3647" location="RANGE!pronto___22_u_pronto_data_L01_22_20_22drilldown_22_20_22stock_code_20_22_20_22120407_________________________22" display="120407 - COOLANT ANTIFREEZE HD PREMIUM N COOL 50/50 - 1000LTR OTC " xr:uid="{B927BE6F-E106-47C9-B97B-43FA88B8C6C8}"/>
    <hyperlink ref="C3648" location="RANGE!pronto___22_u_pronto_data_L01_22_20_22drilldown_22_20_22stock_code_20_22_20_22120407_________________________22" display="120407 - COOLANT ANTIFREEZE HD PREMIUM N COOL 50/50 - 1000LTR OTC " xr:uid="{54496390-1064-44AD-BAEC-07A50829CC9E}"/>
    <hyperlink ref="C3649" location="RANGE!pronto___22_u_pronto_data_L01_22_20_22drilldown_22_20_22stock_code_20_22_20_22120407_________________________22" display="120407 - COOLANT ANTIFREEZE HD PREMIUM N COOL 50/50 - 1000LTR OTC " xr:uid="{C6F5B4CA-DFE8-4EBE-B099-4D7AD4B451EC}"/>
    <hyperlink ref="C3650" location="RANGE!pronto___22_u_pronto_data_L01_22_20_22drilldown_22_20_22stock_code_20_22_20_22120407_________________________22" display="120407 - COOLANT ANTIFREEZE HD PREMIUM N COOL 50/50 - 1000LTR OTC " xr:uid="{B9EC383A-1158-4C24-A32A-3E68C92668CC}"/>
    <hyperlink ref="C3651" location="RANGE!pronto___22_u_pronto_data_L01_22_20_22drilldown_22_20_22stock_code_20_22_20_22120407_________________________22" display="120407 - COOLANT ANTIFREEZE HD PREMIUM N COOL 50/50 - 1000LTR OTC " xr:uid="{A63F12EA-EC19-4C77-BBF2-37131B083A90}"/>
    <hyperlink ref="C3653" location="RANGE!pronto___22_u_pronto_data_L01_22_20_22drilldown_22_20_22stock_code_20_22_20_22123339_________________________22" display="123339 - ACID HYDROCHLORIC DILUTE 9% 1000L IBC " xr:uid="{BD750BC4-B220-400D-8F6D-E223EFD2D037}"/>
    <hyperlink ref="C3654" location="RANGE!pronto___22_u_pronto_data_L01_22_20_22drilldown_22_20_22stock_code_20_22_20_22123339_________________________22" display="123339 - ACID HYDROCHLORIC DILUTE 9% 1000L IBC " xr:uid="{AF8D6A6A-BFE1-4E30-8D7B-9ADB19B681EF}"/>
    <hyperlink ref="C3655" location="RANGE!pronto___22_u_pronto_data_L01_22_20_22drilldown_22_20_22stock_code_20_22_20_22123339_________________________22" display="123339 - ACID HYDROCHLORIC DILUTE 9% 1000L IBC " xr:uid="{07333201-8B87-44CA-B3EB-DE4F47BBDD8B}"/>
    <hyperlink ref="C3656" location="RANGE!pronto___22_u_pronto_data_L01_22_20_22drilldown_22_20_22stock_code_20_22_20_22123339_________________________22" display="123339 - ACID HYDROCHLORIC DILUTE 9% 1000L IBC " xr:uid="{F63D25A0-D2A8-4850-B9E3-32C4A9516239}"/>
    <hyperlink ref="C3657" location="RANGE!pronto___22_u_pronto_data_L01_22_20_22drilldown_22_20_22stock_code_20_22_20_22123339_________________________22" display="123339 - ACID HYDROCHLORIC DILUTE 9% 1000L IBC " xr:uid="{E0207BBD-353B-4B1B-AAE7-138EFE125A68}"/>
    <hyperlink ref="C3658" location="RANGE!pronto___22_u_pronto_data_L01_22_20_22drilldown_22_20_22stock_code_20_22_20_22123339_________________________22" display="123339 - ACID HYDROCHLORIC DILUTE 9% 1000L IBC " xr:uid="{BF7C44FD-0A25-4573-BF06-30F7B5D35B61}"/>
    <hyperlink ref="C3659" location="RANGE!pronto___22_u_pronto_data_L01_22_20_22drilldown_22_20_22stock_code_20_22_20_22123339_________________________22" display="123339 - ACID HYDROCHLORIC DILUTE 9% 1000L IBC " xr:uid="{5E793BB0-FC14-43A5-BC0E-81B215566D47}"/>
    <hyperlink ref="C3660" location="RANGE!pronto___22_u_pronto_data_L01_22_20_22drilldown_22_20_22stock_code_20_22_20_22123339_________________________22" display="123339 - ACID HYDROCHLORIC DILUTE 9% 1000L IBC " xr:uid="{A264E19B-C6DF-45D4-A7E8-705A77F83639}"/>
    <hyperlink ref="C3661" location="RANGE!pronto___22_u_pronto_data_L01_22_20_22drilldown_22_20_22stock_code_20_22_20_22123339_________________________22" display="123339 - ACID HYDROCHLORIC DILUTE 9% 1000L IBC " xr:uid="{86BE1DCF-B637-4A54-9818-6F8A1E0F04B2}"/>
    <hyperlink ref="C3662" location="RANGE!pronto___22_u_pronto_data_L01_22_20_22drilldown_22_20_22stock_code_20_22_20_22123339_________________________22" display="123339 - ACID HYDROCHLORIC DILUTE 9% 1000L IBC " xr:uid="{B9A66195-DA46-44BB-A7C7-9330217D4B19}"/>
    <hyperlink ref="C3663" location="RANGE!pronto___22_u_pronto_data_L01_22_20_22drilldown_22_20_22stock_code_20_22_20_22123339_________________________22" display="123339 - ACID HYDROCHLORIC DILUTE 9% 1000L IBC " xr:uid="{A42C114D-1523-40C7-AC35-EB332E2E34DF}"/>
    <hyperlink ref="C3664" location="RANGE!pronto___22_u_pronto_data_L01_22_20_22drilldown_22_20_22stock_code_20_22_20_22123339_________________________22" display="123339 - ACID HYDROCHLORIC DILUTE 9% 1000L IBC " xr:uid="{B4013E74-5B89-43CE-9594-9D6EF2848E91}"/>
    <hyperlink ref="C3665" location="RANGE!pronto___22_u_pronto_data_L01_22_20_22drilldown_22_20_22stock_code_20_22_20_22123339_________________________22" display="123339 - ACID HYDROCHLORIC DILUTE 9% 1000L IBC " xr:uid="{56D232CA-3C7C-4357-90DE-F8F50ECAFF71}"/>
    <hyperlink ref="C3666" location="RANGE!pronto___22_u_pronto_data_L01_22_20_22drilldown_22_20_22stock_code_20_22_20_22123339_________________________22" display="123339 - ACID HYDROCHLORIC DILUTE 9% 1000L IBC " xr:uid="{290605BD-9847-4839-920B-E8B60E2B0DC5}"/>
    <hyperlink ref="C3667" location="RANGE!pronto___22_u_pronto_data_L01_22_20_22drilldown_22_20_22stock_code_20_22_20_22123339_________________________22" display="123339 - ACID HYDROCHLORIC DILUTE 9% 1000L IBC " xr:uid="{3EAF8B03-594A-42AA-8F72-E2085A53FF5E}"/>
    <hyperlink ref="C3668" location="RANGE!pronto___22_u_pronto_data_L01_22_20_22drilldown_22_20_22stock_code_20_22_20_22123339_________________________22" display="123339 - ACID HYDROCHLORIC DILUTE 9% 1000L IBC " xr:uid="{DD7DFD33-A0C9-43B5-B3AC-5BA6995C4B51}"/>
  </hyperlink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tabColor rgb="FF92D050"/>
  </sheetPr>
  <dimension ref="A2:Z29"/>
  <sheetViews>
    <sheetView topLeftCell="A5" zoomScale="70" zoomScaleNormal="70" workbookViewId="0">
      <selection activeCell="A24" sqref="A24"/>
    </sheetView>
  </sheetViews>
  <sheetFormatPr defaultColWidth="9.140625" defaultRowHeight="15"/>
  <cols>
    <col min="1" max="1" width="2.7109375" style="145" customWidth="1"/>
    <col min="2" max="2" width="2.7109375" style="1" customWidth="1"/>
    <col min="3" max="3" width="36.42578125" style="1" customWidth="1"/>
    <col min="4" max="4" width="37.42578125" style="1" customWidth="1"/>
    <col min="5" max="6" width="15.85546875" style="1" customWidth="1"/>
    <col min="7" max="7" width="10.7109375" style="1" customWidth="1"/>
    <col min="8" max="25" width="12.7109375" style="1" customWidth="1"/>
    <col min="26" max="27" width="2.7109375" style="1" customWidth="1"/>
    <col min="28" max="16384" width="9.140625" style="1"/>
  </cols>
  <sheetData>
    <row r="2" spans="1:26">
      <c r="B2" s="13"/>
      <c r="C2" s="14"/>
      <c r="D2" s="14"/>
      <c r="E2" s="14"/>
      <c r="F2" s="14"/>
      <c r="G2" s="14"/>
      <c r="H2" s="14"/>
      <c r="I2" s="14"/>
      <c r="J2" s="14"/>
      <c r="K2" s="14"/>
      <c r="L2" s="14"/>
      <c r="M2" s="14"/>
      <c r="N2" s="14"/>
      <c r="O2" s="14"/>
      <c r="P2" s="14"/>
      <c r="Q2" s="14"/>
      <c r="R2" s="14"/>
      <c r="S2" s="14"/>
      <c r="T2" s="14"/>
      <c r="U2" s="14"/>
      <c r="V2" s="14"/>
      <c r="W2" s="14"/>
      <c r="X2" s="14"/>
      <c r="Y2" s="14"/>
      <c r="Z2" s="15"/>
    </row>
    <row r="3" spans="1:26" ht="23.25">
      <c r="B3" s="16"/>
      <c r="C3" s="17" t="s">
        <v>9</v>
      </c>
      <c r="D3" s="18"/>
      <c r="E3" s="18"/>
      <c r="F3" s="18"/>
      <c r="G3" s="19" t="s">
        <v>1948</v>
      </c>
      <c r="H3" s="18"/>
      <c r="I3" s="18"/>
      <c r="J3" s="18"/>
      <c r="K3" s="18"/>
      <c r="L3" s="18"/>
      <c r="M3" s="18"/>
      <c r="N3" s="18"/>
      <c r="O3" s="18"/>
      <c r="P3" s="18"/>
      <c r="Q3" s="18"/>
      <c r="R3" s="18"/>
      <c r="S3" s="18"/>
      <c r="T3" s="18"/>
      <c r="U3" s="18"/>
      <c r="V3" s="18"/>
      <c r="W3" s="18"/>
      <c r="X3" s="18"/>
      <c r="Y3" s="18"/>
      <c r="Z3" s="20"/>
    </row>
    <row r="4" spans="1:26" ht="23.25">
      <c r="B4" s="16"/>
      <c r="C4" s="17" t="s">
        <v>11</v>
      </c>
      <c r="D4" s="18"/>
      <c r="E4" s="18"/>
      <c r="F4" s="18"/>
      <c r="G4" s="19" t="s">
        <v>1949</v>
      </c>
      <c r="H4" s="18"/>
      <c r="I4" s="18"/>
      <c r="J4" s="18"/>
      <c r="K4" s="18"/>
      <c r="L4" s="18"/>
      <c r="M4" s="18"/>
      <c r="N4" s="18"/>
      <c r="O4" s="18"/>
      <c r="P4" s="18"/>
      <c r="Q4" s="18"/>
      <c r="R4" s="18"/>
      <c r="S4" s="18"/>
      <c r="T4" s="18"/>
      <c r="U4" s="18"/>
      <c r="V4" s="18"/>
      <c r="W4" s="18"/>
      <c r="X4" s="18"/>
      <c r="Y4" s="18"/>
      <c r="Z4" s="20"/>
    </row>
    <row r="5" spans="1:26">
      <c r="B5" s="16"/>
      <c r="C5" s="18"/>
      <c r="D5" s="18"/>
      <c r="E5" s="18"/>
      <c r="F5" s="18"/>
      <c r="G5" s="19"/>
      <c r="H5" s="18"/>
      <c r="I5" s="18"/>
      <c r="J5" s="18"/>
      <c r="K5" s="18"/>
      <c r="L5" s="18"/>
      <c r="M5" s="18"/>
      <c r="N5" s="18"/>
      <c r="O5" s="18"/>
      <c r="P5" s="18"/>
      <c r="Q5" s="18"/>
      <c r="R5" s="18"/>
      <c r="S5" s="18"/>
      <c r="T5" s="18"/>
      <c r="U5" s="18"/>
      <c r="V5" s="18"/>
      <c r="W5" s="18"/>
      <c r="X5" s="18"/>
      <c r="Y5" s="18"/>
      <c r="Z5" s="20"/>
    </row>
    <row r="6" spans="1:26" ht="61.15" customHeight="1">
      <c r="B6" s="16"/>
      <c r="C6" s="21" t="s">
        <v>1950</v>
      </c>
      <c r="D6" s="18"/>
      <c r="E6" s="18"/>
      <c r="F6" s="18"/>
      <c r="G6" s="697" t="s">
        <v>1951</v>
      </c>
      <c r="H6" s="697"/>
      <c r="I6" s="697"/>
      <c r="J6" s="697"/>
      <c r="K6" s="697"/>
      <c r="L6" s="697"/>
      <c r="M6" s="697"/>
      <c r="N6" s="697"/>
      <c r="O6" s="697"/>
      <c r="P6" s="697"/>
      <c r="Q6" s="697"/>
      <c r="R6" s="697"/>
      <c r="S6" s="697"/>
      <c r="T6" s="18"/>
      <c r="U6" s="18"/>
      <c r="V6" s="18"/>
      <c r="W6" s="18"/>
      <c r="X6" s="18"/>
      <c r="Y6" s="18"/>
      <c r="Z6" s="20"/>
    </row>
    <row r="7" spans="1:26">
      <c r="B7" s="16"/>
      <c r="C7" s="18"/>
      <c r="D7" s="18"/>
      <c r="E7" s="18"/>
      <c r="F7" s="18"/>
      <c r="G7" s="18"/>
      <c r="H7" s="18"/>
      <c r="I7" s="18"/>
      <c r="J7" s="18"/>
      <c r="K7" s="18"/>
      <c r="L7" s="18"/>
      <c r="M7" s="18"/>
      <c r="N7" s="18"/>
      <c r="O7" s="18"/>
      <c r="P7" s="18"/>
      <c r="Q7" s="18"/>
      <c r="R7" s="18"/>
      <c r="S7" s="18"/>
      <c r="T7" s="18"/>
      <c r="U7" s="18"/>
      <c r="V7" s="18"/>
      <c r="W7" s="18"/>
      <c r="X7" s="18"/>
      <c r="Y7" s="18"/>
      <c r="Z7" s="20"/>
    </row>
    <row r="8" spans="1:26" ht="18">
      <c r="B8" s="16"/>
      <c r="C8" s="35" t="s">
        <v>1952</v>
      </c>
      <c r="D8" s="18"/>
      <c r="E8" s="18"/>
      <c r="F8" s="18"/>
      <c r="G8" s="18"/>
      <c r="H8" s="18"/>
      <c r="I8" s="18"/>
      <c r="J8" s="18"/>
      <c r="K8" s="18"/>
      <c r="L8" s="18"/>
      <c r="M8" s="18"/>
      <c r="N8" s="18"/>
      <c r="O8" s="18"/>
      <c r="P8" s="18"/>
      <c r="Q8" s="18"/>
      <c r="R8" s="18"/>
      <c r="S8" s="18"/>
      <c r="T8" s="18"/>
      <c r="U8" s="18"/>
      <c r="V8" s="18"/>
      <c r="W8" s="18"/>
      <c r="X8" s="18"/>
      <c r="Y8" s="18"/>
      <c r="Z8" s="20"/>
    </row>
    <row r="9" spans="1:26">
      <c r="B9" s="16"/>
      <c r="C9" s="18"/>
      <c r="D9" s="18"/>
      <c r="E9" s="18"/>
      <c r="F9" s="18"/>
      <c r="G9" s="18"/>
      <c r="H9" s="18"/>
      <c r="I9" s="18"/>
      <c r="J9" s="18"/>
      <c r="K9" s="18"/>
      <c r="L9" s="18"/>
      <c r="M9" s="18"/>
      <c r="N9" s="18"/>
      <c r="O9" s="18"/>
      <c r="P9" s="18"/>
      <c r="Q9" s="18"/>
      <c r="R9" s="18"/>
      <c r="S9" s="18"/>
      <c r="T9" s="18"/>
      <c r="U9" s="18"/>
      <c r="V9" s="18"/>
      <c r="W9" s="18"/>
      <c r="X9" s="18"/>
      <c r="Y9" s="18"/>
      <c r="Z9" s="20"/>
    </row>
    <row r="10" spans="1:26" ht="18">
      <c r="B10" s="16"/>
      <c r="C10" s="35" t="s">
        <v>1953</v>
      </c>
      <c r="D10" s="18"/>
      <c r="E10" s="18"/>
      <c r="F10" s="18"/>
      <c r="G10" s="18"/>
      <c r="H10" s="685" t="s">
        <v>1954</v>
      </c>
      <c r="I10" s="686"/>
      <c r="J10" s="686"/>
      <c r="K10" s="686"/>
      <c r="L10" s="686"/>
      <c r="M10" s="686"/>
      <c r="N10" s="686"/>
      <c r="O10" s="686"/>
      <c r="P10" s="686"/>
      <c r="Q10" s="686"/>
      <c r="R10" s="686"/>
      <c r="S10" s="687"/>
      <c r="T10" s="18"/>
      <c r="U10" s="18"/>
      <c r="V10" s="18"/>
      <c r="W10" s="18"/>
      <c r="X10" s="18"/>
      <c r="Y10" s="18"/>
      <c r="Z10" s="20"/>
    </row>
    <row r="11" spans="1:26">
      <c r="B11" s="16"/>
      <c r="C11" s="18"/>
      <c r="D11" s="55" t="s">
        <v>283</v>
      </c>
      <c r="E11" s="55" t="s">
        <v>1955</v>
      </c>
      <c r="F11" s="55" t="s">
        <v>1956</v>
      </c>
      <c r="G11" s="55" t="s">
        <v>461</v>
      </c>
      <c r="H11" s="114" t="s">
        <v>562</v>
      </c>
      <c r="I11" s="114" t="s">
        <v>563</v>
      </c>
      <c r="J11" s="114" t="s">
        <v>564</v>
      </c>
      <c r="K11" s="114" t="s">
        <v>565</v>
      </c>
      <c r="L11" s="114" t="s">
        <v>566</v>
      </c>
      <c r="M11" s="114" t="s">
        <v>567</v>
      </c>
      <c r="N11" s="114" t="s">
        <v>568</v>
      </c>
      <c r="O11" s="114" t="s">
        <v>569</v>
      </c>
      <c r="P11" s="114" t="s">
        <v>570</v>
      </c>
      <c r="Q11" s="114" t="s">
        <v>571</v>
      </c>
      <c r="R11" s="114" t="s">
        <v>572</v>
      </c>
      <c r="S11" s="114" t="s">
        <v>573</v>
      </c>
      <c r="T11" s="18"/>
      <c r="U11" s="18"/>
      <c r="V11" s="18"/>
      <c r="W11" s="18"/>
      <c r="X11" s="18"/>
      <c r="Y11" s="18"/>
      <c r="Z11" s="20"/>
    </row>
    <row r="12" spans="1:26" s="70" customFormat="1">
      <c r="A12" s="146"/>
      <c r="B12" s="332"/>
      <c r="C12" s="189" t="s">
        <v>1957</v>
      </c>
      <c r="D12" s="57" t="s">
        <v>1958</v>
      </c>
      <c r="E12" s="546">
        <v>1300</v>
      </c>
      <c r="F12" s="80">
        <f t="shared" ref="F12:F17" si="0">SUM(H12:S12)</f>
        <v>0</v>
      </c>
      <c r="G12" s="82" t="s">
        <v>1959</v>
      </c>
      <c r="H12" s="464" t="s">
        <v>1960</v>
      </c>
      <c r="I12" s="465" t="s">
        <v>1960</v>
      </c>
      <c r="J12" s="465" t="s">
        <v>1960</v>
      </c>
      <c r="K12" s="465" t="s">
        <v>1960</v>
      </c>
      <c r="L12" s="465" t="s">
        <v>1960</v>
      </c>
      <c r="M12" s="465" t="s">
        <v>1960</v>
      </c>
      <c r="N12" s="465" t="s">
        <v>1960</v>
      </c>
      <c r="O12" s="465" t="s">
        <v>1960</v>
      </c>
      <c r="P12" s="465" t="s">
        <v>1960</v>
      </c>
      <c r="Q12" s="465" t="s">
        <v>1960</v>
      </c>
      <c r="R12" s="465" t="s">
        <v>1960</v>
      </c>
      <c r="S12" s="465" t="s">
        <v>1960</v>
      </c>
      <c r="T12" s="78"/>
      <c r="U12" s="78"/>
      <c r="V12" s="78"/>
      <c r="W12" s="78"/>
      <c r="X12" s="78"/>
      <c r="Y12" s="78"/>
      <c r="Z12" s="334"/>
    </row>
    <row r="13" spans="1:26" s="70" customFormat="1">
      <c r="A13" s="146"/>
      <c r="B13" s="332"/>
      <c r="C13" s="189" t="s">
        <v>1961</v>
      </c>
      <c r="D13" s="57" t="s">
        <v>1958</v>
      </c>
      <c r="E13" s="546">
        <v>406300</v>
      </c>
      <c r="F13" s="80">
        <f t="shared" si="0"/>
        <v>0</v>
      </c>
      <c r="G13" s="82" t="s">
        <v>1959</v>
      </c>
      <c r="H13" s="466" t="s">
        <v>1960</v>
      </c>
      <c r="I13" s="467" t="s">
        <v>1960</v>
      </c>
      <c r="J13" s="467" t="s">
        <v>1960</v>
      </c>
      <c r="K13" s="467" t="s">
        <v>1960</v>
      </c>
      <c r="L13" s="467" t="s">
        <v>1960</v>
      </c>
      <c r="M13" s="467" t="s">
        <v>1960</v>
      </c>
      <c r="N13" s="467" t="s">
        <v>1960</v>
      </c>
      <c r="O13" s="467" t="s">
        <v>1960</v>
      </c>
      <c r="P13" s="467" t="s">
        <v>1960</v>
      </c>
      <c r="Q13" s="467" t="s">
        <v>1960</v>
      </c>
      <c r="R13" s="467" t="s">
        <v>1960</v>
      </c>
      <c r="S13" s="467" t="s">
        <v>1960</v>
      </c>
      <c r="T13" s="78"/>
      <c r="U13" s="78"/>
      <c r="V13" s="78"/>
      <c r="W13" s="78"/>
      <c r="X13" s="78"/>
      <c r="Y13" s="78"/>
      <c r="Z13" s="334"/>
    </row>
    <row r="14" spans="1:26" s="70" customFormat="1">
      <c r="A14" s="146"/>
      <c r="B14" s="332"/>
      <c r="C14" s="189" t="s">
        <v>1962</v>
      </c>
      <c r="D14" s="57" t="s">
        <v>1958</v>
      </c>
      <c r="E14" s="546">
        <v>242500</v>
      </c>
      <c r="F14" s="80">
        <f t="shared" si="0"/>
        <v>0</v>
      </c>
      <c r="G14" s="82" t="s">
        <v>1959</v>
      </c>
      <c r="H14" s="466" t="s">
        <v>1960</v>
      </c>
      <c r="I14" s="467" t="s">
        <v>1960</v>
      </c>
      <c r="J14" s="467" t="s">
        <v>1960</v>
      </c>
      <c r="K14" s="467" t="s">
        <v>1960</v>
      </c>
      <c r="L14" s="467" t="s">
        <v>1960</v>
      </c>
      <c r="M14" s="467" t="s">
        <v>1960</v>
      </c>
      <c r="N14" s="467" t="s">
        <v>1960</v>
      </c>
      <c r="O14" s="467" t="s">
        <v>1960</v>
      </c>
      <c r="P14" s="467" t="s">
        <v>1960</v>
      </c>
      <c r="Q14" s="467" t="s">
        <v>1960</v>
      </c>
      <c r="R14" s="467" t="s">
        <v>1960</v>
      </c>
      <c r="S14" s="467" t="s">
        <v>1960</v>
      </c>
      <c r="T14" s="78"/>
      <c r="U14" s="78"/>
      <c r="V14" s="78"/>
      <c r="W14" s="78"/>
      <c r="X14" s="78"/>
      <c r="Y14" s="78"/>
      <c r="Z14" s="334"/>
    </row>
    <row r="15" spans="1:26" s="70" customFormat="1">
      <c r="A15" s="146"/>
      <c r="B15" s="332"/>
      <c r="C15" s="189" t="s">
        <v>1963</v>
      </c>
      <c r="D15" s="57" t="s">
        <v>1958</v>
      </c>
      <c r="E15" s="546">
        <v>1080</v>
      </c>
      <c r="F15" s="80">
        <f t="shared" si="0"/>
        <v>3053</v>
      </c>
      <c r="G15" s="82" t="s">
        <v>1959</v>
      </c>
      <c r="H15" s="466" t="s">
        <v>1960</v>
      </c>
      <c r="I15" s="467" t="s">
        <v>1960</v>
      </c>
      <c r="J15" s="467" t="s">
        <v>1960</v>
      </c>
      <c r="K15" s="467" t="s">
        <v>1960</v>
      </c>
      <c r="L15" s="467" t="s">
        <v>1960</v>
      </c>
      <c r="M15" s="467" t="s">
        <v>1960</v>
      </c>
      <c r="N15" s="468">
        <v>3024</v>
      </c>
      <c r="O15" s="467">
        <v>29</v>
      </c>
      <c r="P15" s="467" t="s">
        <v>1960</v>
      </c>
      <c r="Q15" s="467" t="s">
        <v>1960</v>
      </c>
      <c r="R15" s="467" t="s">
        <v>1960</v>
      </c>
      <c r="S15" s="467" t="s">
        <v>1960</v>
      </c>
      <c r="T15" s="78"/>
      <c r="U15" s="78"/>
      <c r="V15" s="78"/>
      <c r="W15" s="78"/>
      <c r="X15" s="78"/>
      <c r="Y15" s="78"/>
      <c r="Z15" s="334"/>
    </row>
    <row r="16" spans="1:26" s="70" customFormat="1">
      <c r="A16" s="146"/>
      <c r="B16" s="332"/>
      <c r="C16" s="189"/>
      <c r="D16" s="57"/>
      <c r="E16" s="333"/>
      <c r="F16" s="80">
        <f t="shared" si="0"/>
        <v>0</v>
      </c>
      <c r="G16" s="82" t="s">
        <v>1959</v>
      </c>
      <c r="H16" s="466" t="s">
        <v>644</v>
      </c>
      <c r="I16" s="467" t="s">
        <v>644</v>
      </c>
      <c r="J16" s="467" t="s">
        <v>644</v>
      </c>
      <c r="K16" s="467" t="s">
        <v>644</v>
      </c>
      <c r="L16" s="467" t="s">
        <v>644</v>
      </c>
      <c r="M16" s="467" t="s">
        <v>644</v>
      </c>
      <c r="N16" s="467" t="s">
        <v>644</v>
      </c>
      <c r="O16" s="467" t="s">
        <v>644</v>
      </c>
      <c r="P16" s="467" t="s">
        <v>644</v>
      </c>
      <c r="Q16" s="467" t="s">
        <v>644</v>
      </c>
      <c r="R16" s="467" t="s">
        <v>644</v>
      </c>
      <c r="S16" s="467" t="s">
        <v>644</v>
      </c>
      <c r="T16" s="78"/>
      <c r="U16" s="78"/>
      <c r="V16" s="78"/>
      <c r="W16" s="78"/>
      <c r="X16" s="78"/>
      <c r="Y16" s="78"/>
      <c r="Z16" s="334"/>
    </row>
    <row r="17" spans="2:26">
      <c r="B17" s="16"/>
      <c r="C17" s="189"/>
      <c r="D17" s="57"/>
      <c r="E17" s="181"/>
      <c r="F17" s="99">
        <f t="shared" si="0"/>
        <v>0</v>
      </c>
      <c r="G17" s="12" t="s">
        <v>1959</v>
      </c>
      <c r="H17" s="401" t="s">
        <v>644</v>
      </c>
      <c r="I17" s="463" t="s">
        <v>644</v>
      </c>
      <c r="J17" s="463" t="s">
        <v>644</v>
      </c>
      <c r="K17" s="463" t="s">
        <v>644</v>
      </c>
      <c r="L17" s="463" t="s">
        <v>644</v>
      </c>
      <c r="M17" s="463" t="s">
        <v>644</v>
      </c>
      <c r="N17" s="463" t="s">
        <v>644</v>
      </c>
      <c r="O17" s="463" t="s">
        <v>644</v>
      </c>
      <c r="P17" s="463" t="s">
        <v>644</v>
      </c>
      <c r="Q17" s="463" t="s">
        <v>644</v>
      </c>
      <c r="R17" s="463" t="s">
        <v>644</v>
      </c>
      <c r="S17" s="463" t="s">
        <v>644</v>
      </c>
      <c r="T17" s="18"/>
      <c r="U17" s="18"/>
      <c r="V17" s="18"/>
      <c r="W17" s="18"/>
      <c r="X17" s="18"/>
      <c r="Y17" s="18"/>
      <c r="Z17" s="20"/>
    </row>
    <row r="18" spans="2:26">
      <c r="B18" s="16"/>
      <c r="C18" s="18"/>
      <c r="D18" s="18"/>
      <c r="E18" s="18"/>
      <c r="F18" s="18"/>
      <c r="G18" s="18"/>
      <c r="H18" s="18"/>
      <c r="I18" s="18"/>
      <c r="J18" s="18"/>
      <c r="K18" s="18"/>
      <c r="L18" s="18"/>
      <c r="M18" s="18"/>
      <c r="N18" s="18"/>
      <c r="O18" s="18"/>
      <c r="P18" s="18"/>
      <c r="Q18" s="18"/>
      <c r="R18" s="18"/>
      <c r="S18" s="18"/>
      <c r="T18" s="18"/>
      <c r="U18" s="18"/>
      <c r="V18" s="18"/>
      <c r="W18" s="18"/>
      <c r="X18" s="18"/>
      <c r="Y18" s="18"/>
      <c r="Z18" s="20"/>
    </row>
    <row r="19" spans="2:26" ht="18">
      <c r="B19" s="16"/>
      <c r="C19" s="35" t="s">
        <v>1964</v>
      </c>
      <c r="D19" s="18"/>
      <c r="E19" s="18"/>
      <c r="F19" s="18"/>
      <c r="G19" s="18"/>
      <c r="H19" s="18"/>
      <c r="I19" s="18"/>
      <c r="J19" s="18"/>
      <c r="K19" s="18"/>
      <c r="L19" s="18"/>
      <c r="M19" s="18"/>
      <c r="N19" s="18"/>
      <c r="O19" s="18"/>
      <c r="P19" s="18"/>
      <c r="Q19" s="18"/>
      <c r="R19" s="18"/>
      <c r="S19" s="18"/>
      <c r="T19" s="18"/>
      <c r="U19" s="18"/>
      <c r="V19" s="18"/>
      <c r="W19" s="18"/>
      <c r="X19" s="18"/>
      <c r="Y19" s="18"/>
      <c r="Z19" s="20"/>
    </row>
    <row r="20" spans="2:26">
      <c r="B20" s="16"/>
      <c r="C20" s="18"/>
      <c r="D20" s="18"/>
      <c r="E20" s="18"/>
      <c r="F20" s="18"/>
      <c r="G20" s="18"/>
      <c r="H20" s="685" t="s">
        <v>1123</v>
      </c>
      <c r="I20" s="686"/>
      <c r="J20" s="686"/>
      <c r="K20" s="686"/>
      <c r="L20" s="686"/>
      <c r="M20" s="686"/>
      <c r="N20" s="686"/>
      <c r="O20" s="686"/>
      <c r="P20" s="686"/>
      <c r="Q20" s="686"/>
      <c r="R20" s="686"/>
      <c r="S20" s="686"/>
      <c r="T20" s="686"/>
      <c r="U20" s="686"/>
      <c r="V20" s="686"/>
      <c r="W20" s="686"/>
      <c r="X20" s="686"/>
      <c r="Y20" s="687"/>
      <c r="Z20" s="20"/>
    </row>
    <row r="21" spans="2:26">
      <c r="B21" s="16"/>
      <c r="C21" s="694" t="s">
        <v>290</v>
      </c>
      <c r="D21" s="713" t="s">
        <v>1965</v>
      </c>
      <c r="E21" s="702"/>
      <c r="F21" s="660" t="s">
        <v>1503</v>
      </c>
      <c r="G21" s="18"/>
      <c r="H21" s="55" t="s">
        <v>1124</v>
      </c>
      <c r="I21" s="55" t="s">
        <v>1125</v>
      </c>
      <c r="J21" s="55" t="s">
        <v>1126</v>
      </c>
      <c r="K21" s="55" t="s">
        <v>1127</v>
      </c>
      <c r="L21" s="55" t="s">
        <v>1128</v>
      </c>
      <c r="M21" s="55" t="s">
        <v>1130</v>
      </c>
      <c r="N21" s="55" t="s">
        <v>1131</v>
      </c>
      <c r="O21" s="55" t="s">
        <v>1132</v>
      </c>
      <c r="P21" s="55" t="s">
        <v>1133</v>
      </c>
      <c r="Q21" s="55" t="s">
        <v>1134</v>
      </c>
      <c r="R21" s="55" t="s">
        <v>1135</v>
      </c>
      <c r="S21" s="55" t="s">
        <v>1136</v>
      </c>
      <c r="T21" s="55" t="s">
        <v>1137</v>
      </c>
      <c r="U21" s="55" t="s">
        <v>1138</v>
      </c>
      <c r="V21" s="55" t="s">
        <v>1139</v>
      </c>
      <c r="W21" s="55" t="s">
        <v>1966</v>
      </c>
      <c r="X21" s="55" t="s">
        <v>1967</v>
      </c>
      <c r="Y21" s="55" t="s">
        <v>1511</v>
      </c>
      <c r="Z21" s="20"/>
    </row>
    <row r="22" spans="2:26">
      <c r="B22" s="16"/>
      <c r="C22" s="694"/>
      <c r="D22" s="691"/>
      <c r="E22" s="693"/>
      <c r="F22" s="661"/>
      <c r="G22" s="18"/>
      <c r="H22" s="12" t="s">
        <v>1508</v>
      </c>
      <c r="I22" s="12" t="s">
        <v>1508</v>
      </c>
      <c r="J22" s="12" t="s">
        <v>1508</v>
      </c>
      <c r="K22" s="12" t="s">
        <v>1508</v>
      </c>
      <c r="L22" s="12" t="s">
        <v>1508</v>
      </c>
      <c r="M22" s="12" t="s">
        <v>1508</v>
      </c>
      <c r="N22" s="12" t="s">
        <v>1508</v>
      </c>
      <c r="O22" s="12" t="s">
        <v>1508</v>
      </c>
      <c r="P22" s="12" t="s">
        <v>1508</v>
      </c>
      <c r="Q22" s="12" t="s">
        <v>1508</v>
      </c>
      <c r="R22" s="12" t="s">
        <v>1508</v>
      </c>
      <c r="S22" s="12" t="s">
        <v>1508</v>
      </c>
      <c r="T22" s="12" t="s">
        <v>1508</v>
      </c>
      <c r="U22" s="12" t="s">
        <v>1508</v>
      </c>
      <c r="V22" s="12" t="s">
        <v>1508</v>
      </c>
      <c r="W22" s="12" t="s">
        <v>1508</v>
      </c>
      <c r="X22" s="12" t="s">
        <v>1508</v>
      </c>
      <c r="Y22" s="12" t="s">
        <v>1508</v>
      </c>
      <c r="Z22" s="20"/>
    </row>
    <row r="23" spans="2:26">
      <c r="B23" s="16"/>
      <c r="C23" s="18"/>
      <c r="D23" s="18"/>
      <c r="E23" s="18"/>
      <c r="F23" s="18"/>
      <c r="G23" s="18"/>
      <c r="H23" s="18"/>
      <c r="I23" s="18"/>
      <c r="J23" s="18"/>
      <c r="K23" s="18"/>
      <c r="L23" s="18"/>
      <c r="M23" s="18"/>
      <c r="N23" s="18"/>
      <c r="O23" s="18"/>
      <c r="P23" s="18"/>
      <c r="Q23" s="18"/>
      <c r="R23" s="18"/>
      <c r="S23" s="18"/>
      <c r="T23" s="18"/>
      <c r="U23" s="18"/>
      <c r="V23" s="18"/>
      <c r="W23" s="18"/>
      <c r="X23" s="18"/>
      <c r="Y23" s="18"/>
      <c r="Z23" s="20"/>
    </row>
    <row r="24" spans="2:26">
      <c r="B24" s="16"/>
      <c r="C24" s="189" t="s">
        <v>1963</v>
      </c>
      <c r="D24" s="760" t="s">
        <v>1968</v>
      </c>
      <c r="E24" s="761"/>
      <c r="F24" s="543" t="s">
        <v>1911</v>
      </c>
      <c r="G24" s="18"/>
      <c r="H24" s="547">
        <v>8.0000000000000002E-3</v>
      </c>
      <c r="I24" s="547">
        <v>0.16</v>
      </c>
      <c r="J24" s="548" t="s">
        <v>1960</v>
      </c>
      <c r="K24" s="547">
        <v>4.0000000000000002E-4</v>
      </c>
      <c r="L24" s="547">
        <v>0.28299999999999997</v>
      </c>
      <c r="M24" s="547" t="s">
        <v>1515</v>
      </c>
      <c r="N24" s="549">
        <v>3.0000000000000001E-3</v>
      </c>
      <c r="O24" s="548" t="s">
        <v>1960</v>
      </c>
      <c r="P24" s="548" t="s">
        <v>1960</v>
      </c>
      <c r="Q24" s="549">
        <v>2.1999999999999999E-2</v>
      </c>
      <c r="R24" s="547" t="s">
        <v>1515</v>
      </c>
      <c r="S24" s="547" t="s">
        <v>1515</v>
      </c>
      <c r="T24" s="547">
        <v>1E-3</v>
      </c>
      <c r="U24" s="547" t="s">
        <v>1516</v>
      </c>
      <c r="V24" s="547">
        <v>1.7999999999999999E-2</v>
      </c>
      <c r="W24" s="547">
        <v>39.5</v>
      </c>
      <c r="X24" s="548" t="s">
        <v>1960</v>
      </c>
      <c r="Y24" s="547">
        <v>5.6000000000000001E-2</v>
      </c>
      <c r="Z24" s="20"/>
    </row>
    <row r="25" spans="2:26">
      <c r="B25" s="16"/>
      <c r="C25" s="189" t="s">
        <v>1963</v>
      </c>
      <c r="D25" s="408"/>
      <c r="E25" s="409"/>
      <c r="F25" s="544" t="s">
        <v>831</v>
      </c>
      <c r="G25" s="18"/>
      <c r="H25" s="547">
        <v>3.0000000000000001E-3</v>
      </c>
      <c r="I25" s="547">
        <v>0.06</v>
      </c>
      <c r="J25" s="548" t="s">
        <v>1960</v>
      </c>
      <c r="K25" s="547">
        <v>1.1999999999999999E-3</v>
      </c>
      <c r="L25" s="549">
        <v>5.3600000000000002E-2</v>
      </c>
      <c r="M25" s="547" t="s">
        <v>1515</v>
      </c>
      <c r="N25" s="549">
        <v>6.3E-3</v>
      </c>
      <c r="O25" s="548" t="s">
        <v>1960</v>
      </c>
      <c r="P25" s="548" t="s">
        <v>1960</v>
      </c>
      <c r="Q25" s="549">
        <v>0.1</v>
      </c>
      <c r="R25" s="547" t="s">
        <v>1515</v>
      </c>
      <c r="S25" s="547" t="s">
        <v>1515</v>
      </c>
      <c r="T25" s="547" t="s">
        <v>1515</v>
      </c>
      <c r="U25" s="547" t="s">
        <v>1516</v>
      </c>
      <c r="V25" s="549">
        <v>0.03</v>
      </c>
      <c r="W25" s="547">
        <v>23.2</v>
      </c>
      <c r="X25" s="548" t="s">
        <v>1960</v>
      </c>
      <c r="Y25" s="547">
        <v>1.0999999999999999E-2</v>
      </c>
      <c r="Z25" s="20"/>
    </row>
    <row r="26" spans="2:26">
      <c r="B26" s="16"/>
      <c r="C26" s="189" t="s">
        <v>1963</v>
      </c>
      <c r="D26" s="408"/>
      <c r="E26" s="409"/>
      <c r="F26" s="545">
        <v>45324</v>
      </c>
      <c r="G26" s="18"/>
      <c r="H26" s="547">
        <v>4.0000000000000001E-3</v>
      </c>
      <c r="I26" s="547">
        <v>7.0000000000000007E-2</v>
      </c>
      <c r="J26" s="548" t="s">
        <v>1960</v>
      </c>
      <c r="K26" s="547">
        <v>2.0000000000000001E-4</v>
      </c>
      <c r="L26" s="549">
        <v>0.05</v>
      </c>
      <c r="M26" s="547" t="s">
        <v>1515</v>
      </c>
      <c r="N26" s="549">
        <v>6.0000000000000001E-3</v>
      </c>
      <c r="O26" s="548" t="s">
        <v>1960</v>
      </c>
      <c r="P26" s="548" t="s">
        <v>1960</v>
      </c>
      <c r="Q26" s="549">
        <v>0.1</v>
      </c>
      <c r="R26" s="547" t="s">
        <v>1515</v>
      </c>
      <c r="S26" s="547" t="s">
        <v>1515</v>
      </c>
      <c r="T26" s="547" t="s">
        <v>1515</v>
      </c>
      <c r="U26" s="547" t="s">
        <v>1516</v>
      </c>
      <c r="V26" s="547" t="s">
        <v>1518</v>
      </c>
      <c r="W26" s="547">
        <v>15.4</v>
      </c>
      <c r="X26" s="548" t="s">
        <v>1960</v>
      </c>
      <c r="Y26" s="547">
        <v>1.0999999999999999E-2</v>
      </c>
      <c r="Z26" s="20"/>
    </row>
    <row r="27" spans="2:26">
      <c r="B27" s="16"/>
      <c r="C27" s="420" t="s">
        <v>1969</v>
      </c>
      <c r="D27" s="18"/>
      <c r="E27" s="18"/>
      <c r="F27" s="18"/>
      <c r="G27" s="18"/>
      <c r="H27" s="550">
        <f>AVERAGE(H24:H26)</f>
        <v>5.0000000000000001E-3</v>
      </c>
      <c r="I27" s="551">
        <f>AVERAGE(I24:I26)</f>
        <v>9.6666666666666679E-2</v>
      </c>
      <c r="J27" s="552"/>
      <c r="K27" s="553">
        <f>AVERAGE(K24:K26)</f>
        <v>5.9999999999999995E-4</v>
      </c>
      <c r="L27" s="550">
        <f>AVERAGE(L24:L26)</f>
        <v>0.12886666666666666</v>
      </c>
      <c r="M27" s="552" t="s">
        <v>1970</v>
      </c>
      <c r="N27" s="554">
        <f>AVERAGE(N24:N26)</f>
        <v>5.0999999999999995E-3</v>
      </c>
      <c r="O27" s="552"/>
      <c r="P27" s="552"/>
      <c r="Q27" s="554">
        <f>AVERAGE(Q24:Q26)</f>
        <v>7.3999999999999996E-2</v>
      </c>
      <c r="R27" s="552" t="s">
        <v>1970</v>
      </c>
      <c r="S27" s="552" t="s">
        <v>1970</v>
      </c>
      <c r="T27" s="550">
        <f>AVERAGE(T24:T26)</f>
        <v>1E-3</v>
      </c>
      <c r="U27" s="552" t="s">
        <v>1971</v>
      </c>
      <c r="V27" s="550">
        <f>AVERAGE(V24:V26)</f>
        <v>2.4E-2</v>
      </c>
      <c r="W27" s="555">
        <f>AVERAGE(W24:W26)</f>
        <v>26.033333333333335</v>
      </c>
      <c r="X27" s="552"/>
      <c r="Y27" s="550">
        <f>AVERAGE(Y24:Y26)</f>
        <v>2.5999999999999999E-2</v>
      </c>
      <c r="Z27" s="20"/>
    </row>
    <row r="28" spans="2:26">
      <c r="B28" s="23"/>
      <c r="C28" s="2"/>
      <c r="D28" s="2"/>
      <c r="E28" s="2"/>
      <c r="F28" s="2"/>
      <c r="G28" s="2"/>
      <c r="H28" s="2"/>
      <c r="I28" s="2"/>
      <c r="J28" s="2"/>
      <c r="K28" s="2"/>
      <c r="L28" s="2"/>
      <c r="M28" s="2"/>
      <c r="N28" s="2"/>
      <c r="O28" s="2"/>
      <c r="P28" s="2"/>
      <c r="Q28" s="2"/>
      <c r="R28" s="2"/>
      <c r="S28" s="2"/>
      <c r="T28" s="2"/>
      <c r="U28" s="2"/>
      <c r="V28" s="2"/>
      <c r="W28" s="2"/>
      <c r="X28" s="2"/>
      <c r="Y28" s="2"/>
      <c r="Z28" s="22"/>
    </row>
    <row r="29" spans="2:26" ht="18">
      <c r="C29" s="26" t="s">
        <v>705</v>
      </c>
    </row>
  </sheetData>
  <mergeCells count="7">
    <mergeCell ref="D24:E24"/>
    <mergeCell ref="C21:C22"/>
    <mergeCell ref="F21:F22"/>
    <mergeCell ref="D21:E22"/>
    <mergeCell ref="G6:S6"/>
    <mergeCell ref="H10:S10"/>
    <mergeCell ref="H20:Y20"/>
  </mergeCells>
  <conditionalFormatting sqref="G12:G17">
    <cfRule type="cellIs" dxfId="49" priority="5" operator="equal">
      <formula>"[select]"</formula>
    </cfRule>
    <cfRule type="cellIs" dxfId="48" priority="6" operator="equal">
      <formula>""</formula>
    </cfRule>
  </conditionalFormatting>
  <conditionalFormatting sqref="H22:Y22">
    <cfRule type="cellIs" dxfId="47" priority="4" operator="notEqual">
      <formula>"mg/L"</formula>
    </cfRule>
  </conditionalFormatting>
  <dataValidations count="2">
    <dataValidation type="list" allowBlank="1" showInputMessage="1" sqref="G12:G17" xr:uid="{00000000-0002-0000-2600-000000000000}">
      <formula1>"[select],kL,ML"</formula1>
    </dataValidation>
    <dataValidation type="list" allowBlank="1" showInputMessage="1" sqref="H22:Y22" xr:uid="{00000000-0002-0000-2600-000001000000}">
      <formula1>"[select],μg/L,mg/L,g/L"</formula1>
    </dataValidation>
  </dataValidations>
  <pageMargins left="0.7" right="0.7" top="0.75" bottom="0.75" header="0.3" footer="0.3"/>
  <pageSetup orientation="portrait" horizontalDpi="300" verticalDpi="300"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4">
    <tabColor rgb="FF92D050"/>
  </sheetPr>
  <dimension ref="A2:X71"/>
  <sheetViews>
    <sheetView topLeftCell="A11" zoomScale="85" zoomScaleNormal="85" workbookViewId="0">
      <selection activeCell="E23" sqref="E23"/>
    </sheetView>
  </sheetViews>
  <sheetFormatPr defaultColWidth="9.140625" defaultRowHeight="15"/>
  <cols>
    <col min="1" max="1" width="2.7109375" style="145" customWidth="1"/>
    <col min="2" max="2" width="2.7109375" style="1" customWidth="1"/>
    <col min="3" max="3" width="25.7109375" style="1" customWidth="1"/>
    <col min="4" max="5" width="13.7109375" style="1" customWidth="1"/>
    <col min="6" max="6" width="19.42578125" style="1" customWidth="1"/>
    <col min="7" max="9" width="12.7109375" style="1" customWidth="1"/>
    <col min="10" max="10" width="15.7109375" style="1" customWidth="1"/>
    <col min="11" max="11" width="12.7109375" style="1" customWidth="1"/>
    <col min="12" max="12" width="13.5703125" style="1" bestFit="1" customWidth="1"/>
    <col min="13" max="13" width="15.7109375" style="1" customWidth="1"/>
    <col min="14" max="15" width="12.7109375" style="1" customWidth="1"/>
    <col min="16" max="16" width="15.7109375" style="1" customWidth="1"/>
    <col min="17" max="23" width="12.7109375" style="1" customWidth="1"/>
    <col min="24" max="25" width="2.7109375" style="1" customWidth="1"/>
    <col min="26" max="16384" width="9.140625" style="1"/>
  </cols>
  <sheetData>
    <row r="2" spans="2:24">
      <c r="B2" s="13"/>
      <c r="C2" s="14"/>
      <c r="D2" s="14"/>
      <c r="E2" s="14"/>
      <c r="F2" s="14"/>
      <c r="G2" s="14"/>
      <c r="H2" s="14"/>
      <c r="I2" s="14"/>
      <c r="J2" s="14"/>
      <c r="K2" s="14"/>
      <c r="L2" s="14"/>
      <c r="M2" s="14"/>
      <c r="N2" s="14"/>
      <c r="O2" s="14"/>
      <c r="P2" s="14"/>
      <c r="Q2" s="14"/>
      <c r="R2" s="14"/>
      <c r="S2" s="14"/>
      <c r="T2" s="14"/>
      <c r="U2" s="14"/>
      <c r="V2" s="14"/>
      <c r="W2" s="14"/>
      <c r="X2" s="15"/>
    </row>
    <row r="3" spans="2:24" ht="23.25">
      <c r="B3" s="16"/>
      <c r="C3" s="17" t="s">
        <v>9</v>
      </c>
      <c r="D3" s="18"/>
      <c r="E3" s="19"/>
      <c r="F3" s="19" t="s">
        <v>1972</v>
      </c>
      <c r="G3" s="18"/>
      <c r="H3" s="18"/>
      <c r="I3" s="18"/>
      <c r="J3" s="18"/>
      <c r="K3" s="18"/>
      <c r="L3" s="18"/>
      <c r="M3" s="18"/>
      <c r="N3" s="18"/>
      <c r="O3" s="18"/>
      <c r="P3" s="18"/>
      <c r="Q3" s="18"/>
      <c r="R3" s="18"/>
      <c r="S3" s="18"/>
      <c r="T3" s="18"/>
      <c r="U3" s="18"/>
      <c r="V3" s="18"/>
      <c r="W3" s="18"/>
      <c r="X3" s="20"/>
    </row>
    <row r="4" spans="2:24" ht="23.25">
      <c r="B4" s="16"/>
      <c r="C4" s="17" t="s">
        <v>11</v>
      </c>
      <c r="D4" s="18"/>
      <c r="E4" s="19"/>
      <c r="F4" s="19" t="s">
        <v>1973</v>
      </c>
      <c r="G4" s="18"/>
      <c r="H4" s="18"/>
      <c r="I4" s="18"/>
      <c r="J4" s="18"/>
      <c r="K4" s="18"/>
      <c r="L4" s="18"/>
      <c r="M4" s="18"/>
      <c r="N4" s="18"/>
      <c r="O4" s="18"/>
      <c r="P4" s="18"/>
      <c r="Q4" s="18"/>
      <c r="R4" s="18"/>
      <c r="S4" s="18"/>
      <c r="T4" s="18"/>
      <c r="U4" s="18"/>
      <c r="V4" s="18"/>
      <c r="W4" s="18"/>
      <c r="X4" s="20"/>
    </row>
    <row r="5" spans="2:24">
      <c r="B5" s="16"/>
      <c r="C5" s="18"/>
      <c r="D5" s="18"/>
      <c r="E5" s="18"/>
      <c r="F5" s="18"/>
      <c r="G5" s="18"/>
      <c r="H5" s="18"/>
      <c r="I5" s="18"/>
      <c r="J5" s="18"/>
      <c r="K5" s="18"/>
      <c r="L5" s="18"/>
      <c r="M5" s="18"/>
      <c r="N5" s="18" t="s">
        <v>1460</v>
      </c>
      <c r="O5" s="18"/>
      <c r="P5" s="18"/>
      <c r="Q5" s="18"/>
      <c r="R5" s="18"/>
      <c r="S5" s="18"/>
      <c r="T5" s="18"/>
      <c r="U5" s="18"/>
      <c r="V5" s="18"/>
      <c r="W5" s="18"/>
      <c r="X5" s="20"/>
    </row>
    <row r="6" spans="2:24" ht="23.25">
      <c r="B6" s="16"/>
      <c r="C6" s="21" t="s">
        <v>1974</v>
      </c>
      <c r="D6" s="18"/>
      <c r="E6" s="18"/>
      <c r="F6" s="18"/>
      <c r="G6" s="18"/>
      <c r="H6" s="18"/>
      <c r="I6" s="18"/>
      <c r="J6" s="18"/>
      <c r="K6" s="18"/>
      <c r="L6" s="18"/>
      <c r="M6" s="18"/>
      <c r="N6" s="18"/>
      <c r="O6" s="18"/>
      <c r="P6" s="18"/>
      <c r="Q6" s="18"/>
      <c r="R6" s="18"/>
      <c r="S6" s="18"/>
      <c r="T6" s="18"/>
      <c r="U6" s="18"/>
      <c r="V6" s="18"/>
      <c r="W6" s="18"/>
      <c r="X6" s="20"/>
    </row>
    <row r="7" spans="2:24" ht="48.6" customHeight="1">
      <c r="B7" s="16"/>
      <c r="C7" s="18"/>
      <c r="D7" s="52" t="s">
        <v>660</v>
      </c>
      <c r="E7" s="18"/>
      <c r="F7" s="760" t="s">
        <v>1975</v>
      </c>
      <c r="G7" s="764"/>
      <c r="H7" s="764"/>
      <c r="I7" s="764"/>
      <c r="J7" s="764"/>
      <c r="K7" s="764"/>
      <c r="L7" s="764"/>
      <c r="M7" s="764"/>
      <c r="N7" s="761"/>
      <c r="O7" s="18"/>
      <c r="P7" s="18"/>
      <c r="Q7" s="18"/>
      <c r="R7" s="18"/>
      <c r="S7" s="18"/>
      <c r="T7" s="18"/>
      <c r="U7" s="18"/>
      <c r="V7" s="18"/>
      <c r="W7" s="18"/>
      <c r="X7" s="20"/>
    </row>
    <row r="8" spans="2:24" ht="18">
      <c r="B8" s="16"/>
      <c r="C8" s="35" t="s">
        <v>1976</v>
      </c>
      <c r="D8" s="18"/>
      <c r="E8" s="18"/>
      <c r="F8" s="18"/>
      <c r="G8" s="18"/>
      <c r="H8" s="18"/>
      <c r="I8" s="18"/>
      <c r="J8" s="18"/>
      <c r="K8" s="18"/>
      <c r="L8" s="18"/>
      <c r="M8" s="18"/>
      <c r="N8" s="18"/>
      <c r="O8" s="18"/>
      <c r="P8" s="18"/>
      <c r="Q8" s="18"/>
      <c r="R8" s="18"/>
      <c r="S8" s="18"/>
      <c r="T8" s="18"/>
      <c r="U8" s="18"/>
      <c r="V8" s="18"/>
      <c r="W8" s="18"/>
      <c r="X8" s="20"/>
    </row>
    <row r="9" spans="2:24">
      <c r="B9" s="16"/>
      <c r="C9" s="18"/>
      <c r="D9" s="18"/>
      <c r="E9" s="18"/>
      <c r="F9" s="18"/>
      <c r="G9" s="18"/>
      <c r="H9" s="18"/>
      <c r="I9" s="685" t="s">
        <v>1977</v>
      </c>
      <c r="J9" s="687"/>
      <c r="K9" s="685" t="s">
        <v>1978</v>
      </c>
      <c r="L9" s="687"/>
      <c r="M9" s="18"/>
      <c r="N9" s="18"/>
      <c r="O9" s="18"/>
      <c r="P9" s="695" t="s">
        <v>1979</v>
      </c>
      <c r="Q9" s="695"/>
      <c r="R9" s="695"/>
      <c r="S9" s="695"/>
      <c r="T9" s="18"/>
      <c r="U9" s="18"/>
      <c r="V9" s="18"/>
      <c r="W9" s="18"/>
      <c r="X9" s="20"/>
    </row>
    <row r="10" spans="2:24" ht="25.5">
      <c r="B10" s="16"/>
      <c r="C10" s="114" t="s">
        <v>1980</v>
      </c>
      <c r="D10" s="114" t="s">
        <v>540</v>
      </c>
      <c r="E10" s="114" t="s">
        <v>461</v>
      </c>
      <c r="F10" s="114" t="s">
        <v>1981</v>
      </c>
      <c r="G10" s="114" t="s">
        <v>1982</v>
      </c>
      <c r="H10" s="18"/>
      <c r="I10" s="142" t="s">
        <v>1983</v>
      </c>
      <c r="J10" s="114" t="s">
        <v>1984</v>
      </c>
      <c r="K10" s="114" t="s">
        <v>1983</v>
      </c>
      <c r="L10" s="114" t="s">
        <v>1984</v>
      </c>
      <c r="M10" s="18"/>
      <c r="N10" s="114" t="s">
        <v>1985</v>
      </c>
      <c r="O10" s="18"/>
      <c r="P10" s="694" t="s">
        <v>1986</v>
      </c>
      <c r="Q10" s="694"/>
      <c r="R10" s="694" t="s">
        <v>1987</v>
      </c>
      <c r="S10" s="694"/>
      <c r="T10" s="18"/>
      <c r="U10" s="18"/>
      <c r="V10" s="18"/>
      <c r="W10" s="18"/>
      <c r="X10" s="20"/>
    </row>
    <row r="11" spans="2:24">
      <c r="B11" s="16"/>
      <c r="C11" s="141" t="s">
        <v>333</v>
      </c>
      <c r="D11" s="45"/>
      <c r="E11" s="36" t="s">
        <v>333</v>
      </c>
      <c r="F11" s="36" t="s">
        <v>333</v>
      </c>
      <c r="G11" s="59"/>
      <c r="H11" s="18"/>
      <c r="I11" s="59"/>
      <c r="J11" s="36" t="s">
        <v>333</v>
      </c>
      <c r="K11" s="59"/>
      <c r="L11" s="36" t="s">
        <v>333</v>
      </c>
      <c r="M11" s="18"/>
      <c r="N11" s="60">
        <f>G11-I11-K11</f>
        <v>0</v>
      </c>
      <c r="O11" s="18"/>
      <c r="P11" s="762" t="s">
        <v>333</v>
      </c>
      <c r="Q11" s="763"/>
      <c r="R11" s="762" t="s">
        <v>333</v>
      </c>
      <c r="S11" s="763"/>
      <c r="T11" s="18"/>
      <c r="U11" s="18"/>
      <c r="V11" s="18"/>
      <c r="W11" s="18"/>
      <c r="X11" s="20"/>
    </row>
    <row r="12" spans="2:24">
      <c r="B12" s="16"/>
      <c r="C12" s="82" t="s">
        <v>333</v>
      </c>
      <c r="D12" s="38"/>
      <c r="E12" s="12" t="s">
        <v>333</v>
      </c>
      <c r="F12" s="12" t="s">
        <v>333</v>
      </c>
      <c r="G12" s="59"/>
      <c r="H12" s="18"/>
      <c r="I12" s="59"/>
      <c r="J12" s="36" t="s">
        <v>333</v>
      </c>
      <c r="K12" s="59"/>
      <c r="L12" s="36" t="s">
        <v>333</v>
      </c>
      <c r="M12" s="18"/>
      <c r="N12" s="60">
        <f t="shared" ref="N12:N18" si="0">G12-I12-K12</f>
        <v>0</v>
      </c>
      <c r="O12" s="18"/>
      <c r="P12" s="762" t="s">
        <v>333</v>
      </c>
      <c r="Q12" s="763"/>
      <c r="R12" s="762" t="s">
        <v>333</v>
      </c>
      <c r="S12" s="763"/>
      <c r="T12" s="18"/>
      <c r="U12" s="18"/>
      <c r="V12" s="18"/>
      <c r="W12" s="18"/>
      <c r="X12" s="20"/>
    </row>
    <row r="13" spans="2:24">
      <c r="B13" s="16"/>
      <c r="C13" s="82" t="s">
        <v>333</v>
      </c>
      <c r="D13" s="38"/>
      <c r="E13" s="12" t="s">
        <v>333</v>
      </c>
      <c r="F13" s="12" t="s">
        <v>333</v>
      </c>
      <c r="G13" s="59"/>
      <c r="H13" s="18"/>
      <c r="I13" s="59"/>
      <c r="J13" s="36" t="s">
        <v>333</v>
      </c>
      <c r="K13" s="59"/>
      <c r="L13" s="36" t="s">
        <v>333</v>
      </c>
      <c r="M13" s="18"/>
      <c r="N13" s="60">
        <f t="shared" si="0"/>
        <v>0</v>
      </c>
      <c r="O13" s="18"/>
      <c r="P13" s="762" t="s">
        <v>333</v>
      </c>
      <c r="Q13" s="763"/>
      <c r="R13" s="762" t="s">
        <v>333</v>
      </c>
      <c r="S13" s="763"/>
      <c r="T13" s="18"/>
      <c r="U13" s="18"/>
      <c r="V13" s="18"/>
      <c r="W13" s="18"/>
      <c r="X13" s="20"/>
    </row>
    <row r="14" spans="2:24">
      <c r="B14" s="16"/>
      <c r="C14" s="82" t="s">
        <v>333</v>
      </c>
      <c r="D14" s="38"/>
      <c r="E14" s="12" t="s">
        <v>333</v>
      </c>
      <c r="F14" s="12" t="s">
        <v>333</v>
      </c>
      <c r="G14" s="59"/>
      <c r="H14" s="18"/>
      <c r="I14" s="59"/>
      <c r="J14" s="36" t="s">
        <v>333</v>
      </c>
      <c r="K14" s="59"/>
      <c r="L14" s="36" t="s">
        <v>333</v>
      </c>
      <c r="M14" s="18"/>
      <c r="N14" s="60">
        <f t="shared" si="0"/>
        <v>0</v>
      </c>
      <c r="O14" s="18"/>
      <c r="P14" s="762" t="s">
        <v>333</v>
      </c>
      <c r="Q14" s="763"/>
      <c r="R14" s="762" t="s">
        <v>333</v>
      </c>
      <c r="S14" s="763"/>
      <c r="T14" s="18"/>
      <c r="U14" s="18"/>
      <c r="V14" s="18"/>
      <c r="W14" s="18"/>
      <c r="X14" s="20"/>
    </row>
    <row r="15" spans="2:24">
      <c r="B15" s="16"/>
      <c r="C15" s="82" t="s">
        <v>333</v>
      </c>
      <c r="D15" s="38"/>
      <c r="E15" s="12" t="s">
        <v>333</v>
      </c>
      <c r="F15" s="12" t="s">
        <v>333</v>
      </c>
      <c r="G15" s="59"/>
      <c r="H15" s="18"/>
      <c r="I15" s="59"/>
      <c r="J15" s="36" t="s">
        <v>333</v>
      </c>
      <c r="K15" s="59"/>
      <c r="L15" s="36" t="s">
        <v>333</v>
      </c>
      <c r="M15" s="18"/>
      <c r="N15" s="60">
        <f t="shared" si="0"/>
        <v>0</v>
      </c>
      <c r="O15" s="18"/>
      <c r="P15" s="762" t="s">
        <v>333</v>
      </c>
      <c r="Q15" s="763"/>
      <c r="R15" s="762" t="s">
        <v>333</v>
      </c>
      <c r="S15" s="763"/>
      <c r="T15" s="18"/>
      <c r="U15" s="18"/>
      <c r="V15" s="18"/>
      <c r="W15" s="18"/>
      <c r="X15" s="20"/>
    </row>
    <row r="16" spans="2:24">
      <c r="B16" s="16"/>
      <c r="C16" s="82" t="s">
        <v>333</v>
      </c>
      <c r="D16" s="38"/>
      <c r="E16" s="12" t="s">
        <v>333</v>
      </c>
      <c r="F16" s="12" t="s">
        <v>333</v>
      </c>
      <c r="G16" s="59"/>
      <c r="H16" s="18"/>
      <c r="I16" s="59"/>
      <c r="J16" s="36" t="s">
        <v>333</v>
      </c>
      <c r="K16" s="59"/>
      <c r="L16" s="36" t="s">
        <v>333</v>
      </c>
      <c r="M16" s="18"/>
      <c r="N16" s="60">
        <f t="shared" si="0"/>
        <v>0</v>
      </c>
      <c r="O16" s="18"/>
      <c r="P16" s="762" t="s">
        <v>333</v>
      </c>
      <c r="Q16" s="763"/>
      <c r="R16" s="762" t="s">
        <v>333</v>
      </c>
      <c r="S16" s="763"/>
      <c r="T16" s="18"/>
      <c r="U16" s="18"/>
      <c r="V16" s="18"/>
      <c r="W16" s="18"/>
      <c r="X16" s="20"/>
    </row>
    <row r="17" spans="2:24">
      <c r="B17" s="16"/>
      <c r="C17" s="82" t="s">
        <v>333</v>
      </c>
      <c r="D17" s="38"/>
      <c r="E17" s="12" t="s">
        <v>333</v>
      </c>
      <c r="F17" s="12" t="s">
        <v>333</v>
      </c>
      <c r="G17" s="59"/>
      <c r="H17" s="18"/>
      <c r="I17" s="59"/>
      <c r="J17" s="36" t="s">
        <v>333</v>
      </c>
      <c r="K17" s="59"/>
      <c r="L17" s="36" t="s">
        <v>333</v>
      </c>
      <c r="M17" s="18"/>
      <c r="N17" s="60">
        <f t="shared" si="0"/>
        <v>0</v>
      </c>
      <c r="O17" s="18"/>
      <c r="P17" s="762" t="s">
        <v>333</v>
      </c>
      <c r="Q17" s="763"/>
      <c r="R17" s="762" t="s">
        <v>333</v>
      </c>
      <c r="S17" s="763"/>
      <c r="T17" s="18"/>
      <c r="U17" s="18"/>
      <c r="V17" s="18"/>
      <c r="W17" s="18"/>
      <c r="X17" s="20"/>
    </row>
    <row r="18" spans="2:24">
      <c r="B18" s="16"/>
      <c r="C18" s="82" t="s">
        <v>333</v>
      </c>
      <c r="D18" s="38"/>
      <c r="E18" s="12" t="s">
        <v>333</v>
      </c>
      <c r="F18" s="12" t="s">
        <v>333</v>
      </c>
      <c r="G18" s="59"/>
      <c r="H18" s="18"/>
      <c r="I18" s="59"/>
      <c r="J18" s="36" t="s">
        <v>333</v>
      </c>
      <c r="K18" s="59"/>
      <c r="L18" s="36" t="s">
        <v>333</v>
      </c>
      <c r="M18" s="18"/>
      <c r="N18" s="60">
        <f t="shared" si="0"/>
        <v>0</v>
      </c>
      <c r="O18" s="18"/>
      <c r="P18" s="762" t="s">
        <v>333</v>
      </c>
      <c r="Q18" s="763"/>
      <c r="R18" s="762" t="s">
        <v>333</v>
      </c>
      <c r="S18" s="763"/>
      <c r="T18" s="18"/>
      <c r="U18" s="18"/>
      <c r="V18" s="18"/>
      <c r="W18" s="18"/>
      <c r="X18" s="20"/>
    </row>
    <row r="19" spans="2:24">
      <c r="B19" s="16"/>
      <c r="C19" s="18"/>
      <c r="D19" s="18"/>
      <c r="E19" s="18"/>
      <c r="F19" s="18"/>
      <c r="G19" s="18"/>
      <c r="H19" s="18"/>
      <c r="I19" s="18"/>
      <c r="J19" s="18"/>
      <c r="K19" s="18"/>
      <c r="L19" s="18"/>
      <c r="M19" s="18"/>
      <c r="N19" s="18"/>
      <c r="O19" s="18"/>
      <c r="P19" s="18"/>
      <c r="Q19" s="18"/>
      <c r="R19" s="18"/>
      <c r="S19" s="18"/>
      <c r="T19" s="18"/>
      <c r="U19" s="18"/>
      <c r="V19" s="18"/>
      <c r="W19" s="18"/>
      <c r="X19" s="20"/>
    </row>
    <row r="20" spans="2:24" ht="18">
      <c r="B20" s="16"/>
      <c r="C20" s="35" t="s">
        <v>1988</v>
      </c>
      <c r="D20" s="18"/>
      <c r="E20" s="18"/>
      <c r="F20" s="18"/>
      <c r="G20" s="18"/>
      <c r="H20" s="18"/>
      <c r="I20" s="18"/>
      <c r="J20" s="18"/>
      <c r="K20" s="18"/>
      <c r="L20" s="18"/>
      <c r="M20" s="18"/>
      <c r="N20" s="18"/>
      <c r="O20" s="18"/>
      <c r="P20" s="18"/>
      <c r="Q20" s="18"/>
      <c r="R20" s="18"/>
      <c r="S20" s="18"/>
      <c r="T20" s="18"/>
      <c r="U20" s="18"/>
      <c r="V20" s="18"/>
      <c r="W20" s="18"/>
      <c r="X20" s="20"/>
    </row>
    <row r="21" spans="2:24">
      <c r="B21" s="16"/>
      <c r="C21" s="18"/>
      <c r="D21" s="18"/>
      <c r="E21" s="18"/>
      <c r="F21" s="18"/>
      <c r="G21" s="18"/>
      <c r="H21" s="18"/>
      <c r="I21" s="18"/>
      <c r="J21" s="18"/>
      <c r="K21" s="18"/>
      <c r="L21" s="18"/>
      <c r="M21" s="18"/>
      <c r="N21" s="18"/>
      <c r="O21" s="18"/>
      <c r="P21" s="18"/>
      <c r="Q21" s="18"/>
      <c r="R21" s="18"/>
      <c r="S21" s="18"/>
      <c r="T21" s="18"/>
      <c r="U21" s="18"/>
      <c r="V21" s="18"/>
      <c r="W21" s="18"/>
      <c r="X21" s="20"/>
    </row>
    <row r="22" spans="2:24" ht="25.5" customHeight="1">
      <c r="B22" s="16"/>
      <c r="C22" s="114" t="s">
        <v>1980</v>
      </c>
      <c r="D22" s="114" t="s">
        <v>540</v>
      </c>
      <c r="E22" s="114" t="s">
        <v>461</v>
      </c>
      <c r="F22" s="114" t="s">
        <v>1981</v>
      </c>
      <c r="G22" s="137" t="s">
        <v>1982</v>
      </c>
      <c r="H22" s="18"/>
      <c r="I22" s="114" t="s">
        <v>1983</v>
      </c>
      <c r="J22" s="114" t="s">
        <v>1984</v>
      </c>
      <c r="K22" s="114" t="s">
        <v>1983</v>
      </c>
      <c r="L22" s="114" t="s">
        <v>1984</v>
      </c>
      <c r="M22" s="18"/>
      <c r="N22" s="114" t="s">
        <v>1985</v>
      </c>
      <c r="O22" s="18"/>
      <c r="P22" s="694" t="s">
        <v>1986</v>
      </c>
      <c r="Q22" s="694"/>
      <c r="R22" s="694" t="s">
        <v>1987</v>
      </c>
      <c r="S22" s="694"/>
      <c r="T22" s="18"/>
      <c r="U22" s="18"/>
      <c r="V22" s="18"/>
      <c r="W22" s="18"/>
      <c r="X22" s="20"/>
    </row>
    <row r="23" spans="2:24">
      <c r="B23" s="16"/>
      <c r="C23" s="82" t="s">
        <v>1989</v>
      </c>
      <c r="D23" s="38">
        <v>45385</v>
      </c>
      <c r="E23" s="12" t="s">
        <v>1496</v>
      </c>
      <c r="F23" s="143" t="s">
        <v>1990</v>
      </c>
      <c r="G23" s="512">
        <v>2.95</v>
      </c>
      <c r="H23" s="18"/>
      <c r="I23" s="59"/>
      <c r="J23" s="36" t="s">
        <v>1991</v>
      </c>
      <c r="K23" s="59"/>
      <c r="L23" s="36" t="s">
        <v>1991</v>
      </c>
      <c r="M23" s="18"/>
      <c r="N23" s="60">
        <f>G23-I23-K23</f>
        <v>2.95</v>
      </c>
      <c r="O23" s="18"/>
      <c r="P23" s="762" t="s">
        <v>500</v>
      </c>
      <c r="Q23" s="763"/>
      <c r="R23" s="762" t="s">
        <v>333</v>
      </c>
      <c r="S23" s="763"/>
      <c r="T23" s="18"/>
      <c r="U23" s="18"/>
      <c r="V23" s="18"/>
      <c r="W23" s="18"/>
      <c r="X23" s="20"/>
    </row>
    <row r="24" spans="2:24">
      <c r="B24" s="16"/>
      <c r="C24" s="82" t="s">
        <v>333</v>
      </c>
      <c r="D24" s="38"/>
      <c r="E24" s="12" t="s">
        <v>333</v>
      </c>
      <c r="F24" s="12" t="s">
        <v>333</v>
      </c>
      <c r="G24" s="59"/>
      <c r="H24" s="18"/>
      <c r="I24" s="59"/>
      <c r="J24" s="36" t="s">
        <v>333</v>
      </c>
      <c r="K24" s="59"/>
      <c r="L24" s="36" t="s">
        <v>333</v>
      </c>
      <c r="M24" s="18"/>
      <c r="N24" s="60">
        <f t="shared" ref="N24:N30" si="1">G24-I24-K24</f>
        <v>0</v>
      </c>
      <c r="O24" s="18"/>
      <c r="P24" s="762" t="s">
        <v>333</v>
      </c>
      <c r="Q24" s="763"/>
      <c r="R24" s="762" t="s">
        <v>333</v>
      </c>
      <c r="S24" s="763"/>
      <c r="T24" s="18"/>
      <c r="U24" s="18"/>
      <c r="V24" s="18"/>
      <c r="W24" s="18"/>
      <c r="X24" s="20"/>
    </row>
    <row r="25" spans="2:24">
      <c r="B25" s="16"/>
      <c r="C25" s="82" t="s">
        <v>333</v>
      </c>
      <c r="D25" s="38"/>
      <c r="E25" s="12" t="s">
        <v>333</v>
      </c>
      <c r="F25" s="12" t="s">
        <v>333</v>
      </c>
      <c r="G25" s="59"/>
      <c r="H25" s="18"/>
      <c r="I25" s="59"/>
      <c r="J25" s="36" t="s">
        <v>333</v>
      </c>
      <c r="K25" s="59"/>
      <c r="L25" s="36" t="s">
        <v>333</v>
      </c>
      <c r="M25" s="18"/>
      <c r="N25" s="60">
        <f t="shared" si="1"/>
        <v>0</v>
      </c>
      <c r="O25" s="18"/>
      <c r="P25" s="762" t="s">
        <v>333</v>
      </c>
      <c r="Q25" s="763"/>
      <c r="R25" s="762" t="s">
        <v>333</v>
      </c>
      <c r="S25" s="763"/>
      <c r="T25" s="18"/>
      <c r="U25" s="18"/>
      <c r="V25" s="18"/>
      <c r="W25" s="18"/>
      <c r="X25" s="20"/>
    </row>
    <row r="26" spans="2:24">
      <c r="B26" s="16"/>
      <c r="C26" s="82" t="s">
        <v>333</v>
      </c>
      <c r="D26" s="38"/>
      <c r="E26" s="12" t="s">
        <v>333</v>
      </c>
      <c r="F26" s="12" t="s">
        <v>333</v>
      </c>
      <c r="G26" s="59"/>
      <c r="H26" s="18"/>
      <c r="I26" s="59"/>
      <c r="J26" s="36" t="s">
        <v>333</v>
      </c>
      <c r="K26" s="59"/>
      <c r="L26" s="36" t="s">
        <v>333</v>
      </c>
      <c r="M26" s="18"/>
      <c r="N26" s="60">
        <f t="shared" si="1"/>
        <v>0</v>
      </c>
      <c r="O26" s="18"/>
      <c r="P26" s="762" t="s">
        <v>333</v>
      </c>
      <c r="Q26" s="763"/>
      <c r="R26" s="762" t="s">
        <v>333</v>
      </c>
      <c r="S26" s="763"/>
      <c r="T26" s="18"/>
      <c r="U26" s="18"/>
      <c r="V26" s="18"/>
      <c r="W26" s="18"/>
      <c r="X26" s="20"/>
    </row>
    <row r="27" spans="2:24">
      <c r="B27" s="16"/>
      <c r="C27" s="82" t="s">
        <v>333</v>
      </c>
      <c r="D27" s="38"/>
      <c r="E27" s="12" t="s">
        <v>333</v>
      </c>
      <c r="F27" s="12" t="s">
        <v>333</v>
      </c>
      <c r="G27" s="59"/>
      <c r="H27" s="18"/>
      <c r="I27" s="59"/>
      <c r="J27" s="36" t="s">
        <v>333</v>
      </c>
      <c r="K27" s="59"/>
      <c r="L27" s="36" t="s">
        <v>333</v>
      </c>
      <c r="M27" s="18"/>
      <c r="N27" s="60">
        <f t="shared" si="1"/>
        <v>0</v>
      </c>
      <c r="O27" s="18"/>
      <c r="P27" s="762" t="s">
        <v>333</v>
      </c>
      <c r="Q27" s="763"/>
      <c r="R27" s="762" t="s">
        <v>333</v>
      </c>
      <c r="S27" s="763"/>
      <c r="T27" s="18"/>
      <c r="U27" s="18"/>
      <c r="V27" s="18"/>
      <c r="W27" s="18"/>
      <c r="X27" s="20"/>
    </row>
    <row r="28" spans="2:24">
      <c r="B28" s="16"/>
      <c r="C28" s="82" t="s">
        <v>333</v>
      </c>
      <c r="D28" s="38"/>
      <c r="E28" s="12" t="s">
        <v>333</v>
      </c>
      <c r="F28" s="12" t="s">
        <v>333</v>
      </c>
      <c r="G28" s="59"/>
      <c r="H28" s="18"/>
      <c r="I28" s="59"/>
      <c r="J28" s="36" t="s">
        <v>333</v>
      </c>
      <c r="K28" s="59"/>
      <c r="L28" s="36" t="s">
        <v>333</v>
      </c>
      <c r="M28" s="18"/>
      <c r="N28" s="60">
        <f t="shared" si="1"/>
        <v>0</v>
      </c>
      <c r="O28" s="18"/>
      <c r="P28" s="762" t="s">
        <v>333</v>
      </c>
      <c r="Q28" s="763"/>
      <c r="R28" s="762" t="s">
        <v>333</v>
      </c>
      <c r="S28" s="763"/>
      <c r="T28" s="18"/>
      <c r="U28" s="18"/>
      <c r="V28" s="18"/>
      <c r="W28" s="18"/>
      <c r="X28" s="20"/>
    </row>
    <row r="29" spans="2:24">
      <c r="B29" s="16"/>
      <c r="C29" s="82" t="s">
        <v>333</v>
      </c>
      <c r="D29" s="38"/>
      <c r="E29" s="12" t="s">
        <v>333</v>
      </c>
      <c r="F29" s="12" t="s">
        <v>333</v>
      </c>
      <c r="G29" s="59"/>
      <c r="H29" s="18"/>
      <c r="I29" s="59"/>
      <c r="J29" s="36" t="s">
        <v>333</v>
      </c>
      <c r="K29" s="59"/>
      <c r="L29" s="36" t="s">
        <v>333</v>
      </c>
      <c r="M29" s="18"/>
      <c r="N29" s="60">
        <f t="shared" si="1"/>
        <v>0</v>
      </c>
      <c r="O29" s="18"/>
      <c r="P29" s="762" t="s">
        <v>333</v>
      </c>
      <c r="Q29" s="763"/>
      <c r="R29" s="762" t="s">
        <v>333</v>
      </c>
      <c r="S29" s="763"/>
      <c r="T29" s="18"/>
      <c r="U29" s="18"/>
      <c r="V29" s="18"/>
      <c r="W29" s="18"/>
      <c r="X29" s="20"/>
    </row>
    <row r="30" spans="2:24">
      <c r="B30" s="16"/>
      <c r="C30" s="82" t="s">
        <v>333</v>
      </c>
      <c r="D30" s="38"/>
      <c r="E30" s="12" t="s">
        <v>333</v>
      </c>
      <c r="F30" s="12" t="s">
        <v>333</v>
      </c>
      <c r="G30" s="59"/>
      <c r="H30" s="18"/>
      <c r="I30" s="59"/>
      <c r="J30" s="36" t="s">
        <v>333</v>
      </c>
      <c r="K30" s="59"/>
      <c r="L30" s="36" t="s">
        <v>333</v>
      </c>
      <c r="M30" s="18"/>
      <c r="N30" s="60">
        <f t="shared" si="1"/>
        <v>0</v>
      </c>
      <c r="O30" s="18"/>
      <c r="P30" s="762" t="s">
        <v>333</v>
      </c>
      <c r="Q30" s="763"/>
      <c r="R30" s="762" t="s">
        <v>333</v>
      </c>
      <c r="S30" s="763"/>
      <c r="T30" s="18"/>
      <c r="U30" s="18"/>
      <c r="V30" s="18"/>
      <c r="W30" s="18"/>
      <c r="X30" s="20"/>
    </row>
    <row r="31" spans="2:24">
      <c r="B31" s="16"/>
      <c r="C31" s="18"/>
      <c r="D31" s="18"/>
      <c r="E31" s="18"/>
      <c r="F31" s="18"/>
      <c r="G31" s="18"/>
      <c r="H31" s="18"/>
      <c r="I31" s="18"/>
      <c r="J31" s="18"/>
      <c r="K31" s="18"/>
      <c r="L31" s="18"/>
      <c r="M31" s="18"/>
      <c r="N31" s="18"/>
      <c r="O31" s="18"/>
      <c r="P31" s="18"/>
      <c r="Q31" s="18"/>
      <c r="R31" s="18"/>
      <c r="S31" s="18"/>
      <c r="T31" s="18"/>
      <c r="U31" s="18"/>
      <c r="V31" s="18"/>
      <c r="W31" s="18"/>
      <c r="X31" s="20"/>
    </row>
    <row r="32" spans="2:24" ht="18">
      <c r="B32" s="16"/>
      <c r="C32" s="35" t="s">
        <v>1992</v>
      </c>
      <c r="D32" s="18"/>
      <c r="E32" s="18"/>
      <c r="F32" s="18"/>
      <c r="G32" s="18"/>
      <c r="H32" s="18"/>
      <c r="I32" s="18"/>
      <c r="J32" s="18"/>
      <c r="K32" s="18"/>
      <c r="L32" s="18"/>
      <c r="M32" s="18"/>
      <c r="N32" s="18"/>
      <c r="O32" s="18"/>
      <c r="P32" s="18"/>
      <c r="Q32" s="18"/>
      <c r="R32" s="18"/>
      <c r="S32" s="18"/>
      <c r="T32" s="18"/>
      <c r="U32" s="18"/>
      <c r="V32" s="18"/>
      <c r="W32" s="18"/>
      <c r="X32" s="20"/>
    </row>
    <row r="33" spans="2:24">
      <c r="B33" s="16"/>
      <c r="C33" s="18"/>
      <c r="D33" s="18"/>
      <c r="E33" s="18"/>
      <c r="F33" s="18"/>
      <c r="G33" s="18"/>
      <c r="H33" s="18"/>
      <c r="I33" s="18"/>
      <c r="J33" s="18"/>
      <c r="K33" s="18"/>
      <c r="L33" s="18"/>
      <c r="M33" s="18"/>
      <c r="N33" s="18"/>
      <c r="O33" s="18"/>
      <c r="P33" s="18"/>
      <c r="Q33" s="18"/>
      <c r="R33" s="18"/>
      <c r="S33" s="18"/>
      <c r="T33" s="18"/>
      <c r="U33" s="18"/>
      <c r="V33" s="18"/>
      <c r="W33" s="18"/>
      <c r="X33" s="20"/>
    </row>
    <row r="34" spans="2:24" ht="25.5" customHeight="1">
      <c r="B34" s="16"/>
      <c r="C34" s="114" t="s">
        <v>1980</v>
      </c>
      <c r="D34" s="114" t="s">
        <v>540</v>
      </c>
      <c r="E34" s="114" t="s">
        <v>461</v>
      </c>
      <c r="F34" s="114" t="s">
        <v>1981</v>
      </c>
      <c r="G34" s="114" t="s">
        <v>1982</v>
      </c>
      <c r="H34" s="18"/>
      <c r="I34" s="114" t="s">
        <v>1983</v>
      </c>
      <c r="J34" s="114" t="s">
        <v>1984</v>
      </c>
      <c r="K34" s="114" t="s">
        <v>1983</v>
      </c>
      <c r="L34" s="114" t="s">
        <v>1984</v>
      </c>
      <c r="M34" s="18"/>
      <c r="N34" s="114" t="s">
        <v>1985</v>
      </c>
      <c r="O34" s="18"/>
      <c r="P34" s="694" t="s">
        <v>1986</v>
      </c>
      <c r="Q34" s="694"/>
      <c r="R34" s="694" t="s">
        <v>1987</v>
      </c>
      <c r="S34" s="694"/>
      <c r="T34" s="18"/>
      <c r="U34" s="18"/>
      <c r="V34" s="18"/>
      <c r="W34" s="18"/>
      <c r="X34" s="20"/>
    </row>
    <row r="35" spans="2:24">
      <c r="B35" s="16"/>
      <c r="C35" s="82" t="s">
        <v>1993</v>
      </c>
      <c r="D35" s="38"/>
      <c r="E35" s="12" t="s">
        <v>333</v>
      </c>
      <c r="F35" s="12" t="s">
        <v>333</v>
      </c>
      <c r="G35" s="59"/>
      <c r="H35" s="18"/>
      <c r="I35" s="59"/>
      <c r="J35" s="36" t="s">
        <v>333</v>
      </c>
      <c r="K35" s="59"/>
      <c r="L35" s="36" t="s">
        <v>333</v>
      </c>
      <c r="M35" s="18"/>
      <c r="N35" s="60">
        <f>G35-I35-K35</f>
        <v>0</v>
      </c>
      <c r="O35" s="18"/>
      <c r="P35" s="762" t="s">
        <v>333</v>
      </c>
      <c r="Q35" s="763"/>
      <c r="R35" s="762" t="s">
        <v>333</v>
      </c>
      <c r="S35" s="763"/>
      <c r="T35" s="18"/>
      <c r="U35" s="18"/>
      <c r="V35" s="18"/>
      <c r="W35" s="18"/>
      <c r="X35" s="20"/>
    </row>
    <row r="36" spans="2:24">
      <c r="B36" s="16"/>
      <c r="C36" s="82" t="s">
        <v>1993</v>
      </c>
      <c r="D36" s="38"/>
      <c r="E36" s="12" t="s">
        <v>333</v>
      </c>
      <c r="F36" s="12" t="s">
        <v>333</v>
      </c>
      <c r="G36" s="59"/>
      <c r="H36" s="18"/>
      <c r="I36" s="59"/>
      <c r="J36" s="36" t="s">
        <v>333</v>
      </c>
      <c r="K36" s="59"/>
      <c r="L36" s="36" t="s">
        <v>333</v>
      </c>
      <c r="M36" s="18"/>
      <c r="N36" s="60">
        <f t="shared" ref="N36:N42" si="2">G36-I36-K36</f>
        <v>0</v>
      </c>
      <c r="O36" s="18"/>
      <c r="P36" s="762" t="s">
        <v>333</v>
      </c>
      <c r="Q36" s="763"/>
      <c r="R36" s="762" t="s">
        <v>333</v>
      </c>
      <c r="S36" s="763"/>
      <c r="T36" s="18"/>
      <c r="U36" s="18"/>
      <c r="V36" s="18"/>
      <c r="W36" s="18"/>
      <c r="X36" s="20"/>
    </row>
    <row r="37" spans="2:24">
      <c r="B37" s="16"/>
      <c r="C37" s="82" t="s">
        <v>1993</v>
      </c>
      <c r="D37" s="38"/>
      <c r="E37" s="12" t="s">
        <v>333</v>
      </c>
      <c r="F37" s="12" t="s">
        <v>333</v>
      </c>
      <c r="G37" s="59"/>
      <c r="H37" s="18"/>
      <c r="I37" s="59"/>
      <c r="J37" s="36" t="s">
        <v>333</v>
      </c>
      <c r="K37" s="59"/>
      <c r="L37" s="36" t="s">
        <v>333</v>
      </c>
      <c r="M37" s="18"/>
      <c r="N37" s="60">
        <f t="shared" si="2"/>
        <v>0</v>
      </c>
      <c r="O37" s="18"/>
      <c r="P37" s="762" t="s">
        <v>333</v>
      </c>
      <c r="Q37" s="763"/>
      <c r="R37" s="762" t="s">
        <v>333</v>
      </c>
      <c r="S37" s="763"/>
      <c r="T37" s="18"/>
      <c r="U37" s="18"/>
      <c r="V37" s="18"/>
      <c r="W37" s="18"/>
      <c r="X37" s="20"/>
    </row>
    <row r="38" spans="2:24">
      <c r="B38" s="16"/>
      <c r="C38" s="82" t="s">
        <v>1993</v>
      </c>
      <c r="D38" s="38"/>
      <c r="E38" s="12" t="s">
        <v>333</v>
      </c>
      <c r="F38" s="12" t="s">
        <v>333</v>
      </c>
      <c r="G38" s="59"/>
      <c r="H38" s="18"/>
      <c r="I38" s="59"/>
      <c r="J38" s="36" t="s">
        <v>333</v>
      </c>
      <c r="K38" s="59"/>
      <c r="L38" s="36" t="s">
        <v>333</v>
      </c>
      <c r="M38" s="18"/>
      <c r="N38" s="60">
        <f t="shared" si="2"/>
        <v>0</v>
      </c>
      <c r="O38" s="18"/>
      <c r="P38" s="762" t="s">
        <v>333</v>
      </c>
      <c r="Q38" s="763"/>
      <c r="R38" s="762" t="s">
        <v>333</v>
      </c>
      <c r="S38" s="763"/>
      <c r="T38" s="18"/>
      <c r="U38" s="18"/>
      <c r="V38" s="18"/>
      <c r="W38" s="18"/>
      <c r="X38" s="20"/>
    </row>
    <row r="39" spans="2:24">
      <c r="B39" s="16"/>
      <c r="C39" s="82" t="s">
        <v>1993</v>
      </c>
      <c r="D39" s="38"/>
      <c r="E39" s="12" t="s">
        <v>333</v>
      </c>
      <c r="F39" s="12" t="s">
        <v>333</v>
      </c>
      <c r="G39" s="59"/>
      <c r="H39" s="18"/>
      <c r="I39" s="59"/>
      <c r="J39" s="36" t="s">
        <v>333</v>
      </c>
      <c r="K39" s="59"/>
      <c r="L39" s="36" t="s">
        <v>333</v>
      </c>
      <c r="M39" s="18"/>
      <c r="N39" s="60">
        <f t="shared" si="2"/>
        <v>0</v>
      </c>
      <c r="O39" s="18"/>
      <c r="P39" s="762" t="s">
        <v>333</v>
      </c>
      <c r="Q39" s="763"/>
      <c r="R39" s="762" t="s">
        <v>333</v>
      </c>
      <c r="S39" s="763"/>
      <c r="T39" s="18"/>
      <c r="U39" s="18"/>
      <c r="V39" s="18"/>
      <c r="W39" s="18"/>
      <c r="X39" s="20"/>
    </row>
    <row r="40" spans="2:24">
      <c r="B40" s="16"/>
      <c r="C40" s="82" t="s">
        <v>1993</v>
      </c>
      <c r="D40" s="38"/>
      <c r="E40" s="12" t="s">
        <v>333</v>
      </c>
      <c r="F40" s="12" t="s">
        <v>333</v>
      </c>
      <c r="G40" s="59"/>
      <c r="H40" s="18"/>
      <c r="I40" s="59"/>
      <c r="J40" s="36" t="s">
        <v>333</v>
      </c>
      <c r="K40" s="59"/>
      <c r="L40" s="36" t="s">
        <v>333</v>
      </c>
      <c r="M40" s="18"/>
      <c r="N40" s="60">
        <f t="shared" si="2"/>
        <v>0</v>
      </c>
      <c r="O40" s="18"/>
      <c r="P40" s="762" t="s">
        <v>333</v>
      </c>
      <c r="Q40" s="763"/>
      <c r="R40" s="762" t="s">
        <v>333</v>
      </c>
      <c r="S40" s="763"/>
      <c r="T40" s="18"/>
      <c r="U40" s="18"/>
      <c r="V40" s="18"/>
      <c r="W40" s="18"/>
      <c r="X40" s="20"/>
    </row>
    <row r="41" spans="2:24">
      <c r="B41" s="16"/>
      <c r="C41" s="82" t="s">
        <v>1993</v>
      </c>
      <c r="D41" s="38"/>
      <c r="E41" s="12" t="s">
        <v>333</v>
      </c>
      <c r="F41" s="12" t="s">
        <v>333</v>
      </c>
      <c r="G41" s="59"/>
      <c r="H41" s="18"/>
      <c r="I41" s="59"/>
      <c r="J41" s="36" t="s">
        <v>333</v>
      </c>
      <c r="K41" s="59"/>
      <c r="L41" s="36" t="s">
        <v>333</v>
      </c>
      <c r="M41" s="18"/>
      <c r="N41" s="60">
        <f t="shared" si="2"/>
        <v>0</v>
      </c>
      <c r="O41" s="18"/>
      <c r="P41" s="762" t="s">
        <v>333</v>
      </c>
      <c r="Q41" s="763"/>
      <c r="R41" s="762" t="s">
        <v>333</v>
      </c>
      <c r="S41" s="763"/>
      <c r="T41" s="18"/>
      <c r="U41" s="18"/>
      <c r="V41" s="18"/>
      <c r="W41" s="18"/>
      <c r="X41" s="20"/>
    </row>
    <row r="42" spans="2:24">
      <c r="B42" s="16"/>
      <c r="C42" s="82" t="s">
        <v>1993</v>
      </c>
      <c r="D42" s="38"/>
      <c r="E42" s="12" t="s">
        <v>333</v>
      </c>
      <c r="F42" s="12" t="s">
        <v>333</v>
      </c>
      <c r="G42" s="59"/>
      <c r="H42" s="18"/>
      <c r="I42" s="59"/>
      <c r="J42" s="36" t="s">
        <v>333</v>
      </c>
      <c r="K42" s="59"/>
      <c r="L42" s="36" t="s">
        <v>333</v>
      </c>
      <c r="M42" s="18"/>
      <c r="N42" s="60">
        <f t="shared" si="2"/>
        <v>0</v>
      </c>
      <c r="O42" s="18"/>
      <c r="P42" s="762" t="s">
        <v>333</v>
      </c>
      <c r="Q42" s="763"/>
      <c r="R42" s="762" t="s">
        <v>333</v>
      </c>
      <c r="S42" s="763"/>
      <c r="T42" s="18"/>
      <c r="U42" s="18"/>
      <c r="V42" s="18"/>
      <c r="W42" s="18"/>
      <c r="X42" s="20"/>
    </row>
    <row r="43" spans="2:24">
      <c r="B43" s="16"/>
      <c r="C43" s="18"/>
      <c r="D43" s="18"/>
      <c r="E43" s="18"/>
      <c r="F43" s="18"/>
      <c r="G43" s="18"/>
      <c r="H43" s="18"/>
      <c r="I43" s="18"/>
      <c r="J43" s="18"/>
      <c r="K43" s="18"/>
      <c r="L43" s="18"/>
      <c r="M43" s="18"/>
      <c r="N43" s="18"/>
      <c r="O43" s="18"/>
      <c r="P43" s="18"/>
      <c r="Q43" s="18"/>
      <c r="R43" s="18"/>
      <c r="S43" s="18"/>
      <c r="T43" s="18"/>
      <c r="U43" s="18"/>
      <c r="V43" s="18"/>
      <c r="W43" s="18"/>
      <c r="X43" s="20"/>
    </row>
    <row r="44" spans="2:24" ht="18">
      <c r="B44" s="16"/>
      <c r="C44" s="35" t="s">
        <v>1994</v>
      </c>
      <c r="D44" s="18"/>
      <c r="E44" s="18"/>
      <c r="F44" s="18"/>
      <c r="G44" s="18"/>
      <c r="H44" s="18"/>
      <c r="I44" s="18"/>
      <c r="J44" s="18"/>
      <c r="K44" s="18"/>
      <c r="L44" s="18"/>
      <c r="M44" s="18"/>
      <c r="N44" s="18"/>
      <c r="O44" s="18"/>
      <c r="P44" s="18"/>
      <c r="Q44" s="18"/>
      <c r="R44" s="18"/>
      <c r="S44" s="18"/>
      <c r="T44" s="18"/>
      <c r="U44" s="18"/>
      <c r="V44" s="18"/>
      <c r="W44" s="18"/>
      <c r="X44" s="20"/>
    </row>
    <row r="45" spans="2:24">
      <c r="B45" s="16"/>
      <c r="C45" s="18"/>
      <c r="D45" s="18"/>
      <c r="E45" s="18"/>
      <c r="F45" s="18"/>
      <c r="G45" s="685" t="s">
        <v>1123</v>
      </c>
      <c r="H45" s="686"/>
      <c r="I45" s="686"/>
      <c r="J45" s="686"/>
      <c r="K45" s="686"/>
      <c r="L45" s="686"/>
      <c r="M45" s="686"/>
      <c r="N45" s="686"/>
      <c r="O45" s="686"/>
      <c r="P45" s="686"/>
      <c r="Q45" s="686"/>
      <c r="R45" s="686"/>
      <c r="S45" s="686"/>
      <c r="T45" s="686"/>
      <c r="U45" s="686"/>
      <c r="V45" s="686"/>
      <c r="W45" s="687"/>
      <c r="X45" s="20"/>
    </row>
    <row r="46" spans="2:24">
      <c r="B46" s="16"/>
      <c r="C46" s="694" t="s">
        <v>290</v>
      </c>
      <c r="D46" s="694" t="s">
        <v>1503</v>
      </c>
      <c r="E46" s="694" t="s">
        <v>1965</v>
      </c>
      <c r="F46" s="694" t="s">
        <v>1995</v>
      </c>
      <c r="G46" s="102" t="s">
        <v>1124</v>
      </c>
      <c r="H46" s="55" t="s">
        <v>1125</v>
      </c>
      <c r="I46" s="55" t="s">
        <v>1126</v>
      </c>
      <c r="J46" s="55" t="s">
        <v>1127</v>
      </c>
      <c r="K46" s="55" t="s">
        <v>1128</v>
      </c>
      <c r="L46" s="55" t="s">
        <v>1130</v>
      </c>
      <c r="M46" s="55" t="s">
        <v>1131</v>
      </c>
      <c r="N46" s="55" t="s">
        <v>1132</v>
      </c>
      <c r="O46" s="55" t="s">
        <v>1133</v>
      </c>
      <c r="P46" s="55" t="s">
        <v>1134</v>
      </c>
      <c r="Q46" s="55" t="s">
        <v>1135</v>
      </c>
      <c r="R46" s="55" t="s">
        <v>1136</v>
      </c>
      <c r="S46" s="55" t="s">
        <v>1137</v>
      </c>
      <c r="T46" s="55" t="s">
        <v>1138</v>
      </c>
      <c r="U46" s="55" t="s">
        <v>1139</v>
      </c>
      <c r="V46" s="55" t="s">
        <v>1966</v>
      </c>
      <c r="W46" s="55" t="s">
        <v>1967</v>
      </c>
      <c r="X46" s="20"/>
    </row>
    <row r="47" spans="2:24">
      <c r="B47" s="16"/>
      <c r="C47" s="694"/>
      <c r="D47" s="694"/>
      <c r="E47" s="694"/>
      <c r="F47" s="694"/>
      <c r="G47" s="30" t="s">
        <v>1508</v>
      </c>
      <c r="H47" s="12" t="s">
        <v>1508</v>
      </c>
      <c r="I47" s="12" t="s">
        <v>1508</v>
      </c>
      <c r="J47" s="12" t="s">
        <v>1508</v>
      </c>
      <c r="K47" s="12" t="s">
        <v>1508</v>
      </c>
      <c r="L47" s="12" t="s">
        <v>1508</v>
      </c>
      <c r="M47" s="12" t="s">
        <v>1508</v>
      </c>
      <c r="N47" s="12" t="s">
        <v>1508</v>
      </c>
      <c r="O47" s="12" t="s">
        <v>1508</v>
      </c>
      <c r="P47" s="12" t="s">
        <v>1508</v>
      </c>
      <c r="Q47" s="12" t="s">
        <v>1508</v>
      </c>
      <c r="R47" s="12" t="s">
        <v>1508</v>
      </c>
      <c r="S47" s="12" t="s">
        <v>1508</v>
      </c>
      <c r="T47" s="12" t="s">
        <v>1508</v>
      </c>
      <c r="U47" s="12" t="s">
        <v>1508</v>
      </c>
      <c r="V47" s="12" t="s">
        <v>1508</v>
      </c>
      <c r="W47" s="12" t="s">
        <v>1508</v>
      </c>
      <c r="X47" s="20"/>
    </row>
    <row r="48" spans="2:24">
      <c r="B48" s="16"/>
      <c r="C48" s="185"/>
      <c r="D48" s="45"/>
      <c r="E48" s="190"/>
      <c r="F48" s="190"/>
      <c r="G48" s="58"/>
      <c r="H48" s="58"/>
      <c r="I48" s="58"/>
      <c r="J48" s="58"/>
      <c r="K48" s="58"/>
      <c r="L48" s="58"/>
      <c r="M48" s="58"/>
      <c r="N48" s="58"/>
      <c r="O48" s="58"/>
      <c r="P48" s="58"/>
      <c r="Q48" s="58"/>
      <c r="R48" s="58"/>
      <c r="S48" s="58"/>
      <c r="T48" s="58"/>
      <c r="U48" s="58"/>
      <c r="V48" s="58"/>
      <c r="W48" s="58"/>
      <c r="X48" s="20"/>
    </row>
    <row r="49" spans="2:24">
      <c r="B49" s="16"/>
      <c r="C49" s="184"/>
      <c r="D49" s="38"/>
      <c r="E49" s="191"/>
      <c r="F49" s="191"/>
      <c r="G49" s="58"/>
      <c r="H49" s="58"/>
      <c r="I49" s="58"/>
      <c r="J49" s="58"/>
      <c r="K49" s="58"/>
      <c r="L49" s="58"/>
      <c r="M49" s="58"/>
      <c r="N49" s="58"/>
      <c r="O49" s="58"/>
      <c r="P49" s="58"/>
      <c r="Q49" s="58"/>
      <c r="R49" s="58"/>
      <c r="S49" s="58"/>
      <c r="T49" s="58"/>
      <c r="U49" s="58"/>
      <c r="V49" s="58"/>
      <c r="W49" s="58"/>
      <c r="X49" s="20"/>
    </row>
    <row r="50" spans="2:24">
      <c r="B50" s="16"/>
      <c r="C50" s="184"/>
      <c r="D50" s="38"/>
      <c r="E50" s="191"/>
      <c r="F50" s="191"/>
      <c r="G50" s="58"/>
      <c r="H50" s="58"/>
      <c r="I50" s="58"/>
      <c r="J50" s="58"/>
      <c r="K50" s="58"/>
      <c r="L50" s="58"/>
      <c r="M50" s="58"/>
      <c r="N50" s="58"/>
      <c r="O50" s="58"/>
      <c r="P50" s="58"/>
      <c r="Q50" s="58"/>
      <c r="R50" s="58"/>
      <c r="S50" s="58"/>
      <c r="T50" s="58"/>
      <c r="U50" s="58"/>
      <c r="V50" s="58"/>
      <c r="W50" s="58"/>
      <c r="X50" s="20"/>
    </row>
    <row r="51" spans="2:24">
      <c r="B51" s="23"/>
      <c r="C51" s="2"/>
      <c r="D51" s="2"/>
      <c r="E51" s="2"/>
      <c r="F51" s="2"/>
      <c r="G51" s="2"/>
      <c r="H51" s="2"/>
      <c r="I51" s="2"/>
      <c r="J51" s="2"/>
      <c r="K51" s="2"/>
      <c r="L51" s="2"/>
      <c r="M51" s="2"/>
      <c r="N51" s="2"/>
      <c r="O51" s="2"/>
      <c r="P51" s="2"/>
      <c r="Q51" s="2"/>
      <c r="R51" s="2"/>
      <c r="S51" s="2"/>
      <c r="T51" s="2"/>
      <c r="U51" s="2"/>
      <c r="V51" s="2"/>
      <c r="W51" s="2"/>
      <c r="X51" s="22"/>
    </row>
    <row r="52" spans="2:24" hidden="1">
      <c r="C52" s="115" t="s">
        <v>1996</v>
      </c>
      <c r="D52" s="115" t="s">
        <v>1997</v>
      </c>
      <c r="E52" s="115" t="s">
        <v>1998</v>
      </c>
      <c r="F52" s="115"/>
    </row>
    <row r="53" spans="2:24" hidden="1">
      <c r="C53" s="115" t="s">
        <v>333</v>
      </c>
      <c r="D53" s="115" t="s">
        <v>333</v>
      </c>
      <c r="E53" s="115" t="s">
        <v>333</v>
      </c>
      <c r="F53" s="115"/>
    </row>
    <row r="54" spans="2:24" hidden="1">
      <c r="C54" s="115" t="s">
        <v>735</v>
      </c>
      <c r="D54" s="115" t="s">
        <v>1999</v>
      </c>
      <c r="E54" s="115" t="s">
        <v>450</v>
      </c>
    </row>
    <row r="55" spans="2:24" hidden="1">
      <c r="C55" s="115" t="s">
        <v>2000</v>
      </c>
      <c r="D55" s="115" t="s">
        <v>1989</v>
      </c>
      <c r="E55" s="115" t="s">
        <v>2001</v>
      </c>
      <c r="F55" s="115"/>
    </row>
    <row r="56" spans="2:24" hidden="1">
      <c r="C56" s="115" t="s">
        <v>2002</v>
      </c>
      <c r="D56" s="115" t="s">
        <v>2003</v>
      </c>
      <c r="E56" s="115" t="s">
        <v>702</v>
      </c>
    </row>
    <row r="57" spans="2:24" hidden="1">
      <c r="C57" s="115" t="s">
        <v>2004</v>
      </c>
      <c r="D57" s="115" t="s">
        <v>2005</v>
      </c>
      <c r="E57" s="115" t="s">
        <v>2006</v>
      </c>
    </row>
    <row r="58" spans="2:24" hidden="1">
      <c r="C58" s="115" t="s">
        <v>331</v>
      </c>
      <c r="D58" s="115" t="s">
        <v>2007</v>
      </c>
      <c r="E58" s="115" t="s">
        <v>2008</v>
      </c>
    </row>
    <row r="59" spans="2:24" hidden="1">
      <c r="C59" s="115" t="s">
        <v>2009</v>
      </c>
      <c r="D59" s="115" t="s">
        <v>2010</v>
      </c>
      <c r="E59" s="115" t="s">
        <v>2011</v>
      </c>
    </row>
    <row r="60" spans="2:24" hidden="1">
      <c r="C60" s="115" t="s">
        <v>2012</v>
      </c>
      <c r="D60" s="115" t="s">
        <v>2013</v>
      </c>
      <c r="E60" s="115" t="s">
        <v>2014</v>
      </c>
    </row>
    <row r="61" spans="2:24" hidden="1">
      <c r="C61" s="115" t="s">
        <v>2015</v>
      </c>
      <c r="D61" s="115" t="s">
        <v>2016</v>
      </c>
      <c r="E61" s="115" t="s">
        <v>2017</v>
      </c>
    </row>
    <row r="62" spans="2:24" hidden="1">
      <c r="C62" s="115" t="s">
        <v>2018</v>
      </c>
      <c r="D62" s="115" t="s">
        <v>2019</v>
      </c>
      <c r="E62" s="115" t="s">
        <v>2020</v>
      </c>
    </row>
    <row r="63" spans="2:24" hidden="1">
      <c r="C63" s="115" t="s">
        <v>2021</v>
      </c>
      <c r="D63" s="115"/>
      <c r="E63" s="115" t="s">
        <v>2022</v>
      </c>
    </row>
    <row r="64" spans="2:24" hidden="1">
      <c r="C64" s="115" t="s">
        <v>2023</v>
      </c>
      <c r="D64" s="115"/>
      <c r="E64" s="115" t="s">
        <v>2024</v>
      </c>
    </row>
    <row r="65" spans="3:5" hidden="1">
      <c r="C65" s="115" t="s">
        <v>2025</v>
      </c>
      <c r="D65" s="115"/>
      <c r="E65" s="115" t="s">
        <v>2019</v>
      </c>
    </row>
    <row r="66" spans="3:5" hidden="1">
      <c r="C66" s="115" t="s">
        <v>1991</v>
      </c>
      <c r="D66" s="115"/>
      <c r="E66" s="115"/>
    </row>
    <row r="67" spans="3:5" hidden="1">
      <c r="C67" s="115" t="s">
        <v>2026</v>
      </c>
      <c r="D67" s="115"/>
      <c r="E67" s="115"/>
    </row>
    <row r="68" spans="3:5" hidden="1">
      <c r="C68" s="115" t="s">
        <v>2027</v>
      </c>
      <c r="D68" s="115"/>
      <c r="E68" s="115"/>
    </row>
    <row r="69" spans="3:5" hidden="1">
      <c r="C69" s="115" t="s">
        <v>2028</v>
      </c>
      <c r="D69" s="115"/>
      <c r="E69" s="115"/>
    </row>
    <row r="70" spans="3:5" hidden="1">
      <c r="D70" s="115"/>
    </row>
    <row r="71" spans="3:5" ht="18">
      <c r="C71" s="26" t="s">
        <v>705</v>
      </c>
    </row>
  </sheetData>
  <sortState xmlns:xlrd2="http://schemas.microsoft.com/office/spreadsheetml/2017/richdata2" ref="C43:C57">
    <sortCondition ref="C43"/>
  </sortState>
  <mergeCells count="63">
    <mergeCell ref="F7:N7"/>
    <mergeCell ref="I9:J9"/>
    <mergeCell ref="K9:L9"/>
    <mergeCell ref="C46:C47"/>
    <mergeCell ref="F46:F47"/>
    <mergeCell ref="G45:W45"/>
    <mergeCell ref="E46:E47"/>
    <mergeCell ref="D46:D47"/>
    <mergeCell ref="P9:S9"/>
    <mergeCell ref="P10:Q10"/>
    <mergeCell ref="R10:S10"/>
    <mergeCell ref="P11:Q11"/>
    <mergeCell ref="P12:Q12"/>
    <mergeCell ref="P13:Q13"/>
    <mergeCell ref="P14:Q14"/>
    <mergeCell ref="P15:Q15"/>
    <mergeCell ref="P16:Q16"/>
    <mergeCell ref="P17:Q17"/>
    <mergeCell ref="P18:Q18"/>
    <mergeCell ref="R11:S11"/>
    <mergeCell ref="R12:S12"/>
    <mergeCell ref="R13:S13"/>
    <mergeCell ref="R14:S14"/>
    <mergeCell ref="R15:S15"/>
    <mergeCell ref="R16:S16"/>
    <mergeCell ref="R17:S17"/>
    <mergeCell ref="R18:S18"/>
    <mergeCell ref="P22:Q22"/>
    <mergeCell ref="R22:S22"/>
    <mergeCell ref="P23:Q23"/>
    <mergeCell ref="R23:S23"/>
    <mergeCell ref="P24:Q24"/>
    <mergeCell ref="R24:S24"/>
    <mergeCell ref="P25:Q25"/>
    <mergeCell ref="R25:S25"/>
    <mergeCell ref="P26:Q26"/>
    <mergeCell ref="R26:S26"/>
    <mergeCell ref="P27:Q27"/>
    <mergeCell ref="R27:S27"/>
    <mergeCell ref="P28:Q28"/>
    <mergeCell ref="R28:S28"/>
    <mergeCell ref="P29:Q29"/>
    <mergeCell ref="R29:S29"/>
    <mergeCell ref="P30:Q30"/>
    <mergeCell ref="R30:S30"/>
    <mergeCell ref="P34:Q34"/>
    <mergeCell ref="R34:S34"/>
    <mergeCell ref="P35:Q35"/>
    <mergeCell ref="R35:S35"/>
    <mergeCell ref="P36:Q36"/>
    <mergeCell ref="R36:S36"/>
    <mergeCell ref="P37:Q37"/>
    <mergeCell ref="R37:S37"/>
    <mergeCell ref="P38:Q38"/>
    <mergeCell ref="R38:S38"/>
    <mergeCell ref="P39:Q39"/>
    <mergeCell ref="R39:S39"/>
    <mergeCell ref="P40:Q40"/>
    <mergeCell ref="R40:S40"/>
    <mergeCell ref="P41:Q41"/>
    <mergeCell ref="R41:S41"/>
    <mergeCell ref="P42:Q42"/>
    <mergeCell ref="R42:S42"/>
  </mergeCells>
  <conditionalFormatting sqref="C11:C18 C23:C30">
    <cfRule type="cellIs" dxfId="46" priority="60" operator="equal">
      <formula>"[select]"</formula>
    </cfRule>
    <cfRule type="cellIs" dxfId="45" priority="61" operator="equal">
      <formula>""</formula>
    </cfRule>
  </conditionalFormatting>
  <conditionalFormatting sqref="C35:C42">
    <cfRule type="cellIs" dxfId="44" priority="21" operator="equal">
      <formula>"[select]"</formula>
    </cfRule>
    <cfRule type="cellIs" dxfId="43" priority="22" operator="equal">
      <formula>""</formula>
    </cfRule>
  </conditionalFormatting>
  <conditionalFormatting sqref="E11:F18 E23:F30">
    <cfRule type="cellIs" dxfId="42" priority="33" operator="equal">
      <formula>"[select]"</formula>
    </cfRule>
    <cfRule type="cellIs" dxfId="41" priority="34" operator="equal">
      <formula>""</formula>
    </cfRule>
  </conditionalFormatting>
  <conditionalFormatting sqref="E35:F42">
    <cfRule type="cellIs" dxfId="40" priority="17" operator="equal">
      <formula>"[select]"</formula>
    </cfRule>
    <cfRule type="cellIs" dxfId="39" priority="18" operator="equal">
      <formula>""</formula>
    </cfRule>
  </conditionalFormatting>
  <conditionalFormatting sqref="G47:W47">
    <cfRule type="cellIs" dxfId="38" priority="53" operator="notEqual">
      <formula>"mg/L"</formula>
    </cfRule>
  </conditionalFormatting>
  <conditionalFormatting sqref="J11:J18 J23:J30">
    <cfRule type="cellIs" dxfId="37" priority="31" operator="equal">
      <formula>"[select]"</formula>
    </cfRule>
    <cfRule type="cellIs" dxfId="36" priority="32" operator="equal">
      <formula>""</formula>
    </cfRule>
  </conditionalFormatting>
  <conditionalFormatting sqref="J35:J42">
    <cfRule type="cellIs" dxfId="35" priority="15" operator="equal">
      <formula>"[select]"</formula>
    </cfRule>
    <cfRule type="cellIs" dxfId="34" priority="16" operator="equal">
      <formula>""</formula>
    </cfRule>
  </conditionalFormatting>
  <conditionalFormatting sqref="L11:L18">
    <cfRule type="cellIs" dxfId="33" priority="25" operator="equal">
      <formula>"[select]"</formula>
    </cfRule>
    <cfRule type="cellIs" dxfId="32" priority="26" operator="equal">
      <formula>""</formula>
    </cfRule>
  </conditionalFormatting>
  <conditionalFormatting sqref="L23:L30">
    <cfRule type="cellIs" dxfId="31" priority="23" operator="equal">
      <formula>"[select]"</formula>
    </cfRule>
    <cfRule type="cellIs" dxfId="30" priority="24" operator="equal">
      <formula>""</formula>
    </cfRule>
  </conditionalFormatting>
  <conditionalFormatting sqref="L35:L42">
    <cfRule type="cellIs" dxfId="29" priority="13" operator="equal">
      <formula>"[select]"</formula>
    </cfRule>
    <cfRule type="cellIs" dxfId="28" priority="14" operator="equal">
      <formula>""</formula>
    </cfRule>
  </conditionalFormatting>
  <conditionalFormatting sqref="P11:P18">
    <cfRule type="cellIs" dxfId="27" priority="11" operator="equal">
      <formula>"[select]"</formula>
    </cfRule>
    <cfRule type="cellIs" dxfId="26" priority="12" operator="equal">
      <formula>""</formula>
    </cfRule>
  </conditionalFormatting>
  <conditionalFormatting sqref="P23:P30">
    <cfRule type="cellIs" dxfId="25" priority="7" operator="equal">
      <formula>"[select]"</formula>
    </cfRule>
    <cfRule type="cellIs" dxfId="24" priority="8" operator="equal">
      <formula>""</formula>
    </cfRule>
  </conditionalFormatting>
  <conditionalFormatting sqref="P35:P42">
    <cfRule type="cellIs" dxfId="23" priority="3" operator="equal">
      <formula>"[select]"</formula>
    </cfRule>
    <cfRule type="cellIs" dxfId="22" priority="4" operator="equal">
      <formula>""</formula>
    </cfRule>
  </conditionalFormatting>
  <conditionalFormatting sqref="R11:R18">
    <cfRule type="cellIs" dxfId="21" priority="9" operator="equal">
      <formula>"[select]"</formula>
    </cfRule>
    <cfRule type="cellIs" dxfId="20" priority="10" operator="equal">
      <formula>""</formula>
    </cfRule>
  </conditionalFormatting>
  <conditionalFormatting sqref="R23:R30">
    <cfRule type="cellIs" dxfId="19" priority="5" operator="equal">
      <formula>"[select]"</formula>
    </cfRule>
    <cfRule type="cellIs" dxfId="18" priority="6" operator="equal">
      <formula>""</formula>
    </cfRule>
  </conditionalFormatting>
  <conditionalFormatting sqref="R35:R42">
    <cfRule type="cellIs" dxfId="17" priority="1" operator="equal">
      <formula>"[select]"</formula>
    </cfRule>
    <cfRule type="cellIs" dxfId="16" priority="2" operator="equal">
      <formula>""</formula>
    </cfRule>
  </conditionalFormatting>
  <dataValidations count="8">
    <dataValidation type="list" allowBlank="1" showInputMessage="1" sqref="G47:W47" xr:uid="{00000000-0002-0000-2800-000000000000}">
      <formula1>"[select],μg/L,mg/L,g/L"</formula1>
    </dataValidation>
    <dataValidation type="list" allowBlank="1" showInputMessage="1" sqref="E23:E30 E11:E18 E21 E35:E42 E33" xr:uid="{00000000-0002-0000-2800-000001000000}">
      <formula1>"[select],L,kL,kg,Tonne,m3"</formula1>
    </dataValidation>
    <dataValidation type="list" allowBlank="1" showInputMessage="1" sqref="F23:F30 F11:F18 F21 F35:F42 F33" xr:uid="{00000000-0002-0000-2800-000002000000}">
      <formula1>"[select],Land,Water"</formula1>
    </dataValidation>
    <dataValidation type="list" allowBlank="1" showInputMessage="1" sqref="J11:J18 L11:L18 L23:L30 J23:J30 L35:L42 J35:J42" xr:uid="{00000000-0002-0000-2800-000003000000}">
      <formula1>$C$53:$C$69</formula1>
    </dataValidation>
    <dataValidation type="list" allowBlank="1" showInputMessage="1" sqref="C11:C18" xr:uid="{00000000-0002-0000-2800-000004000000}">
      <formula1>$E$53:$E$65</formula1>
    </dataValidation>
    <dataValidation type="list" allowBlank="1" showInputMessage="1" sqref="C23:C30" xr:uid="{00000000-0002-0000-2800-000005000000}">
      <formula1>$D$53:$D$62</formula1>
    </dataValidation>
    <dataValidation allowBlank="1" showInputMessage="1" sqref="C35:C42" xr:uid="{00000000-0002-0000-2800-000006000000}"/>
    <dataValidation type="list" allowBlank="1" showInputMessage="1" sqref="P11:S18 P23:S30 P35:S42" xr:uid="{BEF9BF00-DF22-483E-8C01-58CC5D767C46}">
      <formula1>"[select],Yes,No"</formula1>
    </dataValidation>
  </dataValidation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4">
    <tabColor rgb="FF92D050"/>
  </sheetPr>
  <dimension ref="A2:W36"/>
  <sheetViews>
    <sheetView zoomScale="70" zoomScaleNormal="70" workbookViewId="0">
      <selection activeCell="H13" sqref="H13"/>
    </sheetView>
  </sheetViews>
  <sheetFormatPr defaultColWidth="9.140625" defaultRowHeight="15"/>
  <cols>
    <col min="1" max="1" width="2.7109375" style="145" customWidth="1"/>
    <col min="2" max="2" width="2.7109375" style="1" customWidth="1"/>
    <col min="3" max="3" width="40.7109375" style="1" customWidth="1"/>
    <col min="4" max="4" width="13.28515625" style="1" customWidth="1"/>
    <col min="5" max="5" width="26.7109375" style="1" customWidth="1"/>
    <col min="6" max="7" width="15.7109375" style="1" customWidth="1"/>
    <col min="8" max="20" width="13.28515625" style="1" customWidth="1"/>
    <col min="21" max="21" width="2.7109375" style="1" customWidth="1"/>
    <col min="22" max="22" width="50.85546875" style="1" customWidth="1"/>
    <col min="23" max="24" width="2.7109375" style="1" customWidth="1"/>
    <col min="25" max="16384" width="9.140625" style="1"/>
  </cols>
  <sheetData>
    <row r="2" spans="2:23">
      <c r="B2" s="13"/>
      <c r="C2" s="14"/>
      <c r="D2" s="14"/>
      <c r="E2" s="14"/>
      <c r="F2" s="14"/>
      <c r="G2" s="14"/>
      <c r="H2" s="14"/>
      <c r="I2" s="14"/>
      <c r="J2" s="14"/>
      <c r="K2" s="14"/>
      <c r="L2" s="14"/>
      <c r="M2" s="14"/>
      <c r="N2" s="14"/>
      <c r="O2" s="14"/>
      <c r="P2" s="14"/>
      <c r="Q2" s="14"/>
      <c r="R2" s="14"/>
      <c r="S2" s="14"/>
      <c r="T2" s="14"/>
      <c r="U2" s="14"/>
      <c r="V2" s="14"/>
      <c r="W2" s="15"/>
    </row>
    <row r="3" spans="2:23" ht="23.25">
      <c r="B3" s="16"/>
      <c r="C3" s="17" t="s">
        <v>9</v>
      </c>
      <c r="D3" s="17"/>
      <c r="E3" s="18"/>
      <c r="F3" s="18"/>
      <c r="G3" s="19" t="s">
        <v>2029</v>
      </c>
      <c r="H3" s="18"/>
      <c r="I3" s="18"/>
      <c r="J3" s="18"/>
      <c r="K3" s="18"/>
      <c r="L3" s="18"/>
      <c r="M3" s="18"/>
      <c r="N3" s="18"/>
      <c r="O3" s="18"/>
      <c r="P3" s="18"/>
      <c r="Q3" s="18"/>
      <c r="R3" s="18"/>
      <c r="S3" s="18"/>
      <c r="T3" s="18"/>
      <c r="U3" s="18"/>
      <c r="V3" s="18"/>
      <c r="W3" s="20"/>
    </row>
    <row r="4" spans="2:23" ht="23.25">
      <c r="B4" s="16"/>
      <c r="C4" s="17" t="s">
        <v>11</v>
      </c>
      <c r="D4" s="17"/>
      <c r="E4" s="18"/>
      <c r="F4" s="18"/>
      <c r="G4" s="697" t="s">
        <v>2030</v>
      </c>
      <c r="H4" s="697"/>
      <c r="I4" s="697"/>
      <c r="J4" s="697"/>
      <c r="K4" s="697"/>
      <c r="L4" s="697"/>
      <c r="M4" s="697"/>
      <c r="N4" s="697"/>
      <c r="O4" s="697"/>
      <c r="P4" s="697"/>
      <c r="Q4" s="697"/>
      <c r="R4" s="697"/>
      <c r="S4" s="697"/>
      <c r="T4" s="18"/>
      <c r="U4" s="18"/>
      <c r="V4" s="18"/>
      <c r="W4" s="20"/>
    </row>
    <row r="5" spans="2:23">
      <c r="B5" s="16"/>
      <c r="C5" s="18"/>
      <c r="D5" s="18"/>
      <c r="E5" s="18"/>
      <c r="F5" s="18"/>
      <c r="G5" s="18" t="s">
        <v>2031</v>
      </c>
      <c r="H5" s="18"/>
      <c r="I5" s="18"/>
      <c r="J5" s="18"/>
      <c r="K5" s="18"/>
      <c r="L5" s="18"/>
      <c r="M5" s="18"/>
      <c r="N5" s="18"/>
      <c r="O5" s="18"/>
      <c r="P5" s="18"/>
      <c r="Q5" s="18"/>
      <c r="R5" s="18"/>
      <c r="S5" s="18"/>
      <c r="T5" s="18"/>
      <c r="U5" s="18"/>
      <c r="V5" s="18"/>
      <c r="W5" s="20"/>
    </row>
    <row r="6" spans="2:23" ht="23.25">
      <c r="B6" s="16"/>
      <c r="C6" s="21" t="s">
        <v>331</v>
      </c>
      <c r="D6" s="21"/>
      <c r="E6" s="18"/>
      <c r="F6" s="18"/>
      <c r="G6" s="18"/>
      <c r="H6" s="18"/>
      <c r="I6" s="18"/>
      <c r="J6" s="18"/>
      <c r="K6" s="18"/>
      <c r="L6" s="18"/>
      <c r="M6" s="18"/>
      <c r="N6" s="18"/>
      <c r="O6" s="18"/>
      <c r="P6" s="18"/>
      <c r="Q6" s="18"/>
      <c r="R6" s="18"/>
      <c r="S6" s="18"/>
      <c r="T6" s="18"/>
      <c r="U6" s="18"/>
      <c r="V6" s="18"/>
      <c r="W6" s="20"/>
    </row>
    <row r="7" spans="2:23">
      <c r="B7" s="16"/>
      <c r="C7" s="18"/>
      <c r="D7" s="18"/>
      <c r="E7" s="18"/>
      <c r="F7" s="18"/>
      <c r="G7" s="18"/>
      <c r="H7" s="18"/>
      <c r="I7" s="18"/>
      <c r="J7" s="18"/>
      <c r="K7" s="18"/>
      <c r="L7" s="18"/>
      <c r="M7" s="18"/>
      <c r="N7" s="18"/>
      <c r="O7" s="18"/>
      <c r="P7" s="18"/>
      <c r="Q7" s="18"/>
      <c r="R7" s="18"/>
      <c r="S7" s="18"/>
      <c r="T7" s="18"/>
      <c r="U7" s="18"/>
      <c r="V7" s="18"/>
      <c r="W7" s="20"/>
    </row>
    <row r="8" spans="2:23">
      <c r="B8" s="16"/>
      <c r="C8" s="55" t="s">
        <v>2032</v>
      </c>
      <c r="D8" s="55" t="s">
        <v>2033</v>
      </c>
      <c r="E8" s="55" t="s">
        <v>2034</v>
      </c>
      <c r="F8" s="55" t="s">
        <v>2035</v>
      </c>
      <c r="G8" s="55" t="s">
        <v>2036</v>
      </c>
      <c r="H8" s="55" t="s">
        <v>461</v>
      </c>
      <c r="I8" s="114" t="s">
        <v>562</v>
      </c>
      <c r="J8" s="114" t="s">
        <v>563</v>
      </c>
      <c r="K8" s="114" t="s">
        <v>564</v>
      </c>
      <c r="L8" s="114" t="s">
        <v>565</v>
      </c>
      <c r="M8" s="114" t="s">
        <v>566</v>
      </c>
      <c r="N8" s="114" t="s">
        <v>567</v>
      </c>
      <c r="O8" s="114" t="s">
        <v>568</v>
      </c>
      <c r="P8" s="114" t="s">
        <v>569</v>
      </c>
      <c r="Q8" s="114" t="s">
        <v>570</v>
      </c>
      <c r="R8" s="114" t="s">
        <v>571</v>
      </c>
      <c r="S8" s="114" t="s">
        <v>572</v>
      </c>
      <c r="T8" s="114" t="s">
        <v>573</v>
      </c>
      <c r="U8" s="18"/>
      <c r="V8" s="55" t="s">
        <v>283</v>
      </c>
      <c r="W8" s="20"/>
    </row>
    <row r="9" spans="2:23">
      <c r="B9" s="16"/>
      <c r="C9" s="52" t="s">
        <v>2037</v>
      </c>
      <c r="D9" s="36" t="s">
        <v>2038</v>
      </c>
      <c r="E9" s="12" t="s">
        <v>2039</v>
      </c>
      <c r="F9" s="192">
        <v>273.14</v>
      </c>
      <c r="G9" s="69">
        <v>546.89599999999996</v>
      </c>
      <c r="H9" s="12" t="s">
        <v>593</v>
      </c>
      <c r="I9" s="90"/>
      <c r="J9" s="90"/>
      <c r="K9" s="90"/>
      <c r="L9" s="90"/>
      <c r="M9" s="90"/>
      <c r="N9" s="90"/>
      <c r="O9" s="90"/>
      <c r="P9" s="90"/>
      <c r="Q9" s="90"/>
      <c r="R9" s="90"/>
      <c r="S9" s="90"/>
      <c r="T9" s="90"/>
      <c r="U9" s="113"/>
      <c r="V9" s="217" t="s">
        <v>2040</v>
      </c>
      <c r="W9" s="20"/>
    </row>
    <row r="10" spans="2:23">
      <c r="B10" s="16"/>
      <c r="C10" s="18"/>
      <c r="D10" s="18"/>
      <c r="E10" s="113"/>
      <c r="F10" s="18"/>
      <c r="G10" s="18"/>
      <c r="H10" s="18"/>
      <c r="I10" s="113"/>
      <c r="J10" s="113"/>
      <c r="K10" s="113"/>
      <c r="L10" s="113"/>
      <c r="M10" s="113"/>
      <c r="N10" s="113"/>
      <c r="O10" s="113"/>
      <c r="P10" s="113"/>
      <c r="Q10" s="113"/>
      <c r="R10" s="113"/>
      <c r="S10" s="113"/>
      <c r="T10" s="113"/>
      <c r="U10" s="113"/>
      <c r="V10" s="18"/>
      <c r="W10" s="20"/>
    </row>
    <row r="11" spans="2:23">
      <c r="B11" s="16"/>
      <c r="C11" s="52" t="s">
        <v>2041</v>
      </c>
      <c r="D11" s="12" t="s">
        <v>2042</v>
      </c>
      <c r="E11" s="12" t="s">
        <v>2039</v>
      </c>
      <c r="F11" s="192">
        <v>1440</v>
      </c>
      <c r="G11" s="616">
        <v>1091</v>
      </c>
      <c r="H11" s="12" t="s">
        <v>593</v>
      </c>
      <c r="I11" s="90"/>
      <c r="J11" s="90"/>
      <c r="K11" s="90"/>
      <c r="L11" s="90"/>
      <c r="M11" s="90"/>
      <c r="N11" s="90"/>
      <c r="O11" s="90"/>
      <c r="P11" s="90"/>
      <c r="Q11" s="90"/>
      <c r="R11" s="90"/>
      <c r="S11" s="90"/>
      <c r="T11" s="90"/>
      <c r="U11" s="113"/>
      <c r="V11" s="217" t="s">
        <v>2043</v>
      </c>
      <c r="W11" s="20"/>
    </row>
    <row r="12" spans="2:23">
      <c r="B12" s="16"/>
      <c r="C12" s="18"/>
      <c r="D12" s="18"/>
      <c r="E12" s="113"/>
      <c r="F12" s="18"/>
      <c r="G12" s="18"/>
      <c r="H12" s="18"/>
      <c r="I12" s="113"/>
      <c r="J12" s="113"/>
      <c r="K12" s="113"/>
      <c r="L12" s="113"/>
      <c r="M12" s="113"/>
      <c r="N12" s="113"/>
      <c r="O12" s="113"/>
      <c r="P12" s="113"/>
      <c r="Q12" s="113"/>
      <c r="R12" s="113"/>
      <c r="S12" s="113"/>
      <c r="T12" s="113"/>
      <c r="U12" s="113"/>
      <c r="V12" s="113"/>
      <c r="W12" s="20"/>
    </row>
    <row r="13" spans="2:23" ht="23.25">
      <c r="B13" s="16"/>
      <c r="C13" s="21" t="s">
        <v>2044</v>
      </c>
      <c r="D13" s="21"/>
      <c r="E13" s="113"/>
      <c r="F13" s="18"/>
      <c r="G13" s="18"/>
      <c r="H13" s="18"/>
      <c r="I13" s="113"/>
      <c r="J13" s="113"/>
      <c r="K13" s="113"/>
      <c r="L13" s="113"/>
      <c r="M13" s="113"/>
      <c r="N13" s="113"/>
      <c r="O13" s="113"/>
      <c r="P13" s="113"/>
      <c r="Q13" s="113"/>
      <c r="R13" s="113"/>
      <c r="S13" s="113"/>
      <c r="T13" s="113"/>
      <c r="U13" s="113"/>
      <c r="V13" s="113"/>
      <c r="W13" s="20"/>
    </row>
    <row r="14" spans="2:23">
      <c r="B14" s="16"/>
      <c r="C14" s="18"/>
      <c r="D14" s="18"/>
      <c r="E14" s="113"/>
      <c r="F14" s="18"/>
      <c r="G14" s="18"/>
      <c r="H14" s="18"/>
      <c r="I14" s="113"/>
      <c r="J14" s="113"/>
      <c r="K14" s="113"/>
      <c r="L14" s="113"/>
      <c r="M14" s="113"/>
      <c r="N14" s="113"/>
      <c r="O14" s="113"/>
      <c r="P14" s="113"/>
      <c r="Q14" s="113"/>
      <c r="R14" s="113"/>
      <c r="S14" s="113"/>
      <c r="T14" s="113"/>
      <c r="U14" s="113"/>
      <c r="V14" s="113"/>
      <c r="W14" s="20"/>
    </row>
    <row r="15" spans="2:23">
      <c r="B15" s="16"/>
      <c r="C15" s="55" t="s">
        <v>2045</v>
      </c>
      <c r="D15" s="55" t="s">
        <v>2033</v>
      </c>
      <c r="E15" s="55" t="s">
        <v>2046</v>
      </c>
      <c r="F15" s="55" t="s">
        <v>2035</v>
      </c>
      <c r="G15" s="55" t="s">
        <v>2036</v>
      </c>
      <c r="H15" s="55" t="s">
        <v>461</v>
      </c>
      <c r="I15" s="114" t="s">
        <v>562</v>
      </c>
      <c r="J15" s="114" t="s">
        <v>563</v>
      </c>
      <c r="K15" s="114" t="s">
        <v>564</v>
      </c>
      <c r="L15" s="114" t="s">
        <v>565</v>
      </c>
      <c r="M15" s="114" t="s">
        <v>566</v>
      </c>
      <c r="N15" s="114" t="s">
        <v>567</v>
      </c>
      <c r="O15" s="114" t="s">
        <v>568</v>
      </c>
      <c r="P15" s="114" t="s">
        <v>569</v>
      </c>
      <c r="Q15" s="114" t="s">
        <v>570</v>
      </c>
      <c r="R15" s="114" t="s">
        <v>571</v>
      </c>
      <c r="S15" s="114" t="s">
        <v>572</v>
      </c>
      <c r="T15" s="114" t="s">
        <v>573</v>
      </c>
      <c r="U15" s="18"/>
      <c r="V15" s="55" t="s">
        <v>283</v>
      </c>
      <c r="W15" s="20"/>
    </row>
    <row r="16" spans="2:23" ht="38.25">
      <c r="B16" s="16"/>
      <c r="C16" s="240" t="s">
        <v>536</v>
      </c>
      <c r="D16" s="421" t="s">
        <v>2042</v>
      </c>
      <c r="E16" s="209" t="s">
        <v>2047</v>
      </c>
      <c r="F16" s="192">
        <v>283.52</v>
      </c>
      <c r="G16" s="69">
        <f t="shared" ref="G16:G22" si="0">SUM(I16:T16)</f>
        <v>280100</v>
      </c>
      <c r="H16" s="421" t="s">
        <v>2048</v>
      </c>
      <c r="I16" s="271">
        <v>12600</v>
      </c>
      <c r="J16" s="271">
        <v>37500</v>
      </c>
      <c r="K16" s="271">
        <v>16000</v>
      </c>
      <c r="L16" s="271">
        <v>20800</v>
      </c>
      <c r="M16" s="271">
        <v>24000</v>
      </c>
      <c r="N16" s="271">
        <v>6000</v>
      </c>
      <c r="O16" s="271">
        <v>35200</v>
      </c>
      <c r="P16" s="271">
        <v>48000</v>
      </c>
      <c r="Q16" s="271">
        <v>32000</v>
      </c>
      <c r="R16" s="271">
        <v>35000</v>
      </c>
      <c r="S16" s="271">
        <v>8000</v>
      </c>
      <c r="T16" s="271">
        <v>5000</v>
      </c>
      <c r="U16" s="113"/>
      <c r="V16" s="57" t="s">
        <v>2049</v>
      </c>
      <c r="W16" s="20"/>
    </row>
    <row r="17" spans="2:23" ht="38.25">
      <c r="B17" s="16"/>
      <c r="C17" s="240" t="s">
        <v>536</v>
      </c>
      <c r="D17" s="421" t="s">
        <v>2042</v>
      </c>
      <c r="E17" s="209" t="s">
        <v>2050</v>
      </c>
      <c r="F17" s="192">
        <v>851.2</v>
      </c>
      <c r="G17" s="69">
        <f t="shared" si="0"/>
        <v>64000</v>
      </c>
      <c r="H17" s="421" t="s">
        <v>2048</v>
      </c>
      <c r="I17" s="526">
        <v>6000</v>
      </c>
      <c r="J17" s="526">
        <v>21000</v>
      </c>
      <c r="K17" s="526">
        <v>5000</v>
      </c>
      <c r="L17" s="526">
        <v>5000</v>
      </c>
      <c r="M17" s="526">
        <v>5000</v>
      </c>
      <c r="N17" s="526">
        <v>11000</v>
      </c>
      <c r="O17" s="526">
        <v>3000</v>
      </c>
      <c r="P17" s="526">
        <v>3000</v>
      </c>
      <c r="Q17" s="526">
        <v>5000</v>
      </c>
      <c r="R17" s="527"/>
      <c r="S17" s="527"/>
      <c r="T17" s="527"/>
      <c r="U17" s="113"/>
      <c r="V17" s="57" t="s">
        <v>2051</v>
      </c>
      <c r="W17" s="20"/>
    </row>
    <row r="18" spans="2:23" ht="38.25">
      <c r="B18" s="16"/>
      <c r="C18" s="240" t="s">
        <v>2052</v>
      </c>
      <c r="D18" s="421" t="s">
        <v>2042</v>
      </c>
      <c r="E18" s="209" t="s">
        <v>922</v>
      </c>
      <c r="F18" s="192">
        <v>2278.4</v>
      </c>
      <c r="G18" s="69">
        <f t="shared" si="0"/>
        <v>199040</v>
      </c>
      <c r="H18" s="525" t="s">
        <v>1091</v>
      </c>
      <c r="I18" s="524"/>
      <c r="J18" s="524"/>
      <c r="K18" s="524"/>
      <c r="L18" s="605">
        <v>42200</v>
      </c>
      <c r="M18" s="524"/>
      <c r="N18" s="524"/>
      <c r="O18" s="524"/>
      <c r="P18" s="529">
        <v>11240</v>
      </c>
      <c r="Q18" s="529">
        <v>61200</v>
      </c>
      <c r="R18" s="529">
        <v>19940</v>
      </c>
      <c r="S18" s="529">
        <v>64460</v>
      </c>
      <c r="T18" s="524"/>
      <c r="U18" s="113"/>
      <c r="V18" s="57" t="s">
        <v>2053</v>
      </c>
      <c r="W18" s="20"/>
    </row>
    <row r="19" spans="2:23" ht="25.5">
      <c r="B19" s="16"/>
      <c r="C19" s="240" t="s">
        <v>2054</v>
      </c>
      <c r="D19" s="421" t="s">
        <v>2042</v>
      </c>
      <c r="E19" s="209" t="s">
        <v>922</v>
      </c>
      <c r="F19" s="192">
        <v>257</v>
      </c>
      <c r="G19" s="69">
        <f t="shared" si="0"/>
        <v>0</v>
      </c>
      <c r="H19" s="421" t="s">
        <v>1091</v>
      </c>
      <c r="I19" s="528"/>
      <c r="J19" s="528"/>
      <c r="K19" s="528"/>
      <c r="L19" s="528"/>
      <c r="M19" s="528"/>
      <c r="N19" s="528"/>
      <c r="O19" s="528"/>
      <c r="P19" s="528"/>
      <c r="Q19" s="528"/>
      <c r="R19" s="528"/>
      <c r="S19" s="528"/>
      <c r="T19" s="528"/>
      <c r="U19" s="113"/>
      <c r="V19" s="57" t="s">
        <v>2055</v>
      </c>
      <c r="W19" s="20"/>
    </row>
    <row r="20" spans="2:23" ht="25.5">
      <c r="B20" s="16"/>
      <c r="C20" s="240" t="s">
        <v>2052</v>
      </c>
      <c r="D20" s="421" t="s">
        <v>2042</v>
      </c>
      <c r="E20" s="209" t="s">
        <v>922</v>
      </c>
      <c r="F20" s="192">
        <v>119</v>
      </c>
      <c r="G20" s="69">
        <f t="shared" si="0"/>
        <v>0</v>
      </c>
      <c r="H20" s="421" t="s">
        <v>1091</v>
      </c>
      <c r="I20" s="393"/>
      <c r="J20" s="393"/>
      <c r="K20" s="393"/>
      <c r="L20" s="393"/>
      <c r="M20" s="393"/>
      <c r="N20" s="393"/>
      <c r="O20" s="393"/>
      <c r="P20" s="393"/>
      <c r="Q20" s="393"/>
      <c r="R20" s="393"/>
      <c r="S20" s="393"/>
      <c r="T20" s="393"/>
      <c r="U20" s="113"/>
      <c r="V20" s="57" t="s">
        <v>2056</v>
      </c>
      <c r="W20" s="20"/>
    </row>
    <row r="21" spans="2:23" ht="25.5">
      <c r="B21" s="16"/>
      <c r="C21" s="240" t="s">
        <v>2052</v>
      </c>
      <c r="D21" s="421" t="s">
        <v>2042</v>
      </c>
      <c r="E21" s="209" t="s">
        <v>2057</v>
      </c>
      <c r="F21" s="192">
        <v>3.12</v>
      </c>
      <c r="G21" s="69"/>
      <c r="H21" s="421" t="s">
        <v>1091</v>
      </c>
      <c r="I21" s="393"/>
      <c r="J21" s="393"/>
      <c r="K21" s="393"/>
      <c r="L21" s="393"/>
      <c r="M21" s="393"/>
      <c r="N21" s="393"/>
      <c r="O21" s="393"/>
      <c r="P21" s="393"/>
      <c r="Q21" s="393"/>
      <c r="R21" s="393"/>
      <c r="S21" s="393"/>
      <c r="T21" s="393"/>
      <c r="U21" s="113"/>
      <c r="V21" s="57" t="s">
        <v>2058</v>
      </c>
      <c r="W21" s="20"/>
    </row>
    <row r="22" spans="2:23" ht="25.5">
      <c r="B22" s="16"/>
      <c r="C22" s="240" t="s">
        <v>2059</v>
      </c>
      <c r="D22" s="421" t="s">
        <v>2042</v>
      </c>
      <c r="E22" s="209" t="s">
        <v>2050</v>
      </c>
      <c r="F22" s="192">
        <v>127617</v>
      </c>
      <c r="G22" s="69">
        <f t="shared" si="0"/>
        <v>128000</v>
      </c>
      <c r="H22" s="421" t="s">
        <v>2048</v>
      </c>
      <c r="I22" s="393"/>
      <c r="J22" s="393"/>
      <c r="K22" s="393"/>
      <c r="L22" s="393"/>
      <c r="M22" s="393"/>
      <c r="N22" s="271">
        <v>22000</v>
      </c>
      <c r="O22" s="271">
        <v>42000</v>
      </c>
      <c r="P22" s="271">
        <v>12000</v>
      </c>
      <c r="Q22" s="393"/>
      <c r="R22" s="271">
        <v>30000</v>
      </c>
      <c r="S22" s="271">
        <v>22000</v>
      </c>
      <c r="T22" s="393"/>
      <c r="U22" s="113"/>
      <c r="V22" s="57" t="s">
        <v>2060</v>
      </c>
      <c r="W22" s="20"/>
    </row>
    <row r="23" spans="2:23">
      <c r="B23" s="23"/>
      <c r="C23" s="2"/>
      <c r="D23" s="2"/>
      <c r="E23" s="2"/>
      <c r="F23" s="2"/>
      <c r="G23" s="2"/>
      <c r="H23" s="2"/>
      <c r="I23" s="2"/>
      <c r="J23" s="2"/>
      <c r="K23" s="2"/>
      <c r="L23" s="2"/>
      <c r="M23" s="2"/>
      <c r="N23" s="2"/>
      <c r="O23" s="2"/>
      <c r="P23" s="2"/>
      <c r="Q23" s="2"/>
      <c r="R23" s="2"/>
      <c r="S23" s="2"/>
      <c r="T23" s="2"/>
      <c r="U23" s="2"/>
      <c r="V23" s="2"/>
      <c r="W23" s="22"/>
    </row>
    <row r="24" spans="2:23">
      <c r="B24" s="25"/>
      <c r="C24" s="25"/>
      <c r="D24" s="25"/>
      <c r="E24" s="25"/>
      <c r="F24" s="25"/>
      <c r="G24" s="25"/>
      <c r="H24" s="25"/>
      <c r="I24" s="25"/>
      <c r="J24" s="25"/>
      <c r="K24" s="25"/>
      <c r="L24" s="25"/>
      <c r="M24" s="25"/>
      <c r="N24" s="25"/>
      <c r="O24" s="25"/>
      <c r="P24" s="25"/>
      <c r="Q24" s="25"/>
      <c r="R24" s="25"/>
      <c r="S24" s="25"/>
      <c r="T24" s="25"/>
      <c r="U24" s="25"/>
      <c r="V24" s="25"/>
      <c r="W24" s="25"/>
    </row>
    <row r="25" spans="2:23">
      <c r="B25" s="135" t="s">
        <v>793</v>
      </c>
      <c r="C25" s="95" t="s">
        <v>2061</v>
      </c>
      <c r="D25" s="95"/>
      <c r="E25" s="25"/>
      <c r="F25" s="25"/>
      <c r="G25" s="25"/>
      <c r="H25" s="25"/>
      <c r="I25" s="25"/>
      <c r="J25" s="25"/>
      <c r="K25" s="25"/>
      <c r="L25" s="25"/>
      <c r="M25" s="25"/>
      <c r="N25" s="25"/>
      <c r="O25" s="25"/>
      <c r="P25" s="25"/>
      <c r="Q25" s="25"/>
      <c r="R25" s="25"/>
      <c r="S25" s="25"/>
      <c r="T25" s="25"/>
      <c r="U25" s="25"/>
      <c r="V25" s="25"/>
      <c r="W25" s="25"/>
    </row>
    <row r="26" spans="2:23">
      <c r="B26" s="25"/>
      <c r="C26" s="95" t="s">
        <v>2062</v>
      </c>
      <c r="D26" s="95"/>
      <c r="E26" s="25"/>
      <c r="F26" s="25"/>
      <c r="G26" s="25"/>
      <c r="H26" s="25"/>
      <c r="I26" s="25"/>
      <c r="J26" s="25"/>
      <c r="K26" s="25"/>
      <c r="L26" s="25"/>
      <c r="M26" s="25"/>
      <c r="N26" s="25"/>
      <c r="O26" s="25"/>
      <c r="P26" s="25"/>
      <c r="Q26" s="25"/>
      <c r="R26" s="25"/>
      <c r="S26" s="25"/>
      <c r="T26" s="25"/>
      <c r="U26" s="25"/>
      <c r="V26" s="25"/>
      <c r="W26" s="25"/>
    </row>
    <row r="27" spans="2:23">
      <c r="B27" s="25"/>
      <c r="C27" s="95" t="s">
        <v>2063</v>
      </c>
      <c r="D27" s="95"/>
      <c r="E27" s="25"/>
      <c r="F27" s="25"/>
      <c r="G27" s="25"/>
      <c r="H27" s="25"/>
      <c r="I27" s="25"/>
      <c r="J27" s="25"/>
      <c r="K27" s="25"/>
      <c r="L27" s="25"/>
      <c r="M27" s="25"/>
      <c r="N27" s="25"/>
      <c r="O27" s="25"/>
      <c r="P27" s="25"/>
      <c r="Q27" s="25"/>
      <c r="R27" s="25"/>
      <c r="S27" s="25"/>
      <c r="T27" s="25"/>
      <c r="U27" s="25"/>
      <c r="V27" s="25"/>
      <c r="W27" s="25"/>
    </row>
    <row r="28" spans="2:23">
      <c r="B28" s="25"/>
      <c r="C28" s="95"/>
      <c r="D28" s="95"/>
      <c r="E28" s="25"/>
      <c r="F28" s="25"/>
      <c r="G28" s="25"/>
      <c r="H28" s="25"/>
      <c r="I28" s="25"/>
      <c r="J28" s="25"/>
      <c r="K28" s="25"/>
      <c r="L28" s="25"/>
      <c r="M28" s="25"/>
      <c r="N28" s="25"/>
      <c r="O28" s="25"/>
      <c r="P28" s="25"/>
      <c r="Q28" s="25"/>
      <c r="R28" s="25"/>
      <c r="S28" s="25"/>
      <c r="T28" s="25"/>
      <c r="U28" s="25"/>
      <c r="V28" s="25"/>
      <c r="W28" s="25"/>
    </row>
    <row r="29" spans="2:23">
      <c r="B29" s="135" t="s">
        <v>2064</v>
      </c>
      <c r="C29" s="95" t="s">
        <v>2065</v>
      </c>
      <c r="D29" s="95"/>
      <c r="E29" s="25"/>
      <c r="F29" s="25"/>
      <c r="G29" s="25"/>
      <c r="H29" s="25"/>
      <c r="I29" s="25"/>
      <c r="J29" s="25"/>
      <c r="K29" s="25"/>
      <c r="L29" s="25"/>
      <c r="M29" s="25"/>
      <c r="N29" s="25"/>
      <c r="O29" s="25"/>
      <c r="P29" s="25"/>
      <c r="Q29" s="25"/>
      <c r="R29" s="25"/>
      <c r="S29" s="25"/>
      <c r="T29" s="25"/>
      <c r="U29" s="25"/>
      <c r="V29" s="25"/>
      <c r="W29" s="25"/>
    </row>
    <row r="30" spans="2:23">
      <c r="B30" s="25"/>
      <c r="C30" s="95" t="s">
        <v>2066</v>
      </c>
      <c r="D30" s="95"/>
      <c r="E30" s="25"/>
      <c r="F30" s="25"/>
      <c r="G30" s="25"/>
      <c r="H30" s="25"/>
      <c r="I30" s="25"/>
      <c r="J30" s="25"/>
      <c r="K30" s="25"/>
      <c r="L30" s="25"/>
      <c r="M30" s="25"/>
      <c r="N30" s="25"/>
      <c r="O30" s="25"/>
      <c r="P30" s="25"/>
      <c r="Q30" s="25"/>
      <c r="R30" s="25"/>
      <c r="S30" s="25"/>
      <c r="T30" s="25"/>
      <c r="U30" s="25"/>
      <c r="V30" s="25"/>
      <c r="W30" s="25"/>
    </row>
    <row r="31" spans="2:23">
      <c r="B31" s="25"/>
      <c r="C31" s="95" t="s">
        <v>2067</v>
      </c>
      <c r="D31" s="95"/>
      <c r="E31" s="25"/>
      <c r="F31" s="25"/>
      <c r="G31" s="25"/>
      <c r="H31" s="25"/>
      <c r="I31" s="25"/>
      <c r="J31" s="25"/>
      <c r="K31" s="25"/>
      <c r="L31" s="25"/>
      <c r="M31" s="25"/>
      <c r="N31" s="25"/>
      <c r="O31" s="25"/>
      <c r="P31" s="25"/>
      <c r="Q31" s="25"/>
      <c r="R31" s="25"/>
      <c r="S31" s="25"/>
      <c r="T31" s="25"/>
      <c r="U31" s="25"/>
      <c r="V31" s="25"/>
      <c r="W31" s="25"/>
    </row>
    <row r="32" spans="2:23">
      <c r="B32" s="25"/>
      <c r="C32" s="95" t="s">
        <v>2068</v>
      </c>
      <c r="D32" s="95"/>
      <c r="E32" s="25"/>
      <c r="F32" s="25"/>
      <c r="G32" s="25"/>
      <c r="H32" s="25"/>
      <c r="I32" s="25"/>
      <c r="J32" s="25"/>
      <c r="K32" s="25"/>
      <c r="L32" s="25"/>
      <c r="M32" s="25"/>
      <c r="N32" s="25"/>
      <c r="O32" s="25"/>
      <c r="P32" s="25"/>
      <c r="Q32" s="25"/>
      <c r="R32" s="25"/>
      <c r="S32" s="25"/>
      <c r="T32" s="25"/>
      <c r="U32" s="25"/>
      <c r="V32" s="25"/>
      <c r="W32" s="25"/>
    </row>
    <row r="33" spans="2:23">
      <c r="B33" s="25"/>
      <c r="C33" s="25"/>
      <c r="D33" s="25"/>
      <c r="E33" s="25"/>
      <c r="F33" s="25"/>
      <c r="G33" s="25"/>
      <c r="H33" s="25"/>
      <c r="I33" s="25"/>
      <c r="J33" s="25"/>
      <c r="K33" s="25"/>
      <c r="L33" s="25"/>
      <c r="M33" s="25"/>
      <c r="N33" s="25"/>
      <c r="O33" s="25"/>
      <c r="P33" s="25"/>
      <c r="Q33" s="25"/>
      <c r="R33" s="25"/>
      <c r="S33" s="25"/>
      <c r="T33" s="25"/>
      <c r="U33" s="25"/>
      <c r="V33" s="25"/>
      <c r="W33" s="25"/>
    </row>
    <row r="34" spans="2:23" ht="18">
      <c r="C34" s="26" t="s">
        <v>705</v>
      </c>
      <c r="D34" s="26"/>
    </row>
    <row r="36" spans="2:23">
      <c r="C36" s="1" t="s">
        <v>2069</v>
      </c>
    </row>
  </sheetData>
  <mergeCells count="1">
    <mergeCell ref="G4:S4"/>
  </mergeCells>
  <conditionalFormatting sqref="C16:E22">
    <cfRule type="cellIs" dxfId="15" priority="1" operator="equal">
      <formula>"[select]"</formula>
    </cfRule>
    <cfRule type="cellIs" dxfId="14" priority="2" operator="equal">
      <formula>""</formula>
    </cfRule>
  </conditionalFormatting>
  <conditionalFormatting sqref="D9:E9">
    <cfRule type="cellIs" dxfId="13" priority="13" operator="equal">
      <formula>"[select]"</formula>
    </cfRule>
    <cfRule type="cellIs" dxfId="12" priority="14" operator="equal">
      <formula>""</formula>
    </cfRule>
  </conditionalFormatting>
  <conditionalFormatting sqref="D11:E11">
    <cfRule type="cellIs" dxfId="11" priority="11" operator="equal">
      <formula>"[select]"</formula>
    </cfRule>
    <cfRule type="cellIs" dxfId="10" priority="12" operator="equal">
      <formula>""</formula>
    </cfRule>
  </conditionalFormatting>
  <conditionalFormatting sqref="H9">
    <cfRule type="cellIs" dxfId="9" priority="17" operator="equal">
      <formula>"[select]"</formula>
    </cfRule>
    <cfRule type="cellIs" dxfId="8" priority="18" operator="equal">
      <formula>""</formula>
    </cfRule>
  </conditionalFormatting>
  <conditionalFormatting sqref="H11">
    <cfRule type="cellIs" dxfId="7" priority="15" operator="equal">
      <formula>"[select]"</formula>
    </cfRule>
    <cfRule type="cellIs" dxfId="6" priority="16" operator="equal">
      <formula>""</formula>
    </cfRule>
  </conditionalFormatting>
  <conditionalFormatting sqref="H16:H22">
    <cfRule type="cellIs" dxfId="5" priority="3" operator="equal">
      <formula>"[select]"</formula>
    </cfRule>
    <cfRule type="cellIs" dxfId="4" priority="4" operator="equal">
      <formula>""</formula>
    </cfRule>
  </conditionalFormatting>
  <dataValidations count="7">
    <dataValidation type="list" allowBlank="1" showInputMessage="1" sqref="H10" xr:uid="{00000000-0002-0000-2900-000000000000}">
      <formula1>"[select],tonnes,m3"</formula1>
    </dataValidation>
    <dataValidation type="list" allowBlank="1" showInputMessage="1" sqref="E9 E11" xr:uid="{00000000-0002-0000-2900-000001000000}">
      <formula1>"[select],Unspecified,Municipal,Industrial,Construction"</formula1>
    </dataValidation>
    <dataValidation type="list" allowBlank="1" showInputMessage="1" sqref="D9 D11 D16:D22" xr:uid="{197ECFDE-3720-4794-AB46-293655EE79D3}">
      <formula1>"[select],On-site,Off-site"</formula1>
    </dataValidation>
    <dataValidation type="list" allowBlank="1" showInputMessage="1" sqref="H11 H9" xr:uid="{FB9B9279-3185-462C-9245-59F48F36C3F3}">
      <formula1>"[select],kg,Tonne,m³"</formula1>
    </dataValidation>
    <dataValidation type="list" allowBlank="1" showInputMessage="1" sqref="C16:C22" xr:uid="{B79849A9-98E8-4D7B-9025-21357B93BBDA}">
      <formula1>"[select],Destruction (includes Incineration),Landfill,Long term waste storage (&gt;12 months),Underground Injection/Deep Well Injection,Sewage Facility,Treatment,Recycling,Reuse,Composting or Bioremediation,Other (please specify)"</formula1>
    </dataValidation>
    <dataValidation type="list" allowBlank="1" showInputMessage="1" sqref="H16:H22" xr:uid="{A214FC46-A618-45DC-BFDE-45A1A37A7106}">
      <formula1>"[select],tonnes,kg,m3,kL,L"</formula1>
    </dataValidation>
    <dataValidation type="list" allowBlank="1" showInputMessage="1" sqref="E16:E22" xr:uid="{8A9628EA-47C0-4812-84EE-054AC7ED6D3C}">
      <formula1>"[select],Unspecified,Ash,Produced Formation Water,Timber,Tyres (for structural use),Tyres (for non-structural use),Sludge/solids,Waste water,Waste oil &amp; grease"</formula1>
    </dataValidation>
  </dataValidations>
  <pageMargins left="0.7" right="0.7" top="0.75" bottom="0.75" header="0.3" footer="0.3"/>
  <pageSetup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9">
    <pageSetUpPr fitToPage="1"/>
  </sheetPr>
  <dimension ref="A2:T54"/>
  <sheetViews>
    <sheetView zoomScale="85" zoomScaleNormal="85" workbookViewId="0">
      <selection activeCell="C3" sqref="C3"/>
    </sheetView>
  </sheetViews>
  <sheetFormatPr defaultColWidth="9.140625" defaultRowHeight="15"/>
  <cols>
    <col min="1" max="1" width="2.7109375" style="145" customWidth="1"/>
    <col min="2" max="2" width="2.7109375" style="1" customWidth="1"/>
    <col min="3" max="3" width="40.7109375" style="1" customWidth="1"/>
    <col min="4" max="4" width="2.42578125" style="1" customWidth="1"/>
    <col min="5" max="16" width="13.5703125" style="1" customWidth="1"/>
    <col min="17" max="17" width="2.5703125" style="1" customWidth="1"/>
    <col min="18" max="19" width="13.85546875" style="1" customWidth="1"/>
    <col min="20" max="21" width="2.7109375" style="1" customWidth="1"/>
    <col min="22" max="16384" width="9.140625" style="1"/>
  </cols>
  <sheetData>
    <row r="2" spans="2:20">
      <c r="B2" s="13"/>
      <c r="C2" s="14"/>
      <c r="D2" s="14"/>
      <c r="E2" s="14"/>
      <c r="F2" s="14"/>
      <c r="G2" s="14"/>
      <c r="H2" s="14"/>
      <c r="I2" s="14"/>
      <c r="J2" s="14"/>
      <c r="K2" s="14"/>
      <c r="L2" s="14"/>
      <c r="M2" s="14"/>
      <c r="N2" s="14"/>
      <c r="O2" s="14"/>
      <c r="P2" s="14"/>
      <c r="Q2" s="14"/>
      <c r="R2" s="14"/>
      <c r="S2" s="14"/>
      <c r="T2" s="15"/>
    </row>
    <row r="3" spans="2:20" ht="23.25">
      <c r="B3" s="16"/>
      <c r="C3" s="17" t="s">
        <v>9</v>
      </c>
      <c r="D3" s="17"/>
      <c r="E3" s="195" t="s">
        <v>2070</v>
      </c>
      <c r="F3" s="18"/>
      <c r="G3" s="19"/>
      <c r="H3" s="19"/>
      <c r="I3" s="19"/>
      <c r="J3" s="19"/>
      <c r="K3" s="19"/>
      <c r="L3" s="18"/>
      <c r="M3" s="18"/>
      <c r="N3" s="18"/>
      <c r="O3" s="18"/>
      <c r="P3" s="18"/>
      <c r="Q3" s="18"/>
      <c r="R3" s="18"/>
      <c r="S3" s="18"/>
      <c r="T3" s="20"/>
    </row>
    <row r="4" spans="2:20" ht="23.25">
      <c r="B4" s="16"/>
      <c r="C4" s="17" t="s">
        <v>11</v>
      </c>
      <c r="D4" s="17"/>
      <c r="E4" s="19" t="s">
        <v>2071</v>
      </c>
      <c r="F4" s="18"/>
      <c r="G4" s="19"/>
      <c r="H4" s="19"/>
      <c r="I4" s="19"/>
      <c r="J4" s="19"/>
      <c r="K4" s="19"/>
      <c r="L4" s="18"/>
      <c r="M4" s="18"/>
      <c r="N4" s="18"/>
      <c r="O4" s="18"/>
      <c r="P4" s="18"/>
      <c r="Q4" s="18"/>
      <c r="R4" s="18"/>
      <c r="S4" s="18"/>
      <c r="T4" s="20"/>
    </row>
    <row r="5" spans="2:20">
      <c r="B5" s="16"/>
      <c r="C5" s="18"/>
      <c r="D5" s="18"/>
      <c r="E5" s="19" t="s">
        <v>2072</v>
      </c>
      <c r="F5" s="18"/>
      <c r="G5" s="19"/>
      <c r="H5" s="19"/>
      <c r="I5" s="19"/>
      <c r="J5" s="19"/>
      <c r="K5" s="19"/>
      <c r="L5" s="18"/>
      <c r="M5" s="18"/>
      <c r="N5" s="18"/>
      <c r="O5" s="18"/>
      <c r="P5" s="18"/>
      <c r="Q5" s="18"/>
      <c r="R5" s="18"/>
      <c r="S5" s="18"/>
      <c r="T5" s="20"/>
    </row>
    <row r="6" spans="2:20" ht="23.25">
      <c r="B6" s="16"/>
      <c r="C6" s="21" t="s">
        <v>48</v>
      </c>
      <c r="D6" s="21"/>
      <c r="E6" s="19"/>
      <c r="F6" s="18"/>
      <c r="G6" s="18"/>
      <c r="H6" s="18"/>
      <c r="I6" s="19"/>
      <c r="J6" s="18"/>
      <c r="K6" s="19"/>
      <c r="L6" s="18"/>
      <c r="M6" s="18"/>
      <c r="N6" s="18"/>
      <c r="O6" s="18"/>
      <c r="P6" s="18"/>
      <c r="Q6" s="18"/>
      <c r="R6" s="18"/>
      <c r="S6" s="18"/>
      <c r="T6" s="20"/>
    </row>
    <row r="7" spans="2:20">
      <c r="B7" s="16"/>
      <c r="C7" s="19"/>
      <c r="D7" s="19"/>
      <c r="E7" s="18"/>
      <c r="F7" s="18"/>
      <c r="G7" s="18"/>
      <c r="H7" s="18"/>
      <c r="I7" s="19"/>
      <c r="J7" s="18"/>
      <c r="K7" s="19"/>
      <c r="L7" s="18"/>
      <c r="M7" s="18"/>
      <c r="N7" s="18"/>
      <c r="O7" s="18"/>
      <c r="P7" s="18"/>
      <c r="Q7" s="18"/>
      <c r="R7" s="18"/>
      <c r="S7" s="18"/>
      <c r="T7" s="20"/>
    </row>
    <row r="8" spans="2:20" ht="18">
      <c r="B8" s="16"/>
      <c r="C8" s="97" t="s">
        <v>450</v>
      </c>
      <c r="D8" s="97"/>
      <c r="E8" s="18"/>
      <c r="F8" s="18"/>
      <c r="G8" s="18"/>
      <c r="H8" s="18"/>
      <c r="I8" s="19"/>
      <c r="J8" s="18"/>
      <c r="K8" s="19"/>
      <c r="L8" s="18"/>
      <c r="M8" s="18"/>
      <c r="N8" s="18"/>
      <c r="O8" s="18"/>
      <c r="P8" s="18"/>
      <c r="Q8" s="18"/>
      <c r="R8" s="18"/>
      <c r="S8" s="18"/>
      <c r="T8" s="20"/>
    </row>
    <row r="9" spans="2:20">
      <c r="B9" s="16"/>
      <c r="C9" s="19"/>
      <c r="D9" s="19"/>
      <c r="E9" s="18"/>
      <c r="F9" s="18"/>
      <c r="G9" s="18"/>
      <c r="H9" s="18"/>
      <c r="I9" s="19"/>
      <c r="J9" s="18"/>
      <c r="K9" s="19"/>
      <c r="L9" s="18"/>
      <c r="M9" s="18"/>
      <c r="N9" s="18"/>
      <c r="O9" s="18"/>
      <c r="P9" s="18"/>
      <c r="Q9" s="18"/>
      <c r="R9" s="18"/>
      <c r="S9" s="18"/>
      <c r="T9" s="20"/>
    </row>
    <row r="10" spans="2:20">
      <c r="B10" s="16"/>
      <c r="C10" s="12" t="s">
        <v>333</v>
      </c>
      <c r="D10" s="19"/>
      <c r="E10" s="114" t="s">
        <v>562</v>
      </c>
      <c r="F10" s="114" t="s">
        <v>563</v>
      </c>
      <c r="G10" s="114" t="s">
        <v>564</v>
      </c>
      <c r="H10" s="114" t="s">
        <v>565</v>
      </c>
      <c r="I10" s="114" t="s">
        <v>566</v>
      </c>
      <c r="J10" s="114" t="s">
        <v>567</v>
      </c>
      <c r="K10" s="114" t="s">
        <v>568</v>
      </c>
      <c r="L10" s="114" t="s">
        <v>569</v>
      </c>
      <c r="M10" s="114" t="s">
        <v>570</v>
      </c>
      <c r="N10" s="114" t="s">
        <v>571</v>
      </c>
      <c r="O10" s="114" t="s">
        <v>572</v>
      </c>
      <c r="P10" s="114" t="s">
        <v>573</v>
      </c>
      <c r="Q10" s="18"/>
      <c r="R10" s="55" t="s">
        <v>1492</v>
      </c>
      <c r="S10" s="55" t="s">
        <v>1493</v>
      </c>
      <c r="T10" s="20"/>
    </row>
    <row r="11" spans="2:20">
      <c r="B11" s="16"/>
      <c r="C11" s="98" t="s">
        <v>2073</v>
      </c>
      <c r="D11" s="19"/>
      <c r="E11" s="18"/>
      <c r="F11" s="18"/>
      <c r="G11" s="18"/>
      <c r="H11" s="18"/>
      <c r="I11" s="19"/>
      <c r="J11" s="18"/>
      <c r="K11" s="19"/>
      <c r="L11" s="18"/>
      <c r="M11" s="18"/>
      <c r="N11" s="18"/>
      <c r="O11" s="18"/>
      <c r="P11" s="18"/>
      <c r="Q11" s="18"/>
      <c r="R11" s="18"/>
      <c r="S11" s="18"/>
      <c r="T11" s="20"/>
    </row>
    <row r="12" spans="2:20">
      <c r="B12" s="16"/>
      <c r="C12" s="120" t="s">
        <v>2074</v>
      </c>
      <c r="D12" s="19"/>
      <c r="E12" s="100"/>
      <c r="F12" s="100"/>
      <c r="G12" s="100"/>
      <c r="H12" s="100"/>
      <c r="I12" s="100"/>
      <c r="J12" s="100"/>
      <c r="K12" s="100"/>
      <c r="L12" s="100"/>
      <c r="M12" s="100"/>
      <c r="N12" s="100"/>
      <c r="O12" s="100"/>
      <c r="P12" s="100"/>
      <c r="Q12" s="18"/>
      <c r="R12" s="181"/>
      <c r="S12" s="60">
        <f>SUM(E12:P12)</f>
        <v>0</v>
      </c>
      <c r="T12" s="20"/>
    </row>
    <row r="13" spans="2:20">
      <c r="B13" s="16"/>
      <c r="C13" s="120" t="s">
        <v>2075</v>
      </c>
      <c r="D13" s="19"/>
      <c r="E13" s="100"/>
      <c r="F13" s="100"/>
      <c r="G13" s="100"/>
      <c r="H13" s="100"/>
      <c r="I13" s="100"/>
      <c r="J13" s="100"/>
      <c r="K13" s="100"/>
      <c r="L13" s="100"/>
      <c r="M13" s="100"/>
      <c r="N13" s="100"/>
      <c r="O13" s="100"/>
      <c r="P13" s="100"/>
      <c r="Q13" s="18"/>
      <c r="R13" s="181"/>
      <c r="S13" s="60">
        <f>SUM(E13:P13)</f>
        <v>0</v>
      </c>
      <c r="T13" s="20"/>
    </row>
    <row r="14" spans="2:20">
      <c r="B14" s="16"/>
      <c r="C14" s="120" t="s">
        <v>2076</v>
      </c>
      <c r="D14" s="19"/>
      <c r="E14" s="100"/>
      <c r="F14" s="100"/>
      <c r="G14" s="100"/>
      <c r="H14" s="100"/>
      <c r="I14" s="100"/>
      <c r="J14" s="100"/>
      <c r="K14" s="100"/>
      <c r="L14" s="100"/>
      <c r="M14" s="100"/>
      <c r="N14" s="100"/>
      <c r="O14" s="100"/>
      <c r="P14" s="100"/>
      <c r="Q14" s="18"/>
      <c r="R14" s="181"/>
      <c r="S14" s="60">
        <f>SUM(E14:P14)</f>
        <v>0</v>
      </c>
      <c r="T14" s="20"/>
    </row>
    <row r="15" spans="2:20">
      <c r="B15" s="16"/>
      <c r="C15" s="98" t="s">
        <v>638</v>
      </c>
      <c r="D15" s="19"/>
      <c r="E15" s="60">
        <f>SUM(E12:E14)</f>
        <v>0</v>
      </c>
      <c r="F15" s="60">
        <f t="shared" ref="F15:P15" si="0">SUM(F12:F14)</f>
        <v>0</v>
      </c>
      <c r="G15" s="60">
        <f t="shared" si="0"/>
        <v>0</v>
      </c>
      <c r="H15" s="60">
        <f t="shared" si="0"/>
        <v>0</v>
      </c>
      <c r="I15" s="60">
        <f t="shared" si="0"/>
        <v>0</v>
      </c>
      <c r="J15" s="60">
        <f t="shared" si="0"/>
        <v>0</v>
      </c>
      <c r="K15" s="60">
        <f t="shared" si="0"/>
        <v>0</v>
      </c>
      <c r="L15" s="60">
        <f t="shared" si="0"/>
        <v>0</v>
      </c>
      <c r="M15" s="60">
        <f t="shared" si="0"/>
        <v>0</v>
      </c>
      <c r="N15" s="60">
        <f t="shared" si="0"/>
        <v>0</v>
      </c>
      <c r="O15" s="60">
        <f t="shared" si="0"/>
        <v>0</v>
      </c>
      <c r="P15" s="60">
        <f t="shared" si="0"/>
        <v>0</v>
      </c>
      <c r="Q15" s="18"/>
      <c r="R15" s="181"/>
      <c r="S15" s="60">
        <f>SUM(S12:S14)</f>
        <v>0</v>
      </c>
      <c r="T15" s="20"/>
    </row>
    <row r="16" spans="2:20">
      <c r="B16" s="16"/>
      <c r="C16" s="19"/>
      <c r="D16" s="19"/>
      <c r="E16" s="18"/>
      <c r="F16" s="18"/>
      <c r="G16" s="18"/>
      <c r="H16" s="18"/>
      <c r="I16" s="19"/>
      <c r="J16" s="18"/>
      <c r="K16" s="19"/>
      <c r="L16" s="18"/>
      <c r="M16" s="18"/>
      <c r="N16" s="18"/>
      <c r="O16" s="18"/>
      <c r="P16" s="18"/>
      <c r="Q16" s="18"/>
      <c r="R16" s="18"/>
      <c r="S16" s="18"/>
      <c r="T16" s="20"/>
    </row>
    <row r="17" spans="2:20">
      <c r="B17" s="16"/>
      <c r="C17" s="86" t="s">
        <v>2077</v>
      </c>
      <c r="D17" s="19"/>
      <c r="E17" s="100"/>
      <c r="F17" s="100"/>
      <c r="G17" s="100"/>
      <c r="H17" s="100"/>
      <c r="I17" s="100"/>
      <c r="J17" s="100"/>
      <c r="K17" s="100"/>
      <c r="L17" s="100"/>
      <c r="M17" s="100"/>
      <c r="N17" s="100"/>
      <c r="O17" s="100"/>
      <c r="P17" s="100"/>
      <c r="Q17" s="18"/>
      <c r="R17" s="181"/>
      <c r="S17" s="60">
        <f>E17</f>
        <v>0</v>
      </c>
      <c r="T17" s="20"/>
    </row>
    <row r="18" spans="2:20">
      <c r="B18" s="16"/>
      <c r="C18" s="86" t="s">
        <v>2078</v>
      </c>
      <c r="D18" s="19"/>
      <c r="E18" s="100"/>
      <c r="F18" s="100"/>
      <c r="G18" s="100"/>
      <c r="H18" s="100"/>
      <c r="I18" s="100"/>
      <c r="J18" s="100"/>
      <c r="K18" s="100"/>
      <c r="L18" s="100"/>
      <c r="M18" s="100"/>
      <c r="N18" s="100"/>
      <c r="O18" s="100"/>
      <c r="P18" s="100"/>
      <c r="Q18" s="18"/>
      <c r="R18" s="181"/>
      <c r="S18" s="60">
        <f>P18</f>
        <v>0</v>
      </c>
      <c r="T18" s="20"/>
    </row>
    <row r="19" spans="2:20">
      <c r="B19" s="16"/>
      <c r="C19" s="98" t="s">
        <v>2079</v>
      </c>
      <c r="D19" s="19"/>
      <c r="E19" s="60">
        <f>E18-E17</f>
        <v>0</v>
      </c>
      <c r="F19" s="60">
        <f t="shared" ref="F19:P19" si="1">F18-F17</f>
        <v>0</v>
      </c>
      <c r="G19" s="60">
        <f t="shared" si="1"/>
        <v>0</v>
      </c>
      <c r="H19" s="60">
        <f t="shared" si="1"/>
        <v>0</v>
      </c>
      <c r="I19" s="60">
        <f t="shared" si="1"/>
        <v>0</v>
      </c>
      <c r="J19" s="60">
        <f t="shared" si="1"/>
        <v>0</v>
      </c>
      <c r="K19" s="60">
        <f t="shared" si="1"/>
        <v>0</v>
      </c>
      <c r="L19" s="60">
        <f t="shared" si="1"/>
        <v>0</v>
      </c>
      <c r="M19" s="60">
        <f t="shared" si="1"/>
        <v>0</v>
      </c>
      <c r="N19" s="60">
        <f t="shared" si="1"/>
        <v>0</v>
      </c>
      <c r="O19" s="60">
        <f t="shared" si="1"/>
        <v>0</v>
      </c>
      <c r="P19" s="60">
        <f t="shared" si="1"/>
        <v>0</v>
      </c>
      <c r="Q19" s="18"/>
      <c r="R19" s="181"/>
      <c r="S19" s="60">
        <f>S18-S17</f>
        <v>0</v>
      </c>
      <c r="T19" s="20"/>
    </row>
    <row r="20" spans="2:20">
      <c r="B20" s="16"/>
      <c r="C20" s="19"/>
      <c r="D20" s="19"/>
      <c r="E20" s="18"/>
      <c r="F20" s="18"/>
      <c r="G20" s="18"/>
      <c r="H20" s="18"/>
      <c r="I20" s="19"/>
      <c r="J20" s="18"/>
      <c r="K20" s="19"/>
      <c r="L20" s="18"/>
      <c r="M20" s="18"/>
      <c r="N20" s="18"/>
      <c r="O20" s="18"/>
      <c r="P20" s="18"/>
      <c r="Q20" s="18"/>
      <c r="R20" s="18"/>
      <c r="S20" s="18"/>
      <c r="T20" s="20"/>
    </row>
    <row r="21" spans="2:20">
      <c r="B21" s="16"/>
      <c r="C21" s="98" t="s">
        <v>2080</v>
      </c>
      <c r="D21" s="19"/>
      <c r="E21" s="18"/>
      <c r="F21" s="18"/>
      <c r="G21" s="18"/>
      <c r="H21" s="18"/>
      <c r="I21" s="19"/>
      <c r="J21" s="18"/>
      <c r="K21" s="19"/>
      <c r="L21" s="18"/>
      <c r="M21" s="18"/>
      <c r="N21" s="18"/>
      <c r="O21" s="18"/>
      <c r="P21" s="18"/>
      <c r="Q21" s="18"/>
      <c r="R21" s="18"/>
      <c r="S21" s="18"/>
      <c r="T21" s="20"/>
    </row>
    <row r="22" spans="2:20">
      <c r="B22" s="16"/>
      <c r="C22" s="120" t="s">
        <v>2081</v>
      </c>
      <c r="D22" s="19"/>
      <c r="E22" s="100"/>
      <c r="F22" s="100"/>
      <c r="G22" s="100"/>
      <c r="H22" s="100"/>
      <c r="I22" s="100"/>
      <c r="J22" s="100"/>
      <c r="K22" s="100"/>
      <c r="L22" s="100"/>
      <c r="M22" s="100"/>
      <c r="N22" s="100"/>
      <c r="O22" s="100"/>
      <c r="P22" s="100"/>
      <c r="Q22" s="18"/>
      <c r="R22" s="181"/>
      <c r="S22" s="60">
        <f>SUM(E22:P22)</f>
        <v>0</v>
      </c>
      <c r="T22" s="20"/>
    </row>
    <row r="23" spans="2:20">
      <c r="B23" s="16"/>
      <c r="C23" s="120" t="s">
        <v>2082</v>
      </c>
      <c r="D23" s="19"/>
      <c r="E23" s="100"/>
      <c r="F23" s="100"/>
      <c r="G23" s="100"/>
      <c r="H23" s="100"/>
      <c r="I23" s="100"/>
      <c r="J23" s="100"/>
      <c r="K23" s="100"/>
      <c r="L23" s="100"/>
      <c r="M23" s="100"/>
      <c r="N23" s="100"/>
      <c r="O23" s="100"/>
      <c r="P23" s="100"/>
      <c r="Q23" s="18"/>
      <c r="R23" s="181"/>
      <c r="S23" s="60">
        <f>SUM(E23:P23)</f>
        <v>0</v>
      </c>
      <c r="T23" s="20"/>
    </row>
    <row r="24" spans="2:20">
      <c r="B24" s="16"/>
      <c r="C24" s="120" t="s">
        <v>2083</v>
      </c>
      <c r="D24" s="19"/>
      <c r="E24" s="100"/>
      <c r="F24" s="100"/>
      <c r="G24" s="100"/>
      <c r="H24" s="100"/>
      <c r="I24" s="100"/>
      <c r="J24" s="100"/>
      <c r="K24" s="100"/>
      <c r="L24" s="100"/>
      <c r="M24" s="100"/>
      <c r="N24" s="100"/>
      <c r="O24" s="100"/>
      <c r="P24" s="100"/>
      <c r="Q24" s="18"/>
      <c r="R24" s="181"/>
      <c r="S24" s="60">
        <f>SUM(E24:P24)</f>
        <v>0</v>
      </c>
      <c r="T24" s="20"/>
    </row>
    <row r="25" spans="2:20">
      <c r="B25" s="16"/>
      <c r="C25" s="120" t="s">
        <v>31</v>
      </c>
      <c r="D25" s="19"/>
      <c r="E25" s="100"/>
      <c r="F25" s="100"/>
      <c r="G25" s="100"/>
      <c r="H25" s="100"/>
      <c r="I25" s="100"/>
      <c r="J25" s="100"/>
      <c r="K25" s="100"/>
      <c r="L25" s="100"/>
      <c r="M25" s="100"/>
      <c r="N25" s="100"/>
      <c r="O25" s="100"/>
      <c r="P25" s="100"/>
      <c r="Q25" s="18"/>
      <c r="R25" s="181"/>
      <c r="S25" s="60">
        <f>SUM(E25:P25)</f>
        <v>0</v>
      </c>
      <c r="T25" s="20"/>
    </row>
    <row r="26" spans="2:20">
      <c r="B26" s="16"/>
      <c r="C26" s="120" t="s">
        <v>2084</v>
      </c>
      <c r="D26" s="19"/>
      <c r="E26" s="100"/>
      <c r="F26" s="100"/>
      <c r="G26" s="100"/>
      <c r="H26" s="100"/>
      <c r="I26" s="100"/>
      <c r="J26" s="100"/>
      <c r="K26" s="100"/>
      <c r="L26" s="100"/>
      <c r="M26" s="100"/>
      <c r="N26" s="100"/>
      <c r="O26" s="100"/>
      <c r="P26" s="100"/>
      <c r="Q26" s="18"/>
      <c r="R26" s="181"/>
      <c r="S26" s="60">
        <f>SUM(E26:P26)</f>
        <v>0</v>
      </c>
      <c r="T26" s="20"/>
    </row>
    <row r="27" spans="2:20">
      <c r="B27" s="16"/>
      <c r="C27" s="98" t="s">
        <v>638</v>
      </c>
      <c r="D27" s="19"/>
      <c r="E27" s="60">
        <f>SUM(E22:E26)</f>
        <v>0</v>
      </c>
      <c r="F27" s="60">
        <f t="shared" ref="F27:P27" si="2">SUM(F22:F26)</f>
        <v>0</v>
      </c>
      <c r="G27" s="60">
        <f t="shared" si="2"/>
        <v>0</v>
      </c>
      <c r="H27" s="60">
        <f t="shared" si="2"/>
        <v>0</v>
      </c>
      <c r="I27" s="60">
        <f t="shared" si="2"/>
        <v>0</v>
      </c>
      <c r="J27" s="60">
        <f t="shared" si="2"/>
        <v>0</v>
      </c>
      <c r="K27" s="60">
        <f t="shared" si="2"/>
        <v>0</v>
      </c>
      <c r="L27" s="60">
        <f t="shared" si="2"/>
        <v>0</v>
      </c>
      <c r="M27" s="60">
        <f t="shared" si="2"/>
        <v>0</v>
      </c>
      <c r="N27" s="60">
        <f t="shared" si="2"/>
        <v>0</v>
      </c>
      <c r="O27" s="60">
        <f t="shared" si="2"/>
        <v>0</v>
      </c>
      <c r="P27" s="60">
        <f t="shared" si="2"/>
        <v>0</v>
      </c>
      <c r="Q27" s="18"/>
      <c r="R27" s="181"/>
      <c r="S27" s="60">
        <f>SUM(S22:S26)</f>
        <v>0</v>
      </c>
      <c r="T27" s="20"/>
    </row>
    <row r="28" spans="2:20">
      <c r="B28" s="16"/>
      <c r="C28" s="19"/>
      <c r="D28" s="19"/>
      <c r="E28" s="18"/>
      <c r="F28" s="18"/>
      <c r="G28" s="18"/>
      <c r="H28" s="18"/>
      <c r="I28" s="19"/>
      <c r="J28" s="18"/>
      <c r="K28" s="19"/>
      <c r="L28" s="18"/>
      <c r="M28" s="18"/>
      <c r="N28" s="18"/>
      <c r="O28" s="18"/>
      <c r="P28" s="18"/>
      <c r="Q28" s="18"/>
      <c r="R28" s="18"/>
      <c r="S28" s="18"/>
      <c r="T28" s="20"/>
    </row>
    <row r="29" spans="2:20">
      <c r="B29" s="16"/>
      <c r="C29" s="98" t="s">
        <v>2085</v>
      </c>
      <c r="D29" s="19"/>
      <c r="E29" s="60">
        <f>E15-E27</f>
        <v>0</v>
      </c>
      <c r="F29" s="60">
        <f t="shared" ref="F29:P29" si="3">F15-F27</f>
        <v>0</v>
      </c>
      <c r="G29" s="60">
        <f t="shared" si="3"/>
        <v>0</v>
      </c>
      <c r="H29" s="60">
        <f t="shared" si="3"/>
        <v>0</v>
      </c>
      <c r="I29" s="60">
        <f t="shared" si="3"/>
        <v>0</v>
      </c>
      <c r="J29" s="60">
        <f t="shared" si="3"/>
        <v>0</v>
      </c>
      <c r="K29" s="60">
        <f t="shared" si="3"/>
        <v>0</v>
      </c>
      <c r="L29" s="60">
        <f t="shared" si="3"/>
        <v>0</v>
      </c>
      <c r="M29" s="60">
        <f t="shared" si="3"/>
        <v>0</v>
      </c>
      <c r="N29" s="60">
        <f t="shared" si="3"/>
        <v>0</v>
      </c>
      <c r="O29" s="60">
        <f t="shared" si="3"/>
        <v>0</v>
      </c>
      <c r="P29" s="60">
        <f t="shared" si="3"/>
        <v>0</v>
      </c>
      <c r="Q29" s="18"/>
      <c r="R29" s="181"/>
      <c r="S29" s="60">
        <f>S15-S27</f>
        <v>0</v>
      </c>
      <c r="T29" s="20"/>
    </row>
    <row r="30" spans="2:20">
      <c r="B30" s="16"/>
      <c r="C30" s="19"/>
      <c r="D30" s="19"/>
      <c r="E30" s="121" t="e">
        <f t="shared" ref="E30:P30" si="4">E29/E15</f>
        <v>#DIV/0!</v>
      </c>
      <c r="F30" s="121" t="e">
        <f t="shared" si="4"/>
        <v>#DIV/0!</v>
      </c>
      <c r="G30" s="121" t="e">
        <f t="shared" si="4"/>
        <v>#DIV/0!</v>
      </c>
      <c r="H30" s="121" t="e">
        <f t="shared" si="4"/>
        <v>#DIV/0!</v>
      </c>
      <c r="I30" s="121" t="e">
        <f t="shared" si="4"/>
        <v>#DIV/0!</v>
      </c>
      <c r="J30" s="121" t="e">
        <f t="shared" si="4"/>
        <v>#DIV/0!</v>
      </c>
      <c r="K30" s="121" t="e">
        <f t="shared" si="4"/>
        <v>#DIV/0!</v>
      </c>
      <c r="L30" s="121" t="e">
        <f t="shared" si="4"/>
        <v>#DIV/0!</v>
      </c>
      <c r="M30" s="121" t="e">
        <f t="shared" si="4"/>
        <v>#DIV/0!</v>
      </c>
      <c r="N30" s="121" t="e">
        <f t="shared" si="4"/>
        <v>#DIV/0!</v>
      </c>
      <c r="O30" s="121" t="e">
        <f t="shared" si="4"/>
        <v>#DIV/0!</v>
      </c>
      <c r="P30" s="121" t="e">
        <f t="shared" si="4"/>
        <v>#DIV/0!</v>
      </c>
      <c r="Q30" s="74"/>
      <c r="R30" s="181"/>
      <c r="S30" s="121" t="e">
        <f>S29/S15</f>
        <v>#DIV/0!</v>
      </c>
      <c r="T30" s="20"/>
    </row>
    <row r="31" spans="2:20">
      <c r="B31" s="16"/>
      <c r="C31" s="98" t="s">
        <v>2086</v>
      </c>
      <c r="D31" s="19"/>
      <c r="E31" s="60">
        <f t="shared" ref="E31:P31" si="5">E15-E19-E27</f>
        <v>0</v>
      </c>
      <c r="F31" s="60">
        <f t="shared" si="5"/>
        <v>0</v>
      </c>
      <c r="G31" s="60">
        <f t="shared" si="5"/>
        <v>0</v>
      </c>
      <c r="H31" s="60">
        <f t="shared" si="5"/>
        <v>0</v>
      </c>
      <c r="I31" s="60">
        <f t="shared" si="5"/>
        <v>0</v>
      </c>
      <c r="J31" s="60">
        <f t="shared" si="5"/>
        <v>0</v>
      </c>
      <c r="K31" s="60">
        <f t="shared" si="5"/>
        <v>0</v>
      </c>
      <c r="L31" s="60">
        <f t="shared" si="5"/>
        <v>0</v>
      </c>
      <c r="M31" s="60">
        <f t="shared" si="5"/>
        <v>0</v>
      </c>
      <c r="N31" s="60">
        <f t="shared" si="5"/>
        <v>0</v>
      </c>
      <c r="O31" s="60">
        <f t="shared" si="5"/>
        <v>0</v>
      </c>
      <c r="P31" s="60">
        <f t="shared" si="5"/>
        <v>0</v>
      </c>
      <c r="Q31" s="18"/>
      <c r="R31" s="181"/>
      <c r="S31" s="60">
        <f>S15-S19-S27</f>
        <v>0</v>
      </c>
      <c r="T31" s="20"/>
    </row>
    <row r="32" spans="2:20">
      <c r="B32" s="16"/>
      <c r="C32" s="19"/>
      <c r="D32" s="19"/>
      <c r="E32" s="121" t="e">
        <f t="shared" ref="E32:P32" si="6">E31/E15</f>
        <v>#DIV/0!</v>
      </c>
      <c r="F32" s="121" t="e">
        <f t="shared" si="6"/>
        <v>#DIV/0!</v>
      </c>
      <c r="G32" s="121" t="e">
        <f t="shared" si="6"/>
        <v>#DIV/0!</v>
      </c>
      <c r="H32" s="121" t="e">
        <f t="shared" si="6"/>
        <v>#DIV/0!</v>
      </c>
      <c r="I32" s="121" t="e">
        <f t="shared" si="6"/>
        <v>#DIV/0!</v>
      </c>
      <c r="J32" s="121" t="e">
        <f t="shared" si="6"/>
        <v>#DIV/0!</v>
      </c>
      <c r="K32" s="121" t="e">
        <f t="shared" si="6"/>
        <v>#DIV/0!</v>
      </c>
      <c r="L32" s="121" t="e">
        <f t="shared" si="6"/>
        <v>#DIV/0!</v>
      </c>
      <c r="M32" s="121" t="e">
        <f t="shared" si="6"/>
        <v>#DIV/0!</v>
      </c>
      <c r="N32" s="121" t="e">
        <f t="shared" si="6"/>
        <v>#DIV/0!</v>
      </c>
      <c r="O32" s="121" t="e">
        <f t="shared" si="6"/>
        <v>#DIV/0!</v>
      </c>
      <c r="P32" s="121" t="e">
        <f t="shared" si="6"/>
        <v>#DIV/0!</v>
      </c>
      <c r="Q32" s="74"/>
      <c r="R32" s="181"/>
      <c r="S32" s="121" t="e">
        <f>S31/S15</f>
        <v>#DIV/0!</v>
      </c>
      <c r="T32" s="20"/>
    </row>
    <row r="33" spans="2:20">
      <c r="B33" s="16"/>
      <c r="C33" s="18"/>
      <c r="D33" s="19"/>
      <c r="E33" s="18"/>
      <c r="F33" s="18"/>
      <c r="G33" s="18"/>
      <c r="H33" s="18"/>
      <c r="I33" s="18"/>
      <c r="J33" s="18"/>
      <c r="K33" s="18"/>
      <c r="L33" s="18"/>
      <c r="M33" s="18"/>
      <c r="N33" s="18"/>
      <c r="O33" s="18"/>
      <c r="P33" s="18"/>
      <c r="Q33" s="18"/>
      <c r="R33" s="18"/>
      <c r="S33" s="18"/>
      <c r="T33" s="20"/>
    </row>
    <row r="34" spans="2:20">
      <c r="B34" s="16"/>
      <c r="C34" s="18"/>
      <c r="D34" s="19"/>
      <c r="E34" s="18"/>
      <c r="F34" s="18"/>
      <c r="G34" s="18"/>
      <c r="H34" s="18"/>
      <c r="I34" s="18"/>
      <c r="J34" s="18"/>
      <c r="K34" s="18"/>
      <c r="L34" s="18"/>
      <c r="M34" s="18"/>
      <c r="N34" s="18"/>
      <c r="O34" s="18"/>
      <c r="P34" s="18"/>
      <c r="Q34" s="18"/>
      <c r="R34" s="18"/>
      <c r="S34" s="18"/>
      <c r="T34" s="20"/>
    </row>
    <row r="35" spans="2:20" ht="18">
      <c r="B35" s="16"/>
      <c r="C35" s="97" t="s">
        <v>721</v>
      </c>
      <c r="D35" s="18"/>
      <c r="E35" s="18"/>
      <c r="F35" s="18"/>
      <c r="G35" s="18"/>
      <c r="H35" s="18"/>
      <c r="I35" s="19"/>
      <c r="J35" s="18"/>
      <c r="K35" s="19"/>
      <c r="L35" s="18"/>
      <c r="M35" s="18"/>
      <c r="N35" s="18"/>
      <c r="O35" s="18"/>
      <c r="P35" s="18"/>
      <c r="Q35" s="18"/>
      <c r="R35" s="18"/>
      <c r="S35" s="18"/>
      <c r="T35" s="20"/>
    </row>
    <row r="36" spans="2:20">
      <c r="B36" s="16"/>
      <c r="C36" s="18"/>
      <c r="D36" s="19"/>
      <c r="E36" s="18"/>
      <c r="F36" s="18"/>
      <c r="G36" s="18"/>
      <c r="H36" s="18"/>
      <c r="I36" s="19"/>
      <c r="J36" s="18"/>
      <c r="K36" s="19"/>
      <c r="L36" s="18"/>
      <c r="M36" s="18"/>
      <c r="N36" s="18"/>
      <c r="O36" s="18"/>
      <c r="P36" s="18"/>
      <c r="Q36" s="18"/>
      <c r="R36" s="18"/>
      <c r="S36" s="18"/>
      <c r="T36" s="20"/>
    </row>
    <row r="37" spans="2:20">
      <c r="B37" s="16"/>
      <c r="C37" s="12" t="s">
        <v>333</v>
      </c>
      <c r="D37" s="19"/>
      <c r="E37" s="114" t="s">
        <v>562</v>
      </c>
      <c r="F37" s="114" t="s">
        <v>563</v>
      </c>
      <c r="G37" s="114" t="s">
        <v>564</v>
      </c>
      <c r="H37" s="114" t="s">
        <v>565</v>
      </c>
      <c r="I37" s="114" t="s">
        <v>566</v>
      </c>
      <c r="J37" s="114" t="s">
        <v>567</v>
      </c>
      <c r="K37" s="114" t="s">
        <v>568</v>
      </c>
      <c r="L37" s="114" t="s">
        <v>569</v>
      </c>
      <c r="M37" s="114" t="s">
        <v>570</v>
      </c>
      <c r="N37" s="114" t="s">
        <v>571</v>
      </c>
      <c r="O37" s="114" t="s">
        <v>572</v>
      </c>
      <c r="P37" s="114" t="s">
        <v>573</v>
      </c>
      <c r="Q37" s="18"/>
      <c r="R37" s="55" t="s">
        <v>1492</v>
      </c>
      <c r="S37" s="55" t="s">
        <v>1493</v>
      </c>
      <c r="T37" s="20"/>
    </row>
    <row r="38" spans="2:20">
      <c r="B38" s="16"/>
      <c r="C38" s="98" t="s">
        <v>335</v>
      </c>
      <c r="D38" s="19"/>
      <c r="E38" s="18"/>
      <c r="F38" s="18"/>
      <c r="G38" s="18"/>
      <c r="H38" s="18"/>
      <c r="I38" s="19"/>
      <c r="J38" s="18"/>
      <c r="K38" s="19"/>
      <c r="L38" s="18"/>
      <c r="M38" s="18"/>
      <c r="N38" s="18"/>
      <c r="O38" s="18"/>
      <c r="P38" s="18"/>
      <c r="Q38" s="18"/>
      <c r="R38" s="18"/>
      <c r="S38" s="18"/>
      <c r="T38" s="20"/>
    </row>
    <row r="39" spans="2:20">
      <c r="B39" s="16"/>
      <c r="C39" s="120" t="s">
        <v>2087</v>
      </c>
      <c r="D39" s="19"/>
      <c r="E39" s="100"/>
      <c r="F39" s="100"/>
      <c r="G39" s="100"/>
      <c r="H39" s="100"/>
      <c r="I39" s="100"/>
      <c r="J39" s="100"/>
      <c r="K39" s="100"/>
      <c r="L39" s="100"/>
      <c r="M39" s="100"/>
      <c r="N39" s="100"/>
      <c r="O39" s="100"/>
      <c r="P39" s="100"/>
      <c r="Q39" s="18"/>
      <c r="R39" s="181"/>
      <c r="S39" s="60">
        <f>SUM(E39:P39)</f>
        <v>0</v>
      </c>
      <c r="T39" s="20"/>
    </row>
    <row r="40" spans="2:20">
      <c r="B40" s="16"/>
      <c r="C40" s="120" t="s">
        <v>2088</v>
      </c>
      <c r="D40" s="19"/>
      <c r="E40" s="100"/>
      <c r="F40" s="100"/>
      <c r="G40" s="100"/>
      <c r="H40" s="100"/>
      <c r="I40" s="100"/>
      <c r="J40" s="100"/>
      <c r="K40" s="100"/>
      <c r="L40" s="100"/>
      <c r="M40" s="100"/>
      <c r="N40" s="100"/>
      <c r="O40" s="100"/>
      <c r="P40" s="100"/>
      <c r="Q40" s="18"/>
      <c r="R40" s="181"/>
      <c r="S40" s="60">
        <f>SUM(E40:P40)</f>
        <v>0</v>
      </c>
      <c r="T40" s="20"/>
    </row>
    <row r="41" spans="2:20">
      <c r="B41" s="16"/>
      <c r="C41" s="120" t="s">
        <v>2089</v>
      </c>
      <c r="D41" s="19"/>
      <c r="E41" s="100"/>
      <c r="F41" s="100"/>
      <c r="G41" s="100"/>
      <c r="H41" s="100"/>
      <c r="I41" s="100"/>
      <c r="J41" s="100"/>
      <c r="K41" s="100"/>
      <c r="L41" s="100"/>
      <c r="M41" s="100"/>
      <c r="N41" s="100"/>
      <c r="O41" s="100"/>
      <c r="P41" s="100"/>
      <c r="Q41" s="18"/>
      <c r="R41" s="181"/>
      <c r="S41" s="60">
        <f>SUM(E41:P41)</f>
        <v>0</v>
      </c>
      <c r="T41" s="20"/>
    </row>
    <row r="42" spans="2:20">
      <c r="B42" s="16"/>
      <c r="C42" s="98" t="s">
        <v>638</v>
      </c>
      <c r="D42" s="19"/>
      <c r="E42" s="60">
        <f>SUM(E39:E41)</f>
        <v>0</v>
      </c>
      <c r="F42" s="60">
        <f t="shared" ref="F42:P42" si="7">SUM(F39:F41)</f>
        <v>0</v>
      </c>
      <c r="G42" s="60">
        <f t="shared" si="7"/>
        <v>0</v>
      </c>
      <c r="H42" s="60">
        <f t="shared" si="7"/>
        <v>0</v>
      </c>
      <c r="I42" s="60">
        <f t="shared" si="7"/>
        <v>0</v>
      </c>
      <c r="J42" s="60">
        <f t="shared" si="7"/>
        <v>0</v>
      </c>
      <c r="K42" s="60">
        <f t="shared" si="7"/>
        <v>0</v>
      </c>
      <c r="L42" s="60">
        <f t="shared" si="7"/>
        <v>0</v>
      </c>
      <c r="M42" s="60">
        <f t="shared" si="7"/>
        <v>0</v>
      </c>
      <c r="N42" s="60">
        <f t="shared" si="7"/>
        <v>0</v>
      </c>
      <c r="O42" s="60">
        <f t="shared" si="7"/>
        <v>0</v>
      </c>
      <c r="P42" s="60">
        <f t="shared" si="7"/>
        <v>0</v>
      </c>
      <c r="Q42" s="18"/>
      <c r="R42" s="181"/>
      <c r="S42" s="60">
        <f>SUM(S39:S41)</f>
        <v>0</v>
      </c>
      <c r="T42" s="20"/>
    </row>
    <row r="43" spans="2:20">
      <c r="B43" s="16"/>
      <c r="C43" s="18"/>
      <c r="D43" s="19"/>
      <c r="E43" s="18"/>
      <c r="F43" s="18"/>
      <c r="G43" s="18"/>
      <c r="H43" s="18"/>
      <c r="I43" s="19"/>
      <c r="J43" s="18"/>
      <c r="K43" s="19"/>
      <c r="L43" s="18"/>
      <c r="M43" s="18"/>
      <c r="N43" s="18"/>
      <c r="O43" s="18"/>
      <c r="P43" s="18"/>
      <c r="Q43" s="18"/>
      <c r="R43" s="18"/>
      <c r="S43" s="18"/>
      <c r="T43" s="20"/>
    </row>
    <row r="44" spans="2:20">
      <c r="B44" s="16"/>
      <c r="C44" s="98" t="s">
        <v>2080</v>
      </c>
      <c r="D44" s="19"/>
      <c r="E44" s="18"/>
      <c r="F44" s="18"/>
      <c r="G44" s="18"/>
      <c r="H44" s="18"/>
      <c r="I44" s="19"/>
      <c r="J44" s="18"/>
      <c r="K44" s="19"/>
      <c r="L44" s="18"/>
      <c r="M44" s="18"/>
      <c r="N44" s="18"/>
      <c r="O44" s="18"/>
      <c r="P44" s="18"/>
      <c r="Q44" s="18"/>
      <c r="R44" s="18"/>
      <c r="S44" s="18"/>
      <c r="T44" s="20"/>
    </row>
    <row r="45" spans="2:20">
      <c r="B45" s="16"/>
      <c r="C45" s="120" t="s">
        <v>2081</v>
      </c>
      <c r="D45" s="19"/>
      <c r="E45" s="100"/>
      <c r="F45" s="100"/>
      <c r="G45" s="100"/>
      <c r="H45" s="100"/>
      <c r="I45" s="100"/>
      <c r="J45" s="100"/>
      <c r="K45" s="100"/>
      <c r="L45" s="100"/>
      <c r="M45" s="100"/>
      <c r="N45" s="100"/>
      <c r="O45" s="100"/>
      <c r="P45" s="100"/>
      <c r="Q45" s="18"/>
      <c r="R45" s="181"/>
      <c r="S45" s="60">
        <f>SUM(E45:P45)</f>
        <v>0</v>
      </c>
      <c r="T45" s="20"/>
    </row>
    <row r="46" spans="2:20">
      <c r="B46" s="16"/>
      <c r="C46" s="120" t="s">
        <v>2082</v>
      </c>
      <c r="D46" s="19"/>
      <c r="E46" s="100"/>
      <c r="F46" s="100"/>
      <c r="G46" s="100"/>
      <c r="H46" s="100"/>
      <c r="I46" s="100"/>
      <c r="J46" s="100"/>
      <c r="K46" s="100"/>
      <c r="L46" s="100"/>
      <c r="M46" s="100"/>
      <c r="N46" s="100"/>
      <c r="O46" s="100"/>
      <c r="P46" s="100"/>
      <c r="Q46" s="18"/>
      <c r="R46" s="181"/>
      <c r="S46" s="60">
        <f>SUM(E46:P46)</f>
        <v>0</v>
      </c>
      <c r="T46" s="20"/>
    </row>
    <row r="47" spans="2:20">
      <c r="B47" s="16"/>
      <c r="C47" s="120" t="s">
        <v>2083</v>
      </c>
      <c r="D47" s="19"/>
      <c r="E47" s="100"/>
      <c r="F47" s="100"/>
      <c r="G47" s="100"/>
      <c r="H47" s="100"/>
      <c r="I47" s="100"/>
      <c r="J47" s="100"/>
      <c r="K47" s="100"/>
      <c r="L47" s="100"/>
      <c r="M47" s="100"/>
      <c r="N47" s="100"/>
      <c r="O47" s="100"/>
      <c r="P47" s="100"/>
      <c r="Q47" s="18"/>
      <c r="R47" s="181"/>
      <c r="S47" s="60">
        <f>SUM(E47:P47)</f>
        <v>0</v>
      </c>
      <c r="T47" s="20"/>
    </row>
    <row r="48" spans="2:20">
      <c r="B48" s="16"/>
      <c r="C48" s="120" t="s">
        <v>31</v>
      </c>
      <c r="D48" s="19"/>
      <c r="E48" s="100"/>
      <c r="F48" s="100"/>
      <c r="G48" s="100"/>
      <c r="H48" s="100"/>
      <c r="I48" s="100"/>
      <c r="J48" s="100"/>
      <c r="K48" s="100"/>
      <c r="L48" s="100"/>
      <c r="M48" s="100"/>
      <c r="N48" s="100"/>
      <c r="O48" s="100"/>
      <c r="P48" s="100"/>
      <c r="Q48" s="18"/>
      <c r="R48" s="181"/>
      <c r="S48" s="60">
        <f>SUM(E48:P48)</f>
        <v>0</v>
      </c>
      <c r="T48" s="20"/>
    </row>
    <row r="49" spans="2:20">
      <c r="B49" s="16"/>
      <c r="C49" s="98" t="s">
        <v>638</v>
      </c>
      <c r="D49" s="19"/>
      <c r="E49" s="60">
        <f t="shared" ref="E49:P49" si="8">SUM(E45:E48)</f>
        <v>0</v>
      </c>
      <c r="F49" s="60">
        <f t="shared" si="8"/>
        <v>0</v>
      </c>
      <c r="G49" s="60">
        <f t="shared" si="8"/>
        <v>0</v>
      </c>
      <c r="H49" s="60">
        <f t="shared" si="8"/>
        <v>0</v>
      </c>
      <c r="I49" s="60">
        <f t="shared" si="8"/>
        <v>0</v>
      </c>
      <c r="J49" s="60">
        <f t="shared" si="8"/>
        <v>0</v>
      </c>
      <c r="K49" s="60">
        <f t="shared" si="8"/>
        <v>0</v>
      </c>
      <c r="L49" s="60">
        <f t="shared" si="8"/>
        <v>0</v>
      </c>
      <c r="M49" s="60">
        <f t="shared" si="8"/>
        <v>0</v>
      </c>
      <c r="N49" s="60">
        <f t="shared" si="8"/>
        <v>0</v>
      </c>
      <c r="O49" s="60">
        <f t="shared" si="8"/>
        <v>0</v>
      </c>
      <c r="P49" s="60">
        <f t="shared" si="8"/>
        <v>0</v>
      </c>
      <c r="Q49" s="18"/>
      <c r="R49" s="181"/>
      <c r="S49" s="60">
        <f>SUM(S45:S48)</f>
        <v>0</v>
      </c>
      <c r="T49" s="20"/>
    </row>
    <row r="50" spans="2:20">
      <c r="B50" s="16"/>
      <c r="C50" s="18"/>
      <c r="D50" s="19"/>
      <c r="E50" s="18"/>
      <c r="F50" s="18"/>
      <c r="G50" s="18"/>
      <c r="H50" s="18"/>
      <c r="I50" s="19"/>
      <c r="J50" s="18"/>
      <c r="K50" s="19"/>
      <c r="L50" s="18"/>
      <c r="M50" s="18"/>
      <c r="N50" s="18"/>
      <c r="O50" s="18"/>
      <c r="P50" s="18"/>
      <c r="Q50" s="18"/>
      <c r="R50" s="18"/>
      <c r="S50" s="18"/>
      <c r="T50" s="20"/>
    </row>
    <row r="51" spans="2:20">
      <c r="B51" s="16"/>
      <c r="C51" s="98" t="s">
        <v>2085</v>
      </c>
      <c r="D51" s="19"/>
      <c r="E51" s="60">
        <f t="shared" ref="E51:P51" si="9">E42-E49</f>
        <v>0</v>
      </c>
      <c r="F51" s="60">
        <f t="shared" si="9"/>
        <v>0</v>
      </c>
      <c r="G51" s="60">
        <f t="shared" si="9"/>
        <v>0</v>
      </c>
      <c r="H51" s="60">
        <f t="shared" si="9"/>
        <v>0</v>
      </c>
      <c r="I51" s="60">
        <f t="shared" si="9"/>
        <v>0</v>
      </c>
      <c r="J51" s="60">
        <f t="shared" si="9"/>
        <v>0</v>
      </c>
      <c r="K51" s="60">
        <f t="shared" si="9"/>
        <v>0</v>
      </c>
      <c r="L51" s="60">
        <f t="shared" si="9"/>
        <v>0</v>
      </c>
      <c r="M51" s="60">
        <f t="shared" si="9"/>
        <v>0</v>
      </c>
      <c r="N51" s="60">
        <f t="shared" si="9"/>
        <v>0</v>
      </c>
      <c r="O51" s="60">
        <f t="shared" si="9"/>
        <v>0</v>
      </c>
      <c r="P51" s="60">
        <f t="shared" si="9"/>
        <v>0</v>
      </c>
      <c r="Q51" s="18"/>
      <c r="R51" s="181"/>
      <c r="S51" s="60">
        <f>S42-S49</f>
        <v>0</v>
      </c>
      <c r="T51" s="20"/>
    </row>
    <row r="52" spans="2:20">
      <c r="B52" s="16"/>
      <c r="C52" s="18"/>
      <c r="D52" s="19"/>
      <c r="E52" s="121" t="e">
        <f t="shared" ref="E52:P52" si="10">E51/E42</f>
        <v>#DIV/0!</v>
      </c>
      <c r="F52" s="121" t="e">
        <f t="shared" si="10"/>
        <v>#DIV/0!</v>
      </c>
      <c r="G52" s="121" t="e">
        <f t="shared" si="10"/>
        <v>#DIV/0!</v>
      </c>
      <c r="H52" s="121" t="e">
        <f t="shared" si="10"/>
        <v>#DIV/0!</v>
      </c>
      <c r="I52" s="121" t="e">
        <f t="shared" si="10"/>
        <v>#DIV/0!</v>
      </c>
      <c r="J52" s="121" t="e">
        <f t="shared" si="10"/>
        <v>#DIV/0!</v>
      </c>
      <c r="K52" s="121" t="e">
        <f t="shared" si="10"/>
        <v>#DIV/0!</v>
      </c>
      <c r="L52" s="121" t="e">
        <f t="shared" si="10"/>
        <v>#DIV/0!</v>
      </c>
      <c r="M52" s="121" t="e">
        <f t="shared" si="10"/>
        <v>#DIV/0!</v>
      </c>
      <c r="N52" s="121" t="e">
        <f t="shared" si="10"/>
        <v>#DIV/0!</v>
      </c>
      <c r="O52" s="121" t="e">
        <f t="shared" si="10"/>
        <v>#DIV/0!</v>
      </c>
      <c r="P52" s="121" t="e">
        <f t="shared" si="10"/>
        <v>#DIV/0!</v>
      </c>
      <c r="Q52" s="74"/>
      <c r="R52" s="181"/>
      <c r="S52" s="121" t="e">
        <f>S51/S42</f>
        <v>#DIV/0!</v>
      </c>
      <c r="T52" s="20"/>
    </row>
    <row r="53" spans="2:20">
      <c r="B53" s="23"/>
      <c r="C53" s="2"/>
      <c r="D53" s="2"/>
      <c r="E53" s="2"/>
      <c r="F53" s="2"/>
      <c r="G53" s="2"/>
      <c r="H53" s="2"/>
      <c r="I53" s="2"/>
      <c r="J53" s="2"/>
      <c r="K53" s="2"/>
      <c r="L53" s="2"/>
      <c r="M53" s="2"/>
      <c r="N53" s="2"/>
      <c r="O53" s="2"/>
      <c r="P53" s="2"/>
      <c r="Q53" s="2"/>
      <c r="R53" s="2"/>
      <c r="S53" s="2"/>
      <c r="T53" s="22"/>
    </row>
    <row r="54" spans="2:20" ht="18">
      <c r="C54" s="26" t="s">
        <v>705</v>
      </c>
      <c r="D54" s="26"/>
    </row>
  </sheetData>
  <conditionalFormatting sqref="C10">
    <cfRule type="cellIs" dxfId="3" priority="3" operator="equal">
      <formula>"[select]"</formula>
    </cfRule>
    <cfRule type="cellIs" dxfId="2" priority="4" operator="equal">
      <formula>""</formula>
    </cfRule>
  </conditionalFormatting>
  <conditionalFormatting sqref="C37">
    <cfRule type="cellIs" dxfId="1" priority="1" operator="equal">
      <formula>"[select]"</formula>
    </cfRule>
    <cfRule type="cellIs" dxfId="0" priority="2" operator="equal">
      <formula>""</formula>
    </cfRule>
  </conditionalFormatting>
  <dataValidations count="1">
    <dataValidation type="list" allowBlank="1" showInputMessage="1" sqref="C10 C37" xr:uid="{00000000-0002-0000-3400-000000000000}">
      <formula1>"[select],L,kL"</formula1>
    </dataValidation>
  </dataValidations>
  <pageMargins left="0.7" right="0.7" top="0.75" bottom="0.75" header="0.3" footer="0.3"/>
  <pageSetup scale="5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1219E4E687DF4CB6AFC55D84728A65" ma:contentTypeVersion="15" ma:contentTypeDescription="Create a new document." ma:contentTypeScope="" ma:versionID="b5a91c52e8eede2b80c3f0ae41e78c76">
  <xsd:schema xmlns:xsd="http://www.w3.org/2001/XMLSchema" xmlns:xs="http://www.w3.org/2001/XMLSchema" xmlns:p="http://schemas.microsoft.com/office/2006/metadata/properties" xmlns:ns2="78a4dd2b-d589-4de1-a037-dcc0d56bda06" xmlns:ns3="5af94506-3ff1-43d6-9e3f-85cadfdc35af" targetNamespace="http://schemas.microsoft.com/office/2006/metadata/properties" ma:root="true" ma:fieldsID="6855559bab29bb9c610984d031fce921" ns2:_="" ns3:_="">
    <xsd:import namespace="78a4dd2b-d589-4de1-a037-dcc0d56bda06"/>
    <xsd:import namespace="5af94506-3ff1-43d6-9e3f-85cadfdc35a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a4dd2b-d589-4de1-a037-dcc0d56bd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1af00a2-c6c1-4593-9354-c16d9ee5272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f94506-3ff1-43d6-9e3f-85cadfdc35a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986f24a7-5077-49bb-ad6d-005276a7ab35}" ma:internalName="TaxCatchAll" ma:showField="CatchAllData" ma:web="5af94506-3ff1-43d6-9e3f-85cadfdc35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af94506-3ff1-43d6-9e3f-85cadfdc35af" xsi:nil="true"/>
    <lcf76f155ced4ddcb4097134ff3c332f xmlns="78a4dd2b-d589-4de1-a037-dcc0d56bda0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ED7C6B-15B8-4394-860D-BB9123F2C5CD}"/>
</file>

<file path=customXml/itemProps2.xml><?xml version="1.0" encoding="utf-8"?>
<ds:datastoreItem xmlns:ds="http://schemas.openxmlformats.org/officeDocument/2006/customXml" ds:itemID="{6A26C2E3-5A21-4868-921A-5BA22893ECA1}"/>
</file>

<file path=customXml/itemProps3.xml><?xml version="1.0" encoding="utf-8"?>
<ds:datastoreItem xmlns:ds="http://schemas.openxmlformats.org/officeDocument/2006/customXml" ds:itemID="{51B452FC-5601-4D2B-B61D-03BA25E89DA4}"/>
</file>

<file path=docProps/app.xml><?xml version="1.0" encoding="utf-8"?>
<Properties xmlns="http://schemas.openxmlformats.org/officeDocument/2006/extended-properties" xmlns:vt="http://schemas.openxmlformats.org/officeDocument/2006/docPropsVTypes">
  <Application>Microsoft Excel Online</Application>
  <Manager/>
  <Company>Lenovo</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 Guo</dc:creator>
  <cp:keywords/>
  <dc:description/>
  <cp:lastModifiedBy/>
  <cp:revision/>
  <dcterms:created xsi:type="dcterms:W3CDTF">2011-06-21T04:48:47Z</dcterms:created>
  <dcterms:modified xsi:type="dcterms:W3CDTF">2024-09-25T00:30:12Z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0x010100081219E4E687DF4CB6AFC55D84728A65</vt:lpwstr>
  </property>
  <property fmtid="{D5CDD505-2E9C-101B-9397-08002B2CF9AE}" pid="3" name="MediaServiceImageTags">
    <vt:lpwstr/>
  </property>
</Properties>
</file>