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b1a04007f80a09c/Desktop/"/>
    </mc:Choice>
  </mc:AlternateContent>
  <xr:revisionPtr revIDLastSave="14" documentId="8_{81B3C0F4-A2D2-4D9D-8873-95964EC9D67C}" xr6:coauthVersionLast="47" xr6:coauthVersionMax="47" xr10:uidLastSave="{B985CC0E-C680-4EC8-8823-1617B2027D00}"/>
  <bookViews>
    <workbookView xWindow="28680" yWindow="-120" windowWidth="24240" windowHeight="13020" xr2:uid="{9852F51F-7CC7-4BB4-9E83-C4DA8CFDB741}"/>
  </bookViews>
  <sheets>
    <sheet name="Call Center Anals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3" i="1" l="1"/>
  <c r="T40" i="1"/>
  <c r="T41" i="1"/>
  <c r="T39" i="1"/>
  <c r="U56" i="1"/>
  <c r="U53" i="1"/>
  <c r="U54" i="1"/>
  <c r="U55" i="1"/>
  <c r="U52" i="1"/>
  <c r="T56" i="1"/>
  <c r="T53" i="1"/>
  <c r="T54" i="1"/>
  <c r="T55" i="1"/>
  <c r="T52" i="1"/>
  <c r="S56" i="1"/>
  <c r="S53" i="1"/>
  <c r="S54" i="1"/>
  <c r="S55" i="1"/>
  <c r="S52" i="1"/>
  <c r="R52" i="1"/>
  <c r="R53" i="1"/>
  <c r="R54" i="1"/>
  <c r="R55" i="1"/>
  <c r="R51" i="1"/>
  <c r="Q55" i="1"/>
  <c r="Q54" i="1"/>
  <c r="Q53" i="1"/>
  <c r="Q52" i="1"/>
  <c r="Q46" i="1"/>
  <c r="Q47" i="1"/>
  <c r="Q48" i="1"/>
  <c r="Q45" i="1"/>
  <c r="Q41" i="1"/>
  <c r="P40" i="1"/>
  <c r="P39" i="1"/>
  <c r="Q3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3" i="1"/>
  <c r="S30" i="1"/>
  <c r="S31" i="1"/>
  <c r="S32" i="1"/>
  <c r="S29" i="1"/>
  <c r="Q30" i="1"/>
  <c r="R30" i="1" s="1"/>
  <c r="Q31" i="1"/>
  <c r="Q32" i="1"/>
  <c r="Q29" i="1"/>
  <c r="Q22" i="1"/>
  <c r="Q23" i="1"/>
  <c r="Q24" i="1"/>
  <c r="Q25" i="1"/>
  <c r="Q21" i="1"/>
  <c r="Q16" i="1"/>
  <c r="Q17" i="1"/>
  <c r="Q18" i="1"/>
  <c r="Q15" i="1"/>
  <c r="Q12" i="1"/>
  <c r="R12" i="1" s="1"/>
  <c r="P12" i="1"/>
  <c r="Q7" i="1"/>
  <c r="Q8" i="1"/>
  <c r="Q6" i="1"/>
  <c r="U3" i="1"/>
  <c r="T3" i="1"/>
  <c r="S3" i="1"/>
  <c r="R3" i="1"/>
  <c r="U2" i="1"/>
  <c r="S2" i="1"/>
  <c r="T2" i="1"/>
  <c r="R2" i="1"/>
  <c r="Q3" i="1"/>
  <c r="Q2" i="1"/>
  <c r="R23" i="1" l="1"/>
  <c r="R29" i="1"/>
  <c r="R32" i="1"/>
  <c r="R31" i="1"/>
  <c r="R8" i="1"/>
  <c r="R24" i="1"/>
  <c r="R22" i="1"/>
  <c r="S21" i="1" s="1"/>
  <c r="R21" i="1"/>
  <c r="R25" i="1"/>
  <c r="R7" i="1"/>
  <c r="R6" i="1"/>
</calcChain>
</file>

<file path=xl/sharedStrings.xml><?xml version="1.0" encoding="utf-8"?>
<sst xmlns="http://schemas.openxmlformats.org/spreadsheetml/2006/main" count="699" uniqueCount="285">
  <si>
    <t>ID</t>
  </si>
  <si>
    <t>Customer Name</t>
  </si>
  <si>
    <t>Sentiment</t>
  </si>
  <si>
    <t>CSAT Score</t>
  </si>
  <si>
    <t>Call Timestamp</t>
  </si>
  <si>
    <t>Reason</t>
  </si>
  <si>
    <t>City</t>
  </si>
  <si>
    <t>State</t>
  </si>
  <si>
    <t>Channel</t>
  </si>
  <si>
    <t>Response Time</t>
  </si>
  <si>
    <t>Call Duration (Minutes)</t>
  </si>
  <si>
    <t>Call Center</t>
  </si>
  <si>
    <t>PIS-39858047</t>
  </si>
  <si>
    <t>Frances Gullefant</t>
  </si>
  <si>
    <t>Neutral</t>
  </si>
  <si>
    <t>Billing Question</t>
  </si>
  <si>
    <t>Charleston</t>
  </si>
  <si>
    <t>West Virginia</t>
  </si>
  <si>
    <t>Chatbot</t>
  </si>
  <si>
    <t>Within SLA</t>
  </si>
  <si>
    <t>Chicago/IL</t>
  </si>
  <si>
    <t>ROH-40287216</t>
  </si>
  <si>
    <t>Harcourt Zoanetti</t>
  </si>
  <si>
    <t>Negative</t>
  </si>
  <si>
    <t>Honolulu</t>
  </si>
  <si>
    <t>Hawaii</t>
  </si>
  <si>
    <t>Call-Center</t>
  </si>
  <si>
    <t>Los Angeles/CA</t>
  </si>
  <si>
    <t>NKC-39578431</t>
  </si>
  <si>
    <t>Washington Oxteby</t>
  </si>
  <si>
    <t>Dallas</t>
  </si>
  <si>
    <t>Texas</t>
  </si>
  <si>
    <t>Denver/CO</t>
  </si>
  <si>
    <t>APY-17008648</t>
  </si>
  <si>
    <t>Rafe Duffitt</t>
  </si>
  <si>
    <t>Very Negative</t>
  </si>
  <si>
    <t>Fort Myers</t>
  </si>
  <si>
    <t>Florida</t>
  </si>
  <si>
    <t>Email</t>
  </si>
  <si>
    <t>Below SLA</t>
  </si>
  <si>
    <t>MHK-38443501</t>
  </si>
  <si>
    <t>Tris Bent</t>
  </si>
  <si>
    <t>Positive</t>
  </si>
  <si>
    <t>Tuscaloosa</t>
  </si>
  <si>
    <t>Alabama</t>
  </si>
  <si>
    <t>Web</t>
  </si>
  <si>
    <t>QKL-49133006</t>
  </si>
  <si>
    <t>Kassie Elman</t>
  </si>
  <si>
    <t>South Carolina</t>
  </si>
  <si>
    <t>Baltimore/MD</t>
  </si>
  <si>
    <t>ZPZ-31710059</t>
  </si>
  <si>
    <t>Elbertina Hewins</t>
  </si>
  <si>
    <t>Very Positive</t>
  </si>
  <si>
    <t>Payments</t>
  </si>
  <si>
    <t>Pensacola</t>
  </si>
  <si>
    <t>IJF-13083880</t>
  </si>
  <si>
    <t>Garland Chuney</t>
  </si>
  <si>
    <t>Little Rock</t>
  </si>
  <si>
    <t>Arkansas</t>
  </si>
  <si>
    <t>ZKW-68562847</t>
  </si>
  <si>
    <t>Caroljean Bischop</t>
  </si>
  <si>
    <t>Nashville</t>
  </si>
  <si>
    <t>Tennessee</t>
  </si>
  <si>
    <t>NIL-47926257</t>
  </si>
  <si>
    <t>Delmor McKleod</t>
  </si>
  <si>
    <t>El Paso</t>
  </si>
  <si>
    <t>BPQ-80812775</t>
  </si>
  <si>
    <t>Julee O'Gavin</t>
  </si>
  <si>
    <t>Santa Ana</t>
  </si>
  <si>
    <t>California</t>
  </si>
  <si>
    <t>Above SLA</t>
  </si>
  <si>
    <t>ZOK-34480332</t>
  </si>
  <si>
    <t>Jaye Gribbon</t>
  </si>
  <si>
    <t>Huntington</t>
  </si>
  <si>
    <t>ZMB-79323804</t>
  </si>
  <si>
    <t>Brodie Dobrowski</t>
  </si>
  <si>
    <t>Pittsburgh</t>
  </si>
  <si>
    <t>Pennsylvania</t>
  </si>
  <si>
    <t>YYO-56445305</t>
  </si>
  <si>
    <t>Sibylla Kemet</t>
  </si>
  <si>
    <t>Tucson</t>
  </si>
  <si>
    <t>Arizona</t>
  </si>
  <si>
    <t>JYD-67455825</t>
  </si>
  <si>
    <t>Quintilla Hourston</t>
  </si>
  <si>
    <t>Des Moines</t>
  </si>
  <si>
    <t>Iowa</t>
  </si>
  <si>
    <t>KNO-93249512</t>
  </si>
  <si>
    <t>Maggi Simpson</t>
  </si>
  <si>
    <t>San Francisco</t>
  </si>
  <si>
    <t>VFG-63863025</t>
  </si>
  <si>
    <t>Early Andrassy</t>
  </si>
  <si>
    <t>Lansing</t>
  </si>
  <si>
    <t>Michigan</t>
  </si>
  <si>
    <t>UCT-41608771</t>
  </si>
  <si>
    <t>Ettie Ruoff</t>
  </si>
  <si>
    <t>Washington</t>
  </si>
  <si>
    <t>District of Columbia</t>
  </si>
  <si>
    <t>YLF-83918836</t>
  </si>
  <si>
    <t>Bogey McReath</t>
  </si>
  <si>
    <t>New York City</t>
  </si>
  <si>
    <t>New York</t>
  </si>
  <si>
    <t>QCH-83950486</t>
  </si>
  <si>
    <t>Sephira Philippart</t>
  </si>
  <si>
    <t>Madison</t>
  </si>
  <si>
    <t>Wisconsin</t>
  </si>
  <si>
    <t>PDB-14404239</t>
  </si>
  <si>
    <t>Charles Sandison</t>
  </si>
  <si>
    <t>Fort Pierce</t>
  </si>
  <si>
    <t>LFZ-17229282</t>
  </si>
  <si>
    <t>Zora Keelin</t>
  </si>
  <si>
    <t>Lubbock</t>
  </si>
  <si>
    <t>VKV-67119644</t>
  </si>
  <si>
    <t>Lillis Dewhurst</t>
  </si>
  <si>
    <t>Stockton</t>
  </si>
  <si>
    <t>PBY-32667898</t>
  </si>
  <si>
    <t>Luz Gudgeon</t>
  </si>
  <si>
    <t>Service Outage</t>
  </si>
  <si>
    <t>Corpus Christi</t>
  </si>
  <si>
    <t>EWI-18960031</t>
  </si>
  <si>
    <t>Abigale Morgan</t>
  </si>
  <si>
    <t>Minneapolis</t>
  </si>
  <si>
    <t>Minnesota</t>
  </si>
  <si>
    <t>IYX-48770048</t>
  </si>
  <si>
    <t>Minette Muzzillo</t>
  </si>
  <si>
    <t>Colorado Springs</t>
  </si>
  <si>
    <t>Colorado</t>
  </si>
  <si>
    <t>EVO-87671386</t>
  </si>
  <si>
    <t>Nanon FitzGilbert</t>
  </si>
  <si>
    <t>Abilene</t>
  </si>
  <si>
    <t>ZYX-10467563</t>
  </si>
  <si>
    <t>Ginelle Olver</t>
  </si>
  <si>
    <t>Fort Lauderdale</t>
  </si>
  <si>
    <t>DZU-03236134</t>
  </si>
  <si>
    <t>Tricia Kinnie</t>
  </si>
  <si>
    <t>Shawnee Mission</t>
  </si>
  <si>
    <t>Kansas</t>
  </si>
  <si>
    <t>CAZ-10660311</t>
  </si>
  <si>
    <t>Kristoforo Burnell</t>
  </si>
  <si>
    <t>Gainesville</t>
  </si>
  <si>
    <t>ESF-57588548</t>
  </si>
  <si>
    <t>Dulsea Pendry</t>
  </si>
  <si>
    <t>Erie</t>
  </si>
  <si>
    <t>WKS-55916097</t>
  </si>
  <si>
    <t>Alberik Jacques</t>
  </si>
  <si>
    <t>Houston</t>
  </si>
  <si>
    <t>OHX-59443580</t>
  </si>
  <si>
    <t>Banky Falla</t>
  </si>
  <si>
    <t>Saint Paul</t>
  </si>
  <si>
    <t>TLA-11600824</t>
  </si>
  <si>
    <t>Ganny Crampsy</t>
  </si>
  <si>
    <t>YPB-82095843</t>
  </si>
  <si>
    <t>Shari Adrienne</t>
  </si>
  <si>
    <t>Fort Worth</t>
  </si>
  <si>
    <t>LZU-62237096</t>
  </si>
  <si>
    <t>Charo Aisbett</t>
  </si>
  <si>
    <t>Salt Lake City</t>
  </si>
  <si>
    <t>Utah</t>
  </si>
  <si>
    <t>XCX-53374693</t>
  </si>
  <si>
    <t>Francyne Hagergham</t>
  </si>
  <si>
    <t>PJL-11752230</t>
  </si>
  <si>
    <t>Lindsay Bubb</t>
  </si>
  <si>
    <t>South Lake Tahoe</t>
  </si>
  <si>
    <t>MFC-52269149</t>
  </si>
  <si>
    <t>Roobbie Pickervance</t>
  </si>
  <si>
    <t>Montgomery</t>
  </si>
  <si>
    <t>TQC-88855863</t>
  </si>
  <si>
    <t>Erminia Lummasana</t>
  </si>
  <si>
    <t>Providence</t>
  </si>
  <si>
    <t>Rhode Island</t>
  </si>
  <si>
    <t>FGR-90006976</t>
  </si>
  <si>
    <t>Ariel Pittendreigh</t>
  </si>
  <si>
    <t>Richmond</t>
  </si>
  <si>
    <t>Virginia</t>
  </si>
  <si>
    <t>PAT-23706620</t>
  </si>
  <si>
    <t>Rudie Tomsen</t>
  </si>
  <si>
    <t>Johnstown</t>
  </si>
  <si>
    <t>XRX-56871498</t>
  </si>
  <si>
    <t>Alric Scrane</t>
  </si>
  <si>
    <t>BYM-24034403</t>
  </si>
  <si>
    <t>Eyde Djurevic</t>
  </si>
  <si>
    <t>Bronx</t>
  </si>
  <si>
    <t>TNK-37391425</t>
  </si>
  <si>
    <t>Hubey Wartonby</t>
  </si>
  <si>
    <t>Las Vegas</t>
  </si>
  <si>
    <t>Nevada</t>
  </si>
  <si>
    <t>JJM-32557838</t>
  </si>
  <si>
    <t>Cirstoforo Jemmett</t>
  </si>
  <si>
    <t>KWC-18652469</t>
  </si>
  <si>
    <t>Elijah Goalby</t>
  </si>
  <si>
    <t>Pasadena</t>
  </si>
  <si>
    <t>GCS-45015293</t>
  </si>
  <si>
    <t>Thaddus Seeley</t>
  </si>
  <si>
    <t>Sacramento</t>
  </si>
  <si>
    <t>IZX-08099835</t>
  </si>
  <si>
    <t>Brody Rebichon</t>
  </si>
  <si>
    <t>Chicago</t>
  </si>
  <si>
    <t>Illinois</t>
  </si>
  <si>
    <t>TPZ-92635583</t>
  </si>
  <si>
    <t>Eartha Boner</t>
  </si>
  <si>
    <t>Fort Wayne</t>
  </si>
  <si>
    <t>Indiana</t>
  </si>
  <si>
    <t>JOT-87331404</t>
  </si>
  <si>
    <t>Loralee Shivell</t>
  </si>
  <si>
    <t>Kansas City</t>
  </si>
  <si>
    <t>Missouri</t>
  </si>
  <si>
    <t>OKK-04567923</t>
  </si>
  <si>
    <t>Zacherie Tigner</t>
  </si>
  <si>
    <t>Long Beach</t>
  </si>
  <si>
    <t>TCX-30032546</t>
  </si>
  <si>
    <t>Madelena Pinnock</t>
  </si>
  <si>
    <t>HMX-04214019</t>
  </si>
  <si>
    <t>Mira Beddows</t>
  </si>
  <si>
    <t>Baton Rouge</t>
  </si>
  <si>
    <t>Louisiana</t>
  </si>
  <si>
    <t>SYU-34524338</t>
  </si>
  <si>
    <t>Giralda Gebby</t>
  </si>
  <si>
    <t>Naperville</t>
  </si>
  <si>
    <t>GBF-72465641</t>
  </si>
  <si>
    <t>Shelagh Washington</t>
  </si>
  <si>
    <t>FMF-68865737</t>
  </si>
  <si>
    <t>Janeczka Caze</t>
  </si>
  <si>
    <t>WMA-45712668</t>
  </si>
  <si>
    <t>Angie Francklin</t>
  </si>
  <si>
    <t>Evansville</t>
  </si>
  <si>
    <t>VEC-69408692</t>
  </si>
  <si>
    <t>Anna-maria McPeice</t>
  </si>
  <si>
    <t>Rockford</t>
  </si>
  <si>
    <t>MBN-58485152</t>
  </si>
  <si>
    <t>Jude Traise</t>
  </si>
  <si>
    <t>Harrisburg</t>
  </si>
  <si>
    <t>VBY-78584211</t>
  </si>
  <si>
    <t>Evangeline Dillingham</t>
  </si>
  <si>
    <t>Reno</t>
  </si>
  <si>
    <t>WSO-69134806</t>
  </si>
  <si>
    <t>Patti Gocher</t>
  </si>
  <si>
    <t>Bloomington</t>
  </si>
  <si>
    <t>MYP-30178430</t>
  </si>
  <si>
    <t>Cora Buggs</t>
  </si>
  <si>
    <t>Katy</t>
  </si>
  <si>
    <t>FRU-31409409</t>
  </si>
  <si>
    <t>Othella Kindle</t>
  </si>
  <si>
    <t>VMZ-59696572</t>
  </si>
  <si>
    <t>Sheppard Withull</t>
  </si>
  <si>
    <t>Concord</t>
  </si>
  <si>
    <t>JCE-87896568</t>
  </si>
  <si>
    <t>Llewellyn Pablos</t>
  </si>
  <si>
    <t>GZL-83273642</t>
  </si>
  <si>
    <t>Lurleen Swadden</t>
  </si>
  <si>
    <t>YHK-31842577</t>
  </si>
  <si>
    <t>Ardith Bunting</t>
  </si>
  <si>
    <t>Columbus</t>
  </si>
  <si>
    <t>Ohio</t>
  </si>
  <si>
    <t>BGA-81071725</t>
  </si>
  <si>
    <t>Wylie Gramer</t>
  </si>
  <si>
    <t>Georgia</t>
  </si>
  <si>
    <t>CRQ-64410572</t>
  </si>
  <si>
    <t>Bat Pond</t>
  </si>
  <si>
    <t>%</t>
  </si>
  <si>
    <t>ID (Change Me)</t>
  </si>
  <si>
    <t>Pareto Diagram (High Level RCA)</t>
  </si>
  <si>
    <t>Baseline (Best Practice)</t>
  </si>
  <si>
    <t>Custom CSAT Percent Evaulation</t>
  </si>
  <si>
    <t>Sentiment Analysis (High Level RCA)</t>
  </si>
  <si>
    <t>Target (Not Reality)</t>
  </si>
  <si>
    <t xml:space="preserve">Channel Distribution (Customer Traffic) </t>
  </si>
  <si>
    <t>Customer Sentiment Analysis (1 Month)</t>
  </si>
  <si>
    <t>Avg. Call Durations</t>
  </si>
  <si>
    <t>CTA?</t>
  </si>
  <si>
    <t>&lt;-Identify any special variation from call average and flag any outliers onomalies</t>
  </si>
  <si>
    <t>DATA Analysis is not Deep by Design</t>
  </si>
  <si>
    <t>DISCLAIMER:</t>
  </si>
  <si>
    <t>&lt;-Identify the Negatives, conduct RCA and match up with Billing question, PMT, and service outage reconcile to minimize wedge</t>
  </si>
  <si>
    <t xml:space="preserve">Evaluate customer (CSAT) best practice.Identify the delta through decomposition of VOC analysis </t>
  </si>
  <si>
    <t>Location (Calling From)</t>
  </si>
  <si>
    <t>States Serve</t>
  </si>
  <si>
    <t>%-&gt;</t>
  </si>
  <si>
    <t>Customer Touch Points (States &amp; Cities)</t>
  </si>
  <si>
    <t>Customer Served</t>
  </si>
  <si>
    <t>Customer Call Center</t>
  </si>
  <si>
    <t>Call Volume Distribution</t>
  </si>
  <si>
    <t>Cost Standpoint Labor Forecasting</t>
  </si>
  <si>
    <t>Minutes Total</t>
  </si>
  <si>
    <t>Hours</t>
  </si>
  <si>
    <t>Rate</t>
  </si>
  <si>
    <t>SLA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</si>
</sst>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"/>
    <numFmt numFmtId="165" formatCode="0.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rgb="FFFFFFFF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Aptos Narrow"/>
      <family val="2"/>
      <scheme val="minor"/>
    </font>
    <font>
      <b/>
      <sz val="12"/>
      <name val="Times New Roman"/>
      <family val="1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2727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9D9D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9D9D9"/>
      </left>
      <right style="medium">
        <color indexed="64"/>
      </right>
      <top/>
      <bottom style="thin">
        <color rgb="FFD9D9D9"/>
      </bottom>
      <diagonal/>
    </border>
    <border>
      <left style="thin">
        <color rgb="FFD9D9D9"/>
      </left>
      <right style="medium">
        <color indexed="64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indexed="64"/>
      </right>
      <top style="thin">
        <color rgb="FFD9D9D9"/>
      </top>
      <bottom style="medium">
        <color indexed="64"/>
      </bottom>
      <diagonal/>
    </border>
    <border>
      <left/>
      <right style="thin">
        <color rgb="FFD9D9D9"/>
      </right>
      <top style="medium">
        <color indexed="64"/>
      </top>
      <bottom style="medium">
        <color indexed="64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D9D9D9"/>
      </bottom>
      <diagonal/>
    </border>
    <border>
      <left style="medium">
        <color indexed="64"/>
      </left>
      <right style="medium">
        <color indexed="64"/>
      </right>
      <top style="thin">
        <color rgb="FFD9D9D9"/>
      </top>
      <bottom style="thin">
        <color rgb="FFD9D9D9"/>
      </bottom>
      <diagonal/>
    </border>
    <border>
      <left style="medium">
        <color indexed="64"/>
      </left>
      <right style="medium">
        <color indexed="64"/>
      </right>
      <top style="thin">
        <color rgb="FFD9D9D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9D9D9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14" fontId="4" fillId="0" borderId="13" xfId="0" applyNumberFormat="1" applyFont="1" applyBorder="1" applyAlignment="1">
      <alignment vertical="center"/>
    </xf>
    <xf numFmtId="14" fontId="4" fillId="0" borderId="14" xfId="0" applyNumberFormat="1" applyFont="1" applyBorder="1" applyAlignment="1">
      <alignment vertical="center"/>
    </xf>
    <xf numFmtId="14" fontId="4" fillId="0" borderId="15" xfId="0" applyNumberFormat="1" applyFont="1" applyBorder="1" applyAlignment="1">
      <alignment vertical="center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20" xfId="0" applyFont="1" applyBorder="1"/>
    <xf numFmtId="0" fontId="2" fillId="0" borderId="21" xfId="0" applyFont="1" applyBorder="1"/>
    <xf numFmtId="10" fontId="2" fillId="0" borderId="19" xfId="1" applyNumberFormat="1" applyFont="1" applyBorder="1"/>
    <xf numFmtId="10" fontId="2" fillId="0" borderId="22" xfId="1" applyNumberFormat="1" applyFont="1" applyBorder="1"/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4" borderId="1" xfId="0" applyFont="1" applyFill="1" applyBorder="1" applyAlignment="1">
      <alignment horizontal="center" vertical="center"/>
    </xf>
    <xf numFmtId="10" fontId="2" fillId="4" borderId="2" xfId="1" applyNumberFormat="1" applyFont="1" applyFill="1" applyBorder="1" applyAlignment="1">
      <alignment horizontal="center" vertical="center"/>
    </xf>
    <xf numFmtId="0" fontId="1" fillId="0" borderId="0" xfId="0" applyFont="1"/>
    <xf numFmtId="0" fontId="2" fillId="0" borderId="23" xfId="0" applyFont="1" applyBorder="1"/>
    <xf numFmtId="0" fontId="2" fillId="0" borderId="25" xfId="0" applyFont="1" applyBorder="1"/>
    <xf numFmtId="10" fontId="2" fillId="0" borderId="24" xfId="1" applyNumberFormat="1" applyFont="1" applyBorder="1" applyAlignment="1">
      <alignment horizontal="center" vertical="center"/>
    </xf>
    <xf numFmtId="10" fontId="2" fillId="0" borderId="19" xfId="1" applyNumberFormat="1" applyFont="1" applyBorder="1" applyAlignment="1">
      <alignment horizontal="center" vertical="center"/>
    </xf>
    <xf numFmtId="10" fontId="2" fillId="0" borderId="22" xfId="1" applyNumberFormat="1" applyFont="1" applyBorder="1" applyAlignment="1">
      <alignment horizontal="center" vertical="center"/>
    </xf>
    <xf numFmtId="165" fontId="2" fillId="0" borderId="25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2" fillId="0" borderId="16" xfId="1" applyNumberFormat="1" applyFont="1" applyBorder="1" applyAlignment="1">
      <alignment horizontal="center" vertical="center"/>
    </xf>
    <xf numFmtId="10" fontId="2" fillId="0" borderId="17" xfId="1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0" fontId="2" fillId="0" borderId="0" xfId="0" applyNumberFormat="1" applyFont="1"/>
    <xf numFmtId="0" fontId="7" fillId="0" borderId="0" xfId="0" applyFont="1"/>
    <xf numFmtId="0" fontId="4" fillId="0" borderId="0" xfId="0" applyFont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22" xfId="0" applyFont="1" applyBorder="1" applyAlignment="1">
      <alignment horizontal="center"/>
    </xf>
    <xf numFmtId="10" fontId="2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25" xfId="0" applyNumberFormat="1" applyFont="1" applyBorder="1"/>
    <xf numFmtId="2" fontId="2" fillId="0" borderId="16" xfId="0" applyNumberFormat="1" applyFont="1" applyBorder="1"/>
    <xf numFmtId="2" fontId="2" fillId="0" borderId="17" xfId="0" applyNumberFormat="1" applyFont="1" applyBorder="1"/>
    <xf numFmtId="2" fontId="2" fillId="0" borderId="25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44" fontId="2" fillId="4" borderId="1" xfId="2" applyFont="1" applyFill="1" applyBorder="1"/>
    <xf numFmtId="44" fontId="2" fillId="0" borderId="25" xfId="0" applyNumberFormat="1" applyFont="1" applyBorder="1"/>
    <xf numFmtId="44" fontId="2" fillId="0" borderId="16" xfId="0" applyNumberFormat="1" applyFont="1" applyBorder="1"/>
    <xf numFmtId="44" fontId="2" fillId="0" borderId="17" xfId="0" applyNumberFormat="1" applyFont="1" applyBorder="1"/>
    <xf numFmtId="44" fontId="2" fillId="0" borderId="1" xfId="0" applyNumberFormat="1" applyFont="1" applyBorder="1"/>
    <xf numFmtId="0" fontId="2" fillId="0" borderId="2" xfId="0" applyFont="1" applyBorder="1" applyAlignment="1">
      <alignment horizontal="center" vertical="center"/>
    </xf>
    <xf numFmtId="1" fontId="2" fillId="0" borderId="19" xfId="0" applyNumberFormat="1" applyFont="1" applyBorder="1"/>
    <xf numFmtId="1" fontId="2" fillId="0" borderId="22" xfId="0" applyNumberFormat="1" applyFont="1" applyBorder="1"/>
    <xf numFmtId="1" fontId="2" fillId="0" borderId="24" xfId="0" applyNumberFormat="1" applyFont="1" applyBorder="1"/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165" fontId="1" fillId="5" borderId="4" xfId="0" applyNumberFormat="1" applyFont="1" applyFill="1" applyBorder="1" applyAlignment="1">
      <alignment horizontal="center"/>
    </xf>
    <xf numFmtId="2" fontId="2" fillId="0" borderId="0" xfId="0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Customer Sentiment Analysis</a:t>
            </a:r>
          </a:p>
        </c:rich>
      </c:tx>
      <c:layout>
        <c:manualLayout>
          <c:xMode val="edge"/>
          <c:yMode val="edge"/>
          <c:x val="0.24784393224823675"/>
          <c:y val="7.3902986471089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17-4B36-82D3-1A89FB32B6B9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17-4B36-82D3-1A89FB32B6B9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17-4B36-82D3-1A89FB32B6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'Call Center Analsysis'!$P$6:$P$8</c:f>
              <c:strCache>
                <c:ptCount val="3"/>
                <c:pt idx="0">
                  <c:v>Billing Question</c:v>
                </c:pt>
                <c:pt idx="1">
                  <c:v>Payments</c:v>
                </c:pt>
                <c:pt idx="2">
                  <c:v>Service Outage</c:v>
                </c:pt>
              </c:strCache>
            </c:strRef>
          </c:cat>
          <c:val>
            <c:numRef>
              <c:f>'Call Center Analsysis'!$Q$6:$Q$8</c:f>
              <c:numCache>
                <c:formatCode>General</c:formatCode>
                <c:ptCount val="3"/>
                <c:pt idx="0">
                  <c:v>50</c:v>
                </c:pt>
                <c:pt idx="1">
                  <c:v>12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7-4B36-82D3-1A89FB32B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004831"/>
        <c:axId val="1386016831"/>
      </c:barChart>
      <c:catAx>
        <c:axId val="138600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86016831"/>
        <c:crosses val="autoZero"/>
        <c:auto val="1"/>
        <c:lblAlgn val="ctr"/>
        <c:lblOffset val="100"/>
        <c:noMultiLvlLbl val="0"/>
      </c:catAx>
      <c:valAx>
        <c:axId val="138601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8600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533400</xdr:colOff>
      <xdr:row>3</xdr:row>
      <xdr:rowOff>15240</xdr:rowOff>
    </xdr:from>
    <xdr:to>
      <xdr:col>25</xdr:col>
      <xdr:colOff>274320</xdr:colOff>
      <xdr:row>14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60153-D51A-1629-5B4E-D7E13BB9C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9E244-5CD9-4C47-A141-8067C4EDDFCF}">
  <dimension ref="A1:Y73"/>
  <sheetViews>
    <sheetView tabSelected="1" topLeftCell="I1" zoomScale="53" workbookViewId="0">
      <selection activeCell="N29" sqref="N29"/>
    </sheetView>
  </sheetViews>
  <sheetFormatPr defaultRowHeight="13.8" x14ac:dyDescent="0.25"/>
  <cols>
    <col min="1" max="1" width="18.44140625" style="1" bestFit="1" customWidth="1"/>
    <col min="2" max="2" width="23.21875" style="1" bestFit="1" customWidth="1"/>
    <col min="3" max="3" width="20.109375" style="1" customWidth="1"/>
    <col min="4" max="4" width="16.6640625" style="1" bestFit="1" customWidth="1"/>
    <col min="5" max="5" width="15.77734375" style="1" bestFit="1" customWidth="1"/>
    <col min="6" max="6" width="18.109375" style="1" customWidth="1"/>
    <col min="7" max="7" width="16" style="1" hidden="1" customWidth="1"/>
    <col min="8" max="8" width="20.109375" style="1" hidden="1" customWidth="1"/>
    <col min="9" max="9" width="35.6640625" style="1" customWidth="1"/>
    <col min="10" max="10" width="20.5546875" style="1" customWidth="1"/>
    <col min="11" max="11" width="20.21875" style="1" bestFit="1" customWidth="1"/>
    <col min="12" max="12" width="31.109375" style="1" bestFit="1" customWidth="1"/>
    <col min="13" max="13" width="16.5546875" style="1" bestFit="1" customWidth="1"/>
    <col min="14" max="14" width="16.5546875" style="1" customWidth="1"/>
    <col min="15" max="15" width="8.88671875" style="1"/>
    <col min="16" max="16" width="28.33203125" style="1" bestFit="1" customWidth="1"/>
    <col min="17" max="17" width="44" style="1" customWidth="1"/>
    <col min="18" max="18" width="24" style="1" bestFit="1" customWidth="1"/>
    <col min="19" max="19" width="20.5546875" style="1" bestFit="1" customWidth="1"/>
    <col min="20" max="20" width="8.44140625" style="1" bestFit="1" customWidth="1"/>
    <col min="21" max="21" width="10.109375" style="1" bestFit="1" customWidth="1"/>
    <col min="22" max="16384" width="8.88671875" style="1"/>
  </cols>
  <sheetData>
    <row r="1" spans="1:21" ht="14.4" thickBot="1" x14ac:dyDescent="0.3">
      <c r="A1" s="75" t="s">
        <v>265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  <c r="N1" s="48"/>
    </row>
    <row r="2" spans="1:21" ht="16.2" thickBot="1" x14ac:dyDescent="0.3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273</v>
      </c>
      <c r="J2" s="10" t="s">
        <v>8</v>
      </c>
      <c r="K2" s="10" t="s">
        <v>9</v>
      </c>
      <c r="L2" s="6" t="s">
        <v>10</v>
      </c>
      <c r="M2" s="2" t="s">
        <v>11</v>
      </c>
      <c r="N2" s="48"/>
      <c r="P2" s="24" t="s">
        <v>258</v>
      </c>
      <c r="Q2" s="24" t="str">
        <f>B2</f>
        <v>Customer Name</v>
      </c>
      <c r="R2" s="24" t="str">
        <f>F2</f>
        <v>Reason</v>
      </c>
      <c r="S2" s="24" t="str">
        <f>G2</f>
        <v>City</v>
      </c>
      <c r="T2" s="24" t="str">
        <f>H2</f>
        <v>State</v>
      </c>
      <c r="U2" s="24" t="str">
        <f>J2</f>
        <v>Channel</v>
      </c>
    </row>
    <row r="3" spans="1:21" ht="14.4" thickBot="1" x14ac:dyDescent="0.3">
      <c r="A3" s="11" t="s">
        <v>12</v>
      </c>
      <c r="B3" s="11" t="s">
        <v>13</v>
      </c>
      <c r="C3" s="11" t="s">
        <v>14</v>
      </c>
      <c r="D3" s="11">
        <v>8</v>
      </c>
      <c r="E3" s="14">
        <v>45292</v>
      </c>
      <c r="F3" s="11" t="s">
        <v>15</v>
      </c>
      <c r="G3" s="11" t="s">
        <v>16</v>
      </c>
      <c r="H3" s="11" t="s">
        <v>17</v>
      </c>
      <c r="I3" s="49" t="str">
        <f>CONCATENATE(G3,", ",H3)</f>
        <v>Charleston, West Virginia</v>
      </c>
      <c r="J3" s="11" t="s">
        <v>18</v>
      </c>
      <c r="K3" s="11" t="s">
        <v>19</v>
      </c>
      <c r="L3" s="7">
        <v>14</v>
      </c>
      <c r="M3" s="3" t="s">
        <v>20</v>
      </c>
      <c r="N3" s="48"/>
      <c r="P3" s="29" t="s">
        <v>78</v>
      </c>
      <c r="Q3" s="40" t="str">
        <f>VLOOKUP(P3,$A$2:$M$72,2,)</f>
        <v>Sibylla Kemet</v>
      </c>
      <c r="R3" s="40" t="str">
        <f>VLOOKUP(P3,$A$2:$M$72,6,)</f>
        <v>Billing Question</v>
      </c>
      <c r="S3" s="40" t="str">
        <f>VLOOKUP(P3,$A$2:$M$72,7,)</f>
        <v>Tucson</v>
      </c>
      <c r="T3" s="40" t="str">
        <f>VLOOKUP(P3,$A$2:$M$72,8,)</f>
        <v>Arizona</v>
      </c>
      <c r="U3" s="41" t="str">
        <f>VLOOKUP(P3,$A$2:$M$72,9,)</f>
        <v>Tucson, Arizona</v>
      </c>
    </row>
    <row r="4" spans="1:21" ht="14.4" thickBot="1" x14ac:dyDescent="0.3">
      <c r="A4" s="12" t="s">
        <v>21</v>
      </c>
      <c r="B4" s="12" t="s">
        <v>22</v>
      </c>
      <c r="C4" s="12" t="s">
        <v>23</v>
      </c>
      <c r="D4" s="12">
        <v>5</v>
      </c>
      <c r="E4" s="15">
        <v>45292</v>
      </c>
      <c r="F4" s="12" t="s">
        <v>15</v>
      </c>
      <c r="G4" s="12" t="s">
        <v>24</v>
      </c>
      <c r="H4" s="12" t="s">
        <v>25</v>
      </c>
      <c r="I4" s="11" t="str">
        <f t="shared" ref="I4:I67" si="0">CONCATENATE(G4,", ",H4)</f>
        <v>Honolulu, Hawaii</v>
      </c>
      <c r="J4" s="12" t="s">
        <v>26</v>
      </c>
      <c r="K4" s="12" t="s">
        <v>19</v>
      </c>
      <c r="L4" s="8">
        <v>32</v>
      </c>
      <c r="M4" s="4" t="s">
        <v>27</v>
      </c>
      <c r="N4" s="48"/>
    </row>
    <row r="5" spans="1:21" ht="16.2" thickBot="1" x14ac:dyDescent="0.3">
      <c r="A5" s="12" t="s">
        <v>28</v>
      </c>
      <c r="B5" s="12" t="s">
        <v>29</v>
      </c>
      <c r="C5" s="12" t="s">
        <v>23</v>
      </c>
      <c r="D5" s="12">
        <v>3</v>
      </c>
      <c r="E5" s="15">
        <v>45293</v>
      </c>
      <c r="F5" s="12" t="s">
        <v>15</v>
      </c>
      <c r="G5" s="12" t="s">
        <v>30</v>
      </c>
      <c r="H5" s="12" t="s">
        <v>31</v>
      </c>
      <c r="I5" s="11" t="str">
        <f t="shared" si="0"/>
        <v>Dallas, Texas</v>
      </c>
      <c r="J5" s="12" t="s">
        <v>18</v>
      </c>
      <c r="K5" s="12" t="s">
        <v>19</v>
      </c>
      <c r="L5" s="8">
        <v>6</v>
      </c>
      <c r="M5" s="4" t="s">
        <v>32</v>
      </c>
      <c r="N5" s="48"/>
      <c r="P5" s="71" t="s">
        <v>259</v>
      </c>
      <c r="Q5" s="73"/>
      <c r="R5" s="24" t="s">
        <v>257</v>
      </c>
    </row>
    <row r="6" spans="1:21" x14ac:dyDescent="0.25">
      <c r="A6" s="12" t="s">
        <v>33</v>
      </c>
      <c r="B6" s="12" t="s">
        <v>34</v>
      </c>
      <c r="C6" s="12" t="s">
        <v>35</v>
      </c>
      <c r="D6" s="12">
        <v>4</v>
      </c>
      <c r="E6" s="15">
        <v>45293</v>
      </c>
      <c r="F6" s="12" t="s">
        <v>15</v>
      </c>
      <c r="G6" s="12" t="s">
        <v>36</v>
      </c>
      <c r="H6" s="12" t="s">
        <v>37</v>
      </c>
      <c r="I6" s="11" t="str">
        <f t="shared" si="0"/>
        <v>Fort Myers, Florida</v>
      </c>
      <c r="J6" s="12" t="s">
        <v>38</v>
      </c>
      <c r="K6" s="12" t="s">
        <v>39</v>
      </c>
      <c r="L6" s="8">
        <v>26</v>
      </c>
      <c r="M6" s="4" t="s">
        <v>27</v>
      </c>
      <c r="N6" s="48"/>
      <c r="P6" s="19" t="s">
        <v>15</v>
      </c>
      <c r="Q6" s="1">
        <f>COUNTIF($F$3:$F$72,P6)</f>
        <v>50</v>
      </c>
      <c r="R6" s="22">
        <f>Q6/SUM($Q$6:$Q$8)</f>
        <v>0.7142857142857143</v>
      </c>
    </row>
    <row r="7" spans="1:21" x14ac:dyDescent="0.25">
      <c r="A7" s="12" t="s">
        <v>40</v>
      </c>
      <c r="B7" s="12" t="s">
        <v>41</v>
      </c>
      <c r="C7" s="12" t="s">
        <v>42</v>
      </c>
      <c r="D7" s="12">
        <v>8</v>
      </c>
      <c r="E7" s="15">
        <v>45293</v>
      </c>
      <c r="F7" s="12" t="s">
        <v>15</v>
      </c>
      <c r="G7" s="12" t="s">
        <v>43</v>
      </c>
      <c r="H7" s="12" t="s">
        <v>44</v>
      </c>
      <c r="I7" s="11" t="str">
        <f t="shared" si="0"/>
        <v>Tuscaloosa, Alabama</v>
      </c>
      <c r="J7" s="12" t="s">
        <v>45</v>
      </c>
      <c r="K7" s="12" t="s">
        <v>19</v>
      </c>
      <c r="L7" s="8">
        <v>26</v>
      </c>
      <c r="M7" s="4" t="s">
        <v>27</v>
      </c>
      <c r="N7" s="48"/>
      <c r="P7" s="19" t="s">
        <v>53</v>
      </c>
      <c r="Q7" s="1">
        <f t="shared" ref="Q7:Q8" si="1">COUNTIF($F$3:$F$72,P7)</f>
        <v>12</v>
      </c>
      <c r="R7" s="22">
        <f t="shared" ref="R7:R8" si="2">Q7/SUM($Q$6:$Q$8)</f>
        <v>0.17142857142857143</v>
      </c>
    </row>
    <row r="8" spans="1:21" ht="14.4" thickBot="1" x14ac:dyDescent="0.3">
      <c r="A8" s="12" t="s">
        <v>46</v>
      </c>
      <c r="B8" s="12" t="s">
        <v>47</v>
      </c>
      <c r="C8" s="12" t="s">
        <v>35</v>
      </c>
      <c r="D8" s="12">
        <v>4</v>
      </c>
      <c r="E8" s="15">
        <v>45294</v>
      </c>
      <c r="F8" s="12" t="s">
        <v>15</v>
      </c>
      <c r="G8" s="12" t="s">
        <v>16</v>
      </c>
      <c r="H8" s="12" t="s">
        <v>48</v>
      </c>
      <c r="I8" s="11" t="str">
        <f t="shared" si="0"/>
        <v>Charleston, South Carolina</v>
      </c>
      <c r="J8" s="12" t="s">
        <v>45</v>
      </c>
      <c r="K8" s="12" t="s">
        <v>19</v>
      </c>
      <c r="L8" s="8">
        <v>6</v>
      </c>
      <c r="M8" s="4" t="s">
        <v>49</v>
      </c>
      <c r="N8" s="48"/>
      <c r="P8" s="20" t="s">
        <v>116</v>
      </c>
      <c r="Q8" s="21">
        <f t="shared" si="1"/>
        <v>8</v>
      </c>
      <c r="R8" s="23">
        <f t="shared" si="2"/>
        <v>0.11428571428571428</v>
      </c>
    </row>
    <row r="9" spans="1:21" x14ac:dyDescent="0.25">
      <c r="A9" s="12" t="s">
        <v>50</v>
      </c>
      <c r="B9" s="12" t="s">
        <v>51</v>
      </c>
      <c r="C9" s="12" t="s">
        <v>52</v>
      </c>
      <c r="D9" s="12">
        <v>10</v>
      </c>
      <c r="E9" s="15">
        <v>45294</v>
      </c>
      <c r="F9" s="12" t="s">
        <v>53</v>
      </c>
      <c r="G9" s="12" t="s">
        <v>54</v>
      </c>
      <c r="H9" s="12" t="s">
        <v>37</v>
      </c>
      <c r="I9" s="11" t="str">
        <f t="shared" si="0"/>
        <v>Pensacola, Florida</v>
      </c>
      <c r="J9" s="12" t="s">
        <v>26</v>
      </c>
      <c r="K9" s="12" t="s">
        <v>19</v>
      </c>
      <c r="L9" s="8">
        <v>9</v>
      </c>
      <c r="M9" s="4" t="s">
        <v>27</v>
      </c>
      <c r="N9" s="48"/>
    </row>
    <row r="10" spans="1:21" ht="14.4" thickBot="1" x14ac:dyDescent="0.3">
      <c r="A10" s="12" t="s">
        <v>55</v>
      </c>
      <c r="B10" s="12" t="s">
        <v>56</v>
      </c>
      <c r="C10" s="12" t="s">
        <v>23</v>
      </c>
      <c r="D10" s="12">
        <v>3</v>
      </c>
      <c r="E10" s="15">
        <v>45295</v>
      </c>
      <c r="F10" s="12" t="s">
        <v>15</v>
      </c>
      <c r="G10" s="12" t="s">
        <v>57</v>
      </c>
      <c r="H10" s="12" t="s">
        <v>58</v>
      </c>
      <c r="I10" s="11" t="str">
        <f t="shared" si="0"/>
        <v>Little Rock, Arkansas</v>
      </c>
      <c r="J10" s="12" t="s">
        <v>26</v>
      </c>
      <c r="K10" s="12" t="s">
        <v>19</v>
      </c>
      <c r="L10" s="8">
        <v>15</v>
      </c>
      <c r="M10" s="4" t="s">
        <v>49</v>
      </c>
      <c r="N10" s="48"/>
    </row>
    <row r="11" spans="1:21" ht="14.4" thickBot="1" x14ac:dyDescent="0.3">
      <c r="A11" s="12" t="s">
        <v>59</v>
      </c>
      <c r="B11" s="12" t="s">
        <v>60</v>
      </c>
      <c r="C11" s="12" t="s">
        <v>23</v>
      </c>
      <c r="D11" s="12">
        <v>3</v>
      </c>
      <c r="E11" s="15">
        <v>45295</v>
      </c>
      <c r="F11" s="12" t="s">
        <v>15</v>
      </c>
      <c r="G11" s="12" t="s">
        <v>61</v>
      </c>
      <c r="H11" s="12" t="s">
        <v>62</v>
      </c>
      <c r="I11" s="11" t="str">
        <f t="shared" si="0"/>
        <v>Nashville, Tennessee</v>
      </c>
      <c r="J11" s="12" t="s">
        <v>45</v>
      </c>
      <c r="K11" s="12" t="s">
        <v>19</v>
      </c>
      <c r="L11" s="8">
        <v>12</v>
      </c>
      <c r="M11" s="4" t="s">
        <v>27</v>
      </c>
      <c r="N11" s="48"/>
      <c r="P11" s="26" t="s">
        <v>3</v>
      </c>
      <c r="Q11" s="26" t="s">
        <v>260</v>
      </c>
      <c r="R11" s="26" t="s">
        <v>263</v>
      </c>
    </row>
    <row r="12" spans="1:21" ht="14.4" thickBot="1" x14ac:dyDescent="0.3">
      <c r="A12" s="12" t="s">
        <v>63</v>
      </c>
      <c r="B12" s="12" t="s">
        <v>64</v>
      </c>
      <c r="C12" s="12" t="s">
        <v>23</v>
      </c>
      <c r="D12" s="12">
        <v>6</v>
      </c>
      <c r="E12" s="15">
        <v>45296</v>
      </c>
      <c r="F12" s="12" t="s">
        <v>15</v>
      </c>
      <c r="G12" s="12" t="s">
        <v>65</v>
      </c>
      <c r="H12" s="12" t="s">
        <v>31</v>
      </c>
      <c r="I12" s="11" t="str">
        <f t="shared" si="0"/>
        <v>El Paso, Texas</v>
      </c>
      <c r="J12" s="12" t="s">
        <v>45</v>
      </c>
      <c r="K12" s="12" t="s">
        <v>19</v>
      </c>
      <c r="L12" s="8">
        <v>42</v>
      </c>
      <c r="M12" s="4" t="s">
        <v>27</v>
      </c>
      <c r="N12" s="48"/>
      <c r="P12" s="27">
        <f>AVERAGE($D$3:$D$72)</f>
        <v>5.3285714285714283</v>
      </c>
      <c r="Q12" s="27">
        <f>MAX($D$3:$D$72)</f>
        <v>10</v>
      </c>
      <c r="R12" s="28">
        <f>Q12*(17/20)</f>
        <v>8.5</v>
      </c>
    </row>
    <row r="13" spans="1:21" ht="14.4" thickBot="1" x14ac:dyDescent="0.3">
      <c r="A13" s="12" t="s">
        <v>66</v>
      </c>
      <c r="B13" s="12" t="s">
        <v>67</v>
      </c>
      <c r="C13" s="12" t="s">
        <v>23</v>
      </c>
      <c r="D13" s="12">
        <v>3</v>
      </c>
      <c r="E13" s="15">
        <v>45296</v>
      </c>
      <c r="F13" s="12" t="s">
        <v>15</v>
      </c>
      <c r="G13" s="12" t="s">
        <v>68</v>
      </c>
      <c r="H13" s="12" t="s">
        <v>69</v>
      </c>
      <c r="I13" s="11" t="str">
        <f t="shared" si="0"/>
        <v>Santa Ana, California</v>
      </c>
      <c r="J13" s="12" t="s">
        <v>18</v>
      </c>
      <c r="K13" s="12" t="s">
        <v>70</v>
      </c>
      <c r="L13" s="8">
        <v>44</v>
      </c>
      <c r="M13" s="4" t="s">
        <v>49</v>
      </c>
      <c r="N13" s="48"/>
    </row>
    <row r="14" spans="1:21" ht="14.4" thickBot="1" x14ac:dyDescent="0.3">
      <c r="A14" s="12" t="s">
        <v>71</v>
      </c>
      <c r="B14" s="12" t="s">
        <v>72</v>
      </c>
      <c r="C14" s="12" t="s">
        <v>14</v>
      </c>
      <c r="D14" s="12">
        <v>7</v>
      </c>
      <c r="E14" s="15">
        <v>45297</v>
      </c>
      <c r="F14" s="12" t="s">
        <v>15</v>
      </c>
      <c r="G14" s="12" t="s">
        <v>73</v>
      </c>
      <c r="H14" s="12" t="s">
        <v>17</v>
      </c>
      <c r="I14" s="11" t="str">
        <f t="shared" si="0"/>
        <v>Huntington, West Virginia</v>
      </c>
      <c r="J14" s="12" t="s">
        <v>18</v>
      </c>
      <c r="K14" s="12" t="s">
        <v>19</v>
      </c>
      <c r="L14" s="8">
        <v>29</v>
      </c>
      <c r="M14" s="4" t="s">
        <v>49</v>
      </c>
      <c r="N14" s="48"/>
      <c r="P14" s="78" t="s">
        <v>261</v>
      </c>
      <c r="Q14" s="79"/>
      <c r="R14" s="31" t="s">
        <v>267</v>
      </c>
    </row>
    <row r="15" spans="1:21" ht="14.4" thickBot="1" x14ac:dyDescent="0.3">
      <c r="A15" s="12" t="s">
        <v>74</v>
      </c>
      <c r="B15" s="12" t="s">
        <v>75</v>
      </c>
      <c r="C15" s="12" t="s">
        <v>23</v>
      </c>
      <c r="D15" s="12">
        <v>5</v>
      </c>
      <c r="E15" s="15">
        <v>45297</v>
      </c>
      <c r="F15" s="12" t="s">
        <v>15</v>
      </c>
      <c r="G15" s="12" t="s">
        <v>76</v>
      </c>
      <c r="H15" s="12" t="s">
        <v>77</v>
      </c>
      <c r="I15" s="11" t="str">
        <f t="shared" si="0"/>
        <v>Pittsburgh, Pennsylvania</v>
      </c>
      <c r="J15" s="12" t="s">
        <v>18</v>
      </c>
      <c r="K15" s="12" t="s">
        <v>19</v>
      </c>
      <c r="L15" s="8">
        <v>35</v>
      </c>
      <c r="M15" s="4" t="s">
        <v>49</v>
      </c>
      <c r="N15" s="48"/>
      <c r="P15" s="30">
        <v>0.22500000000000001</v>
      </c>
      <c r="Q15" s="37">
        <f>_xlfn.PERCENTILE.INC($D$2:$D$72,P15)</f>
        <v>3</v>
      </c>
      <c r="R15" s="1" t="s">
        <v>272</v>
      </c>
    </row>
    <row r="16" spans="1:21" ht="14.4" thickBot="1" x14ac:dyDescent="0.3">
      <c r="A16" s="12" t="s">
        <v>78</v>
      </c>
      <c r="B16" s="12" t="s">
        <v>79</v>
      </c>
      <c r="C16" s="12" t="s">
        <v>35</v>
      </c>
      <c r="D16" s="12">
        <v>2</v>
      </c>
      <c r="E16" s="15">
        <v>45298</v>
      </c>
      <c r="F16" s="12" t="s">
        <v>15</v>
      </c>
      <c r="G16" s="12" t="s">
        <v>80</v>
      </c>
      <c r="H16" s="12" t="s">
        <v>81</v>
      </c>
      <c r="I16" s="11" t="str">
        <f t="shared" si="0"/>
        <v>Tucson, Arizona</v>
      </c>
      <c r="J16" s="12" t="s">
        <v>45</v>
      </c>
      <c r="K16" s="12" t="s">
        <v>19</v>
      </c>
      <c r="L16" s="8">
        <v>30</v>
      </c>
      <c r="M16" s="4" t="s">
        <v>27</v>
      </c>
      <c r="N16" s="48"/>
      <c r="P16" s="30">
        <v>0.55500000000000005</v>
      </c>
      <c r="Q16" s="38">
        <f t="shared" ref="Q16:Q18" si="3">_xlfn.PERCENTILE.INC($D$2:$D$72,P16)</f>
        <v>5.2950000000000017</v>
      </c>
    </row>
    <row r="17" spans="1:25" ht="14.4" thickBot="1" x14ac:dyDescent="0.3">
      <c r="A17" s="12" t="s">
        <v>82</v>
      </c>
      <c r="B17" s="12" t="s">
        <v>83</v>
      </c>
      <c r="C17" s="12" t="s">
        <v>23</v>
      </c>
      <c r="D17" s="12">
        <v>6</v>
      </c>
      <c r="E17" s="15">
        <v>45298</v>
      </c>
      <c r="F17" s="12" t="s">
        <v>53</v>
      </c>
      <c r="G17" s="12" t="s">
        <v>84</v>
      </c>
      <c r="H17" s="12" t="s">
        <v>85</v>
      </c>
      <c r="I17" s="11" t="str">
        <f t="shared" si="0"/>
        <v>Des Moines, Iowa</v>
      </c>
      <c r="J17" s="12" t="s">
        <v>26</v>
      </c>
      <c r="K17" s="12" t="s">
        <v>19</v>
      </c>
      <c r="L17" s="8">
        <v>29</v>
      </c>
      <c r="M17" s="4" t="s">
        <v>27</v>
      </c>
      <c r="N17" s="48"/>
      <c r="P17" s="30">
        <v>0.77500000000000002</v>
      </c>
      <c r="Q17" s="38">
        <f t="shared" si="3"/>
        <v>7.4750000000000014</v>
      </c>
    </row>
    <row r="18" spans="1:25" ht="14.4" thickBot="1" x14ac:dyDescent="0.3">
      <c r="A18" s="12" t="s">
        <v>86</v>
      </c>
      <c r="B18" s="12" t="s">
        <v>87</v>
      </c>
      <c r="C18" s="12" t="s">
        <v>42</v>
      </c>
      <c r="D18" s="12">
        <v>9</v>
      </c>
      <c r="E18" s="15">
        <v>45299</v>
      </c>
      <c r="F18" s="12" t="s">
        <v>53</v>
      </c>
      <c r="G18" s="12" t="s">
        <v>88</v>
      </c>
      <c r="H18" s="12" t="s">
        <v>69</v>
      </c>
      <c r="I18" s="11" t="str">
        <f t="shared" si="0"/>
        <v>San Francisco, California</v>
      </c>
      <c r="J18" s="12" t="s">
        <v>26</v>
      </c>
      <c r="K18" s="12" t="s">
        <v>19</v>
      </c>
      <c r="L18" s="8">
        <v>9</v>
      </c>
      <c r="M18" s="4" t="s">
        <v>49</v>
      </c>
      <c r="N18" s="48"/>
      <c r="P18" s="30">
        <v>0.96750000000000003</v>
      </c>
      <c r="Q18" s="39">
        <f t="shared" si="3"/>
        <v>9.7575000000000074</v>
      </c>
    </row>
    <row r="19" spans="1:25" ht="14.4" thickBot="1" x14ac:dyDescent="0.3">
      <c r="A19" s="12" t="s">
        <v>89</v>
      </c>
      <c r="B19" s="12" t="s">
        <v>90</v>
      </c>
      <c r="C19" s="12" t="s">
        <v>52</v>
      </c>
      <c r="D19" s="12">
        <v>9</v>
      </c>
      <c r="E19" s="15">
        <v>45299</v>
      </c>
      <c r="F19" s="12" t="s">
        <v>15</v>
      </c>
      <c r="G19" s="12" t="s">
        <v>91</v>
      </c>
      <c r="H19" s="12" t="s">
        <v>92</v>
      </c>
      <c r="I19" s="11" t="str">
        <f t="shared" si="0"/>
        <v>Lansing, Michigan</v>
      </c>
      <c r="J19" s="12" t="s">
        <v>18</v>
      </c>
      <c r="K19" s="12" t="s">
        <v>19</v>
      </c>
      <c r="L19" s="8">
        <v>8</v>
      </c>
      <c r="M19" s="4" t="s">
        <v>27</v>
      </c>
      <c r="N19" s="48"/>
    </row>
    <row r="20" spans="1:25" ht="16.2" thickBot="1" x14ac:dyDescent="0.3">
      <c r="A20" s="12" t="s">
        <v>93</v>
      </c>
      <c r="B20" s="12" t="s">
        <v>94</v>
      </c>
      <c r="C20" s="12" t="s">
        <v>35</v>
      </c>
      <c r="D20" s="12">
        <v>3</v>
      </c>
      <c r="E20" s="15">
        <v>45299</v>
      </c>
      <c r="F20" s="12" t="s">
        <v>15</v>
      </c>
      <c r="G20" s="12" t="s">
        <v>95</v>
      </c>
      <c r="H20" s="12" t="s">
        <v>96</v>
      </c>
      <c r="I20" s="11" t="str">
        <f t="shared" si="0"/>
        <v>Washington, District of Columbia</v>
      </c>
      <c r="J20" s="12" t="s">
        <v>18</v>
      </c>
      <c r="K20" s="12" t="s">
        <v>70</v>
      </c>
      <c r="L20" s="8">
        <v>35</v>
      </c>
      <c r="M20" s="4" t="s">
        <v>20</v>
      </c>
      <c r="N20" s="48"/>
      <c r="P20" s="71" t="s">
        <v>262</v>
      </c>
      <c r="Q20" s="73"/>
      <c r="R20" s="24" t="s">
        <v>257</v>
      </c>
      <c r="S20" s="31" t="s">
        <v>267</v>
      </c>
    </row>
    <row r="21" spans="1:25" x14ac:dyDescent="0.25">
      <c r="A21" s="12" t="s">
        <v>97</v>
      </c>
      <c r="B21" s="12" t="s">
        <v>98</v>
      </c>
      <c r="C21" s="12" t="s">
        <v>42</v>
      </c>
      <c r="D21" s="12">
        <v>7</v>
      </c>
      <c r="E21" s="15">
        <v>45299</v>
      </c>
      <c r="F21" s="12" t="s">
        <v>15</v>
      </c>
      <c r="G21" s="12" t="s">
        <v>99</v>
      </c>
      <c r="H21" s="12" t="s">
        <v>100</v>
      </c>
      <c r="I21" s="11" t="str">
        <f t="shared" si="0"/>
        <v>New York City, New York</v>
      </c>
      <c r="J21" s="12" t="s">
        <v>45</v>
      </c>
      <c r="K21" s="12" t="s">
        <v>19</v>
      </c>
      <c r="L21" s="8">
        <v>20</v>
      </c>
      <c r="M21" s="4" t="s">
        <v>49</v>
      </c>
      <c r="N21" s="48"/>
      <c r="P21" s="32" t="s">
        <v>14</v>
      </c>
      <c r="Q21" s="33">
        <f>COUNTIF($C$3:$C$72,P21)</f>
        <v>9</v>
      </c>
      <c r="R21" s="34">
        <f>Q21/SUM($Q$21:$Q$25)</f>
        <v>0.12857142857142856</v>
      </c>
      <c r="S21" s="46">
        <f>SUM(R22:R23)</f>
        <v>0.62857142857142856</v>
      </c>
      <c r="T21" s="74" t="s">
        <v>271</v>
      </c>
      <c r="U21" s="74"/>
      <c r="V21" s="74"/>
      <c r="W21" s="74"/>
      <c r="X21" s="74"/>
      <c r="Y21" s="74"/>
    </row>
    <row r="22" spans="1:25" x14ac:dyDescent="0.25">
      <c r="A22" s="12" t="s">
        <v>101</v>
      </c>
      <c r="B22" s="12" t="s">
        <v>102</v>
      </c>
      <c r="C22" s="12" t="s">
        <v>23</v>
      </c>
      <c r="D22" s="12">
        <v>3</v>
      </c>
      <c r="E22" s="15">
        <v>45300</v>
      </c>
      <c r="F22" s="12" t="s">
        <v>15</v>
      </c>
      <c r="G22" s="12" t="s">
        <v>103</v>
      </c>
      <c r="H22" s="12" t="s">
        <v>104</v>
      </c>
      <c r="I22" s="11" t="str">
        <f t="shared" si="0"/>
        <v>Madison, Wisconsin</v>
      </c>
      <c r="J22" s="12" t="s">
        <v>45</v>
      </c>
      <c r="K22" s="12" t="s">
        <v>19</v>
      </c>
      <c r="L22" s="8">
        <v>31</v>
      </c>
      <c r="M22" s="4" t="s">
        <v>27</v>
      </c>
      <c r="N22" s="48"/>
      <c r="P22" s="19" t="s">
        <v>23</v>
      </c>
      <c r="Q22" s="17">
        <f t="shared" ref="Q22:Q25" si="4">COUNTIF($C$3:$C$72,P22)</f>
        <v>29</v>
      </c>
      <c r="R22" s="35">
        <f t="shared" ref="R22:R25" si="5">Q22/SUM($Q$21:$Q$25)</f>
        <v>0.41428571428571431</v>
      </c>
      <c r="T22" s="74"/>
      <c r="U22" s="74"/>
      <c r="V22" s="74"/>
      <c r="W22" s="74"/>
      <c r="X22" s="74"/>
      <c r="Y22" s="74"/>
    </row>
    <row r="23" spans="1:25" x14ac:dyDescent="0.25">
      <c r="A23" s="12" t="s">
        <v>105</v>
      </c>
      <c r="B23" s="12" t="s">
        <v>106</v>
      </c>
      <c r="C23" s="12" t="s">
        <v>14</v>
      </c>
      <c r="D23" s="12">
        <v>5</v>
      </c>
      <c r="E23" s="15">
        <v>45300</v>
      </c>
      <c r="F23" s="12" t="s">
        <v>15</v>
      </c>
      <c r="G23" s="12" t="s">
        <v>107</v>
      </c>
      <c r="H23" s="12" t="s">
        <v>37</v>
      </c>
      <c r="I23" s="11" t="str">
        <f t="shared" si="0"/>
        <v>Fort Pierce, Florida</v>
      </c>
      <c r="J23" s="12" t="s">
        <v>38</v>
      </c>
      <c r="K23" s="12" t="s">
        <v>39</v>
      </c>
      <c r="L23" s="8">
        <v>39</v>
      </c>
      <c r="M23" s="4" t="s">
        <v>27</v>
      </c>
      <c r="N23" s="48"/>
      <c r="P23" s="19" t="s">
        <v>35</v>
      </c>
      <c r="Q23" s="17">
        <f t="shared" si="4"/>
        <v>15</v>
      </c>
      <c r="R23" s="35">
        <f t="shared" si="5"/>
        <v>0.21428571428571427</v>
      </c>
      <c r="T23" s="74"/>
      <c r="U23" s="74"/>
      <c r="V23" s="74"/>
      <c r="W23" s="74"/>
      <c r="X23" s="74"/>
      <c r="Y23" s="74"/>
    </row>
    <row r="24" spans="1:25" x14ac:dyDescent="0.25">
      <c r="A24" s="12" t="s">
        <v>108</v>
      </c>
      <c r="B24" s="12" t="s">
        <v>109</v>
      </c>
      <c r="C24" s="12" t="s">
        <v>23</v>
      </c>
      <c r="D24" s="12">
        <v>3</v>
      </c>
      <c r="E24" s="15">
        <v>45301</v>
      </c>
      <c r="F24" s="12" t="s">
        <v>15</v>
      </c>
      <c r="G24" s="12" t="s">
        <v>110</v>
      </c>
      <c r="H24" s="12" t="s">
        <v>31</v>
      </c>
      <c r="I24" s="11" t="str">
        <f t="shared" si="0"/>
        <v>Lubbock, Texas</v>
      </c>
      <c r="J24" s="12" t="s">
        <v>26</v>
      </c>
      <c r="K24" s="12" t="s">
        <v>19</v>
      </c>
      <c r="L24" s="8">
        <v>38</v>
      </c>
      <c r="M24" s="4" t="s">
        <v>32</v>
      </c>
      <c r="N24" s="48"/>
      <c r="P24" s="19" t="s">
        <v>42</v>
      </c>
      <c r="Q24" s="17">
        <f t="shared" si="4"/>
        <v>10</v>
      </c>
      <c r="R24" s="35">
        <f t="shared" si="5"/>
        <v>0.14285714285714285</v>
      </c>
    </row>
    <row r="25" spans="1:25" ht="14.4" thickBot="1" x14ac:dyDescent="0.3">
      <c r="A25" s="12" t="s">
        <v>111</v>
      </c>
      <c r="B25" s="12" t="s">
        <v>112</v>
      </c>
      <c r="C25" s="12" t="s">
        <v>23</v>
      </c>
      <c r="D25" s="12">
        <v>4</v>
      </c>
      <c r="E25" s="15">
        <v>45301</v>
      </c>
      <c r="F25" s="12" t="s">
        <v>15</v>
      </c>
      <c r="G25" s="12" t="s">
        <v>113</v>
      </c>
      <c r="H25" s="12" t="s">
        <v>69</v>
      </c>
      <c r="I25" s="11" t="str">
        <f t="shared" si="0"/>
        <v>Stockton, California</v>
      </c>
      <c r="J25" s="12" t="s">
        <v>26</v>
      </c>
      <c r="K25" s="12" t="s">
        <v>70</v>
      </c>
      <c r="L25" s="8">
        <v>44</v>
      </c>
      <c r="M25" s="4" t="s">
        <v>32</v>
      </c>
      <c r="N25" s="48"/>
      <c r="P25" s="20" t="s">
        <v>52</v>
      </c>
      <c r="Q25" s="18">
        <f t="shared" si="4"/>
        <v>7</v>
      </c>
      <c r="R25" s="36">
        <f t="shared" si="5"/>
        <v>0.1</v>
      </c>
    </row>
    <row r="26" spans="1:25" x14ac:dyDescent="0.25">
      <c r="A26" s="12" t="s">
        <v>114</v>
      </c>
      <c r="B26" s="12" t="s">
        <v>115</v>
      </c>
      <c r="C26" s="12" t="s">
        <v>35</v>
      </c>
      <c r="D26" s="12">
        <v>4</v>
      </c>
      <c r="E26" s="15">
        <v>45302</v>
      </c>
      <c r="F26" s="12" t="s">
        <v>116</v>
      </c>
      <c r="G26" s="12" t="s">
        <v>117</v>
      </c>
      <c r="H26" s="12" t="s">
        <v>31</v>
      </c>
      <c r="I26" s="11" t="str">
        <f t="shared" si="0"/>
        <v>Corpus Christi, Texas</v>
      </c>
      <c r="J26" s="12" t="s">
        <v>18</v>
      </c>
      <c r="K26" s="12" t="s">
        <v>19</v>
      </c>
      <c r="L26" s="8">
        <v>41</v>
      </c>
      <c r="M26" s="4" t="s">
        <v>20</v>
      </c>
      <c r="N26" s="48"/>
    </row>
    <row r="27" spans="1:25" ht="14.4" thickBot="1" x14ac:dyDescent="0.3">
      <c r="A27" s="12" t="s">
        <v>118</v>
      </c>
      <c r="B27" s="12" t="s">
        <v>119</v>
      </c>
      <c r="C27" s="12" t="s">
        <v>35</v>
      </c>
      <c r="D27" s="12">
        <v>4</v>
      </c>
      <c r="E27" s="15">
        <v>45302</v>
      </c>
      <c r="F27" s="12" t="s">
        <v>15</v>
      </c>
      <c r="G27" s="12" t="s">
        <v>120</v>
      </c>
      <c r="H27" s="12" t="s">
        <v>121</v>
      </c>
      <c r="I27" s="11" t="str">
        <f t="shared" si="0"/>
        <v>Minneapolis, Minnesota</v>
      </c>
      <c r="J27" s="12" t="s">
        <v>18</v>
      </c>
      <c r="K27" s="12" t="s">
        <v>19</v>
      </c>
      <c r="L27" s="8">
        <v>7</v>
      </c>
      <c r="M27" s="4" t="s">
        <v>49</v>
      </c>
      <c r="N27" s="48"/>
    </row>
    <row r="28" spans="1:25" ht="16.2" thickBot="1" x14ac:dyDescent="0.3">
      <c r="A28" s="12" t="s">
        <v>122</v>
      </c>
      <c r="B28" s="12" t="s">
        <v>123</v>
      </c>
      <c r="C28" s="12" t="s">
        <v>35</v>
      </c>
      <c r="D28" s="12">
        <v>4</v>
      </c>
      <c r="E28" s="15">
        <v>45303</v>
      </c>
      <c r="F28" s="12" t="s">
        <v>15</v>
      </c>
      <c r="G28" s="12" t="s">
        <v>124</v>
      </c>
      <c r="H28" s="12" t="s">
        <v>125</v>
      </c>
      <c r="I28" s="11" t="str">
        <f t="shared" si="0"/>
        <v>Colorado Springs, Colorado</v>
      </c>
      <c r="J28" s="12" t="s">
        <v>38</v>
      </c>
      <c r="K28" s="12" t="s">
        <v>19</v>
      </c>
      <c r="L28" s="8">
        <v>34</v>
      </c>
      <c r="M28" s="4" t="s">
        <v>27</v>
      </c>
      <c r="N28" s="48"/>
      <c r="P28" s="71" t="s">
        <v>264</v>
      </c>
      <c r="Q28" s="72"/>
      <c r="R28" s="24" t="s">
        <v>257</v>
      </c>
      <c r="S28" s="24" t="s">
        <v>266</v>
      </c>
      <c r="T28" s="31" t="s">
        <v>267</v>
      </c>
    </row>
    <row r="29" spans="1:25" x14ac:dyDescent="0.25">
      <c r="A29" s="12" t="s">
        <v>126</v>
      </c>
      <c r="B29" s="12" t="s">
        <v>127</v>
      </c>
      <c r="C29" s="12" t="s">
        <v>52</v>
      </c>
      <c r="D29" s="12">
        <v>10</v>
      </c>
      <c r="E29" s="15">
        <v>45303</v>
      </c>
      <c r="F29" s="12" t="s">
        <v>15</v>
      </c>
      <c r="G29" s="12" t="s">
        <v>128</v>
      </c>
      <c r="H29" s="12" t="s">
        <v>31</v>
      </c>
      <c r="I29" s="11" t="str">
        <f t="shared" si="0"/>
        <v>Abilene, Texas</v>
      </c>
      <c r="J29" s="12" t="s">
        <v>45</v>
      </c>
      <c r="K29" s="12" t="s">
        <v>39</v>
      </c>
      <c r="L29" s="8">
        <v>36</v>
      </c>
      <c r="M29" s="4" t="s">
        <v>27</v>
      </c>
      <c r="N29" s="48"/>
      <c r="P29" s="32" t="s">
        <v>18</v>
      </c>
      <c r="Q29" s="32">
        <f>COUNTIF($J$3:$J$72,P29)</f>
        <v>22</v>
      </c>
      <c r="R29" s="42">
        <f>Q29/SUM($Q$29:$Q$32)</f>
        <v>0.31428571428571428</v>
      </c>
      <c r="S29" s="44">
        <f>AVERAGEIF($J$3:$J$72,P29,$L$3:$L$72)</f>
        <v>29.136363636363637</v>
      </c>
      <c r="T29" s="1" t="s">
        <v>268</v>
      </c>
    </row>
    <row r="30" spans="1:25" x14ac:dyDescent="0.25">
      <c r="A30" s="12" t="s">
        <v>129</v>
      </c>
      <c r="B30" s="12" t="s">
        <v>130</v>
      </c>
      <c r="C30" s="12" t="s">
        <v>14</v>
      </c>
      <c r="D30" s="12">
        <v>8</v>
      </c>
      <c r="E30" s="15">
        <v>45304</v>
      </c>
      <c r="F30" s="12" t="s">
        <v>15</v>
      </c>
      <c r="G30" s="12" t="s">
        <v>131</v>
      </c>
      <c r="H30" s="12" t="s">
        <v>37</v>
      </c>
      <c r="I30" s="11" t="str">
        <f t="shared" si="0"/>
        <v>Fort Lauderdale, Florida</v>
      </c>
      <c r="J30" s="12" t="s">
        <v>26</v>
      </c>
      <c r="K30" s="12" t="s">
        <v>19</v>
      </c>
      <c r="L30" s="8">
        <v>9</v>
      </c>
      <c r="M30" s="4" t="s">
        <v>20</v>
      </c>
      <c r="N30" s="48"/>
      <c r="P30" s="19" t="s">
        <v>26</v>
      </c>
      <c r="Q30" s="19">
        <f t="shared" ref="Q30:Q32" si="6">COUNTIF($J$3:$J$72,P30)</f>
        <v>23</v>
      </c>
      <c r="R30" s="42">
        <f t="shared" ref="R30:R32" si="7">Q30/SUM($Q$29:$Q$32)</f>
        <v>0.32857142857142857</v>
      </c>
      <c r="S30" s="44">
        <f t="shared" ref="S30:S32" si="8">AVERAGEIF($J$3:$J$72,P30,$L$3:$L$72)</f>
        <v>24.217391304347824</v>
      </c>
    </row>
    <row r="31" spans="1:25" x14ac:dyDescent="0.25">
      <c r="A31" s="12" t="s">
        <v>132</v>
      </c>
      <c r="B31" s="12" t="s">
        <v>133</v>
      </c>
      <c r="C31" s="12" t="s">
        <v>23</v>
      </c>
      <c r="D31" s="12">
        <v>6</v>
      </c>
      <c r="E31" s="15">
        <v>45304</v>
      </c>
      <c r="F31" s="12" t="s">
        <v>15</v>
      </c>
      <c r="G31" s="12" t="s">
        <v>134</v>
      </c>
      <c r="H31" s="12" t="s">
        <v>135</v>
      </c>
      <c r="I31" s="11" t="str">
        <f t="shared" si="0"/>
        <v>Shawnee Mission, Kansas</v>
      </c>
      <c r="J31" s="12" t="s">
        <v>26</v>
      </c>
      <c r="K31" s="12" t="s">
        <v>19</v>
      </c>
      <c r="L31" s="8">
        <v>39</v>
      </c>
      <c r="M31" s="4" t="s">
        <v>49</v>
      </c>
      <c r="N31" s="48"/>
      <c r="P31" s="19" t="s">
        <v>38</v>
      </c>
      <c r="Q31" s="19">
        <f t="shared" si="6"/>
        <v>8</v>
      </c>
      <c r="R31" s="42">
        <f t="shared" si="7"/>
        <v>0.11428571428571428</v>
      </c>
      <c r="S31" s="44">
        <f t="shared" si="8"/>
        <v>27.875</v>
      </c>
    </row>
    <row r="32" spans="1:25" ht="14.4" thickBot="1" x14ac:dyDescent="0.3">
      <c r="A32" s="12" t="s">
        <v>136</v>
      </c>
      <c r="B32" s="12" t="s">
        <v>137</v>
      </c>
      <c r="C32" s="12" t="s">
        <v>42</v>
      </c>
      <c r="D32" s="12">
        <v>7</v>
      </c>
      <c r="E32" s="15">
        <v>45305</v>
      </c>
      <c r="F32" s="12" t="s">
        <v>15</v>
      </c>
      <c r="G32" s="12" t="s">
        <v>138</v>
      </c>
      <c r="H32" s="12" t="s">
        <v>37</v>
      </c>
      <c r="I32" s="11" t="str">
        <f t="shared" si="0"/>
        <v>Gainesville, Florida</v>
      </c>
      <c r="J32" s="12" t="s">
        <v>38</v>
      </c>
      <c r="K32" s="12" t="s">
        <v>19</v>
      </c>
      <c r="L32" s="8">
        <v>17</v>
      </c>
      <c r="M32" s="4" t="s">
        <v>27</v>
      </c>
      <c r="N32" s="48"/>
      <c r="P32" s="20" t="s">
        <v>45</v>
      </c>
      <c r="Q32" s="20">
        <f t="shared" si="6"/>
        <v>17</v>
      </c>
      <c r="R32" s="43">
        <f t="shared" si="7"/>
        <v>0.24285714285714285</v>
      </c>
      <c r="S32" s="45">
        <f t="shared" si="8"/>
        <v>24.529411764705884</v>
      </c>
    </row>
    <row r="33" spans="1:20" x14ac:dyDescent="0.25">
      <c r="A33" s="12" t="s">
        <v>139</v>
      </c>
      <c r="B33" s="12" t="s">
        <v>140</v>
      </c>
      <c r="C33" s="12" t="s">
        <v>52</v>
      </c>
      <c r="D33" s="12">
        <v>10</v>
      </c>
      <c r="E33" s="15">
        <v>45305</v>
      </c>
      <c r="F33" s="12" t="s">
        <v>15</v>
      </c>
      <c r="G33" s="12" t="s">
        <v>141</v>
      </c>
      <c r="H33" s="12" t="s">
        <v>77</v>
      </c>
      <c r="I33" s="11" t="str">
        <f t="shared" si="0"/>
        <v>Erie, Pennsylvania</v>
      </c>
      <c r="J33" s="12" t="s">
        <v>45</v>
      </c>
      <c r="K33" s="12" t="s">
        <v>19</v>
      </c>
      <c r="L33" s="8">
        <v>26</v>
      </c>
      <c r="M33" s="4" t="s">
        <v>27</v>
      </c>
      <c r="N33" s="48"/>
    </row>
    <row r="34" spans="1:20" x14ac:dyDescent="0.25">
      <c r="A34" s="12" t="s">
        <v>142</v>
      </c>
      <c r="B34" s="12" t="s">
        <v>143</v>
      </c>
      <c r="C34" s="12" t="s">
        <v>14</v>
      </c>
      <c r="D34" s="12">
        <v>6</v>
      </c>
      <c r="E34" s="15">
        <v>45306</v>
      </c>
      <c r="F34" s="12" t="s">
        <v>116</v>
      </c>
      <c r="G34" s="12" t="s">
        <v>144</v>
      </c>
      <c r="H34" s="12" t="s">
        <v>31</v>
      </c>
      <c r="I34" s="11" t="str">
        <f t="shared" si="0"/>
        <v>Houston, Texas</v>
      </c>
      <c r="J34" s="12" t="s">
        <v>18</v>
      </c>
      <c r="K34" s="12" t="s">
        <v>39</v>
      </c>
      <c r="L34" s="8">
        <v>35</v>
      </c>
      <c r="M34" s="4" t="s">
        <v>49</v>
      </c>
      <c r="N34" s="48"/>
      <c r="Q34" s="31" t="s">
        <v>270</v>
      </c>
    </row>
    <row r="35" spans="1:20" x14ac:dyDescent="0.25">
      <c r="A35" s="12" t="s">
        <v>145</v>
      </c>
      <c r="B35" s="12" t="s">
        <v>146</v>
      </c>
      <c r="C35" s="12" t="s">
        <v>23</v>
      </c>
      <c r="D35" s="12">
        <v>5</v>
      </c>
      <c r="E35" s="15">
        <v>45306</v>
      </c>
      <c r="F35" s="12" t="s">
        <v>53</v>
      </c>
      <c r="G35" s="12" t="s">
        <v>147</v>
      </c>
      <c r="H35" s="12" t="s">
        <v>121</v>
      </c>
      <c r="I35" s="11" t="str">
        <f t="shared" si="0"/>
        <v>Saint Paul, Minnesota</v>
      </c>
      <c r="J35" s="12" t="s">
        <v>26</v>
      </c>
      <c r="K35" s="12" t="s">
        <v>39</v>
      </c>
      <c r="L35" s="8">
        <v>25</v>
      </c>
      <c r="M35" s="4" t="s">
        <v>20</v>
      </c>
      <c r="N35" s="48"/>
      <c r="Q35" s="47" t="s">
        <v>269</v>
      </c>
    </row>
    <row r="36" spans="1:20" x14ac:dyDescent="0.25">
      <c r="A36" s="12" t="s">
        <v>148</v>
      </c>
      <c r="B36" s="12" t="s">
        <v>149</v>
      </c>
      <c r="C36" s="12" t="s">
        <v>23</v>
      </c>
      <c r="D36" s="12">
        <v>3</v>
      </c>
      <c r="E36" s="15">
        <v>45307</v>
      </c>
      <c r="F36" s="12" t="s">
        <v>116</v>
      </c>
      <c r="G36" s="12" t="s">
        <v>120</v>
      </c>
      <c r="H36" s="12" t="s">
        <v>121</v>
      </c>
      <c r="I36" s="11" t="str">
        <f t="shared" si="0"/>
        <v>Minneapolis, Minnesota</v>
      </c>
      <c r="J36" s="12" t="s">
        <v>18</v>
      </c>
      <c r="K36" s="12" t="s">
        <v>19</v>
      </c>
      <c r="L36" s="8">
        <v>35</v>
      </c>
      <c r="M36" s="4" t="s">
        <v>20</v>
      </c>
      <c r="N36" s="48"/>
    </row>
    <row r="37" spans="1:20" ht="14.4" thickBot="1" x14ac:dyDescent="0.3">
      <c r="A37" s="12" t="s">
        <v>150</v>
      </c>
      <c r="B37" s="12" t="s">
        <v>151</v>
      </c>
      <c r="C37" s="12" t="s">
        <v>23</v>
      </c>
      <c r="D37" s="12">
        <v>3</v>
      </c>
      <c r="E37" s="15">
        <v>45307</v>
      </c>
      <c r="F37" s="12" t="s">
        <v>15</v>
      </c>
      <c r="G37" s="12" t="s">
        <v>152</v>
      </c>
      <c r="H37" s="12" t="s">
        <v>31</v>
      </c>
      <c r="I37" s="11" t="str">
        <f t="shared" si="0"/>
        <v>Fort Worth, Texas</v>
      </c>
      <c r="J37" s="12" t="s">
        <v>26</v>
      </c>
      <c r="K37" s="12" t="s">
        <v>19</v>
      </c>
      <c r="L37" s="8">
        <v>38</v>
      </c>
      <c r="M37" s="4" t="s">
        <v>49</v>
      </c>
      <c r="N37" s="48"/>
    </row>
    <row r="38" spans="1:20" ht="16.2" thickBot="1" x14ac:dyDescent="0.3">
      <c r="A38" s="12" t="s">
        <v>153</v>
      </c>
      <c r="B38" s="12" t="s">
        <v>154</v>
      </c>
      <c r="C38" s="12" t="s">
        <v>23</v>
      </c>
      <c r="D38" s="12">
        <v>3</v>
      </c>
      <c r="E38" s="15">
        <v>45308</v>
      </c>
      <c r="F38" s="12" t="s">
        <v>15</v>
      </c>
      <c r="G38" s="12" t="s">
        <v>155</v>
      </c>
      <c r="H38" s="12" t="s">
        <v>156</v>
      </c>
      <c r="I38" s="11" t="str">
        <f t="shared" si="0"/>
        <v>Salt Lake City, Utah</v>
      </c>
      <c r="J38" s="12" t="s">
        <v>45</v>
      </c>
      <c r="K38" s="12" t="s">
        <v>39</v>
      </c>
      <c r="L38" s="8">
        <v>14</v>
      </c>
      <c r="M38" s="4" t="s">
        <v>27</v>
      </c>
      <c r="N38" s="48"/>
      <c r="P38" s="24" t="s">
        <v>274</v>
      </c>
      <c r="Q38" s="24" t="s">
        <v>276</v>
      </c>
      <c r="S38" s="71" t="s">
        <v>284</v>
      </c>
      <c r="T38" s="73"/>
    </row>
    <row r="39" spans="1:20" ht="14.4" thickBot="1" x14ac:dyDescent="0.3">
      <c r="A39" s="12" t="s">
        <v>157</v>
      </c>
      <c r="B39" s="12" t="s">
        <v>158</v>
      </c>
      <c r="C39" s="12" t="s">
        <v>23</v>
      </c>
      <c r="D39" s="12">
        <v>6</v>
      </c>
      <c r="E39" s="15">
        <v>45308</v>
      </c>
      <c r="F39" s="12" t="s">
        <v>15</v>
      </c>
      <c r="G39" s="12" t="s">
        <v>68</v>
      </c>
      <c r="H39" s="12" t="s">
        <v>69</v>
      </c>
      <c r="I39" s="11" t="str">
        <f t="shared" si="0"/>
        <v>Santa Ana, California</v>
      </c>
      <c r="J39" s="12" t="s">
        <v>45</v>
      </c>
      <c r="K39" s="12" t="s">
        <v>19</v>
      </c>
      <c r="L39" s="8">
        <v>43</v>
      </c>
      <c r="M39" s="4" t="s">
        <v>27</v>
      </c>
      <c r="N39" s="48"/>
      <c r="P39" s="53">
        <f>COUNTA(_xlfn.UNIQUE($H$3:$H$72))</f>
        <v>29</v>
      </c>
      <c r="Q39" s="51">
        <f>COUNTA(_xlfn.UNIQUE($I$3:$I$72))</f>
        <v>59</v>
      </c>
      <c r="S39" s="32" t="s">
        <v>70</v>
      </c>
      <c r="T39" s="70">
        <f>COUNTIF($K$3:$K$72,S39)</f>
        <v>8</v>
      </c>
    </row>
    <row r="40" spans="1:20" ht="16.2" thickBot="1" x14ac:dyDescent="0.3">
      <c r="A40" s="12" t="s">
        <v>159</v>
      </c>
      <c r="B40" s="12" t="s">
        <v>160</v>
      </c>
      <c r="C40" s="12" t="s">
        <v>52</v>
      </c>
      <c r="D40" s="12">
        <v>9</v>
      </c>
      <c r="E40" s="15">
        <v>45309</v>
      </c>
      <c r="F40" s="12" t="s">
        <v>15</v>
      </c>
      <c r="G40" s="12" t="s">
        <v>161</v>
      </c>
      <c r="H40" s="12" t="s">
        <v>69</v>
      </c>
      <c r="I40" s="11" t="str">
        <f t="shared" si="0"/>
        <v>South Lake Tahoe, California</v>
      </c>
      <c r="J40" s="12" t="s">
        <v>26</v>
      </c>
      <c r="K40" s="12" t="s">
        <v>19</v>
      </c>
      <c r="L40" s="8">
        <v>43</v>
      </c>
      <c r="M40" s="4" t="s">
        <v>27</v>
      </c>
      <c r="N40" s="48"/>
      <c r="O40" s="54" t="s">
        <v>275</v>
      </c>
      <c r="P40" s="52">
        <f>P39/50</f>
        <v>0.57999999999999996</v>
      </c>
      <c r="Q40" s="24" t="s">
        <v>277</v>
      </c>
      <c r="S40" s="19" t="s">
        <v>19</v>
      </c>
      <c r="T40" s="68">
        <f t="shared" ref="T40:T41" si="9">COUNTIF($K$3:$K$72,S40)</f>
        <v>53</v>
      </c>
    </row>
    <row r="41" spans="1:20" ht="14.4" thickBot="1" x14ac:dyDescent="0.3">
      <c r="A41" s="12" t="s">
        <v>162</v>
      </c>
      <c r="B41" s="12" t="s">
        <v>163</v>
      </c>
      <c r="C41" s="12" t="s">
        <v>14</v>
      </c>
      <c r="D41" s="12">
        <v>6</v>
      </c>
      <c r="E41" s="15">
        <v>45309</v>
      </c>
      <c r="F41" s="12" t="s">
        <v>15</v>
      </c>
      <c r="G41" s="12" t="s">
        <v>164</v>
      </c>
      <c r="H41" s="12" t="s">
        <v>44</v>
      </c>
      <c r="I41" s="11" t="str">
        <f t="shared" si="0"/>
        <v>Montgomery, Alabama</v>
      </c>
      <c r="J41" s="12" t="s">
        <v>45</v>
      </c>
      <c r="K41" s="12" t="s">
        <v>19</v>
      </c>
      <c r="L41" s="8">
        <v>6</v>
      </c>
      <c r="M41" s="4" t="s">
        <v>49</v>
      </c>
      <c r="N41" s="48"/>
      <c r="Q41" s="53">
        <f>COUNTA(_xlfn.UNIQUE($B$3:$B$72))</f>
        <v>70</v>
      </c>
      <c r="S41" s="20" t="s">
        <v>39</v>
      </c>
      <c r="T41" s="69">
        <f t="shared" si="9"/>
        <v>9</v>
      </c>
    </row>
    <row r="42" spans="1:20" x14ac:dyDescent="0.25">
      <c r="A42" s="12" t="s">
        <v>165</v>
      </c>
      <c r="B42" s="12" t="s">
        <v>166</v>
      </c>
      <c r="C42" s="12" t="s">
        <v>42</v>
      </c>
      <c r="D42" s="12">
        <v>7</v>
      </c>
      <c r="E42" s="15">
        <v>45310</v>
      </c>
      <c r="F42" s="12" t="s">
        <v>15</v>
      </c>
      <c r="G42" s="12" t="s">
        <v>167</v>
      </c>
      <c r="H42" s="12" t="s">
        <v>168</v>
      </c>
      <c r="I42" s="11" t="str">
        <f t="shared" si="0"/>
        <v>Providence, Rhode Island</v>
      </c>
      <c r="J42" s="12" t="s">
        <v>38</v>
      </c>
      <c r="K42" s="12" t="s">
        <v>39</v>
      </c>
      <c r="L42" s="8">
        <v>41</v>
      </c>
      <c r="M42" s="4" t="s">
        <v>27</v>
      </c>
      <c r="N42" s="48"/>
    </row>
    <row r="43" spans="1:20" ht="14.4" thickBot="1" x14ac:dyDescent="0.3">
      <c r="A43" s="12" t="s">
        <v>169</v>
      </c>
      <c r="B43" s="12" t="s">
        <v>170</v>
      </c>
      <c r="C43" s="12" t="s">
        <v>23</v>
      </c>
      <c r="D43" s="12">
        <v>4</v>
      </c>
      <c r="E43" s="15">
        <v>45310</v>
      </c>
      <c r="F43" s="12" t="s">
        <v>53</v>
      </c>
      <c r="G43" s="12" t="s">
        <v>171</v>
      </c>
      <c r="H43" s="12" t="s">
        <v>172</v>
      </c>
      <c r="I43" s="11" t="str">
        <f t="shared" si="0"/>
        <v>Richmond, Virginia</v>
      </c>
      <c r="J43" s="12" t="s">
        <v>26</v>
      </c>
      <c r="K43" s="12" t="s">
        <v>19</v>
      </c>
      <c r="L43" s="8">
        <v>27</v>
      </c>
      <c r="M43" s="4" t="s">
        <v>49</v>
      </c>
      <c r="N43" s="48"/>
    </row>
    <row r="44" spans="1:20" ht="16.2" thickBot="1" x14ac:dyDescent="0.3">
      <c r="A44" s="12" t="s">
        <v>173</v>
      </c>
      <c r="B44" s="12" t="s">
        <v>174</v>
      </c>
      <c r="C44" s="12" t="s">
        <v>42</v>
      </c>
      <c r="D44" s="12">
        <v>7</v>
      </c>
      <c r="E44" s="15">
        <v>45311</v>
      </c>
      <c r="F44" s="12" t="s">
        <v>53</v>
      </c>
      <c r="G44" s="12" t="s">
        <v>175</v>
      </c>
      <c r="H44" s="12" t="s">
        <v>77</v>
      </c>
      <c r="I44" s="11" t="str">
        <f t="shared" si="0"/>
        <v>Johnstown, Pennsylvania</v>
      </c>
      <c r="J44" s="12" t="s">
        <v>26</v>
      </c>
      <c r="K44" s="12" t="s">
        <v>19</v>
      </c>
      <c r="L44" s="8">
        <v>9</v>
      </c>
      <c r="M44" s="4" t="s">
        <v>27</v>
      </c>
      <c r="N44" s="48"/>
      <c r="P44" s="25" t="s">
        <v>278</v>
      </c>
      <c r="Q44" s="24" t="s">
        <v>279</v>
      </c>
    </row>
    <row r="45" spans="1:20" x14ac:dyDescent="0.25">
      <c r="A45" s="12" t="s">
        <v>176</v>
      </c>
      <c r="B45" s="12" t="s">
        <v>177</v>
      </c>
      <c r="C45" s="12" t="s">
        <v>35</v>
      </c>
      <c r="D45" s="12">
        <v>4</v>
      </c>
      <c r="E45" s="15">
        <v>45311</v>
      </c>
      <c r="F45" s="12" t="s">
        <v>53</v>
      </c>
      <c r="G45" s="12" t="s">
        <v>95</v>
      </c>
      <c r="H45" s="12" t="s">
        <v>96</v>
      </c>
      <c r="I45" s="11" t="str">
        <f t="shared" si="0"/>
        <v>Washington, District of Columbia</v>
      </c>
      <c r="J45" s="12" t="s">
        <v>26</v>
      </c>
      <c r="K45" s="12" t="s">
        <v>19</v>
      </c>
      <c r="L45" s="8">
        <v>30</v>
      </c>
      <c r="M45" s="4" t="s">
        <v>27</v>
      </c>
      <c r="N45" s="48"/>
      <c r="P45" s="19" t="s">
        <v>20</v>
      </c>
      <c r="Q45" s="55">
        <f>COUNTIFS($M$3:$M$72, P45)</f>
        <v>7</v>
      </c>
    </row>
    <row r="46" spans="1:20" x14ac:dyDescent="0.25">
      <c r="A46" s="12" t="s">
        <v>178</v>
      </c>
      <c r="B46" s="12" t="s">
        <v>179</v>
      </c>
      <c r="C46" s="12" t="s">
        <v>35</v>
      </c>
      <c r="D46" s="12">
        <v>2</v>
      </c>
      <c r="E46" s="15">
        <v>45312</v>
      </c>
      <c r="F46" s="12" t="s">
        <v>15</v>
      </c>
      <c r="G46" s="12" t="s">
        <v>180</v>
      </c>
      <c r="H46" s="12" t="s">
        <v>100</v>
      </c>
      <c r="I46" s="11" t="str">
        <f t="shared" si="0"/>
        <v>Bronx, New York</v>
      </c>
      <c r="J46" s="12" t="s">
        <v>18</v>
      </c>
      <c r="K46" s="12" t="s">
        <v>70</v>
      </c>
      <c r="L46" s="8">
        <v>36</v>
      </c>
      <c r="M46" s="4" t="s">
        <v>20</v>
      </c>
      <c r="N46" s="48"/>
      <c r="P46" s="19" t="s">
        <v>27</v>
      </c>
      <c r="Q46" s="55">
        <f t="shared" ref="Q46:Q48" si="10">COUNTIFS($M$3:$M$72, P46)</f>
        <v>30</v>
      </c>
    </row>
    <row r="47" spans="1:20" x14ac:dyDescent="0.25">
      <c r="A47" s="12" t="s">
        <v>181</v>
      </c>
      <c r="B47" s="12" t="s">
        <v>182</v>
      </c>
      <c r="C47" s="12" t="s">
        <v>23</v>
      </c>
      <c r="D47" s="12">
        <v>3</v>
      </c>
      <c r="E47" s="15">
        <v>45312</v>
      </c>
      <c r="F47" s="12" t="s">
        <v>53</v>
      </c>
      <c r="G47" s="12" t="s">
        <v>183</v>
      </c>
      <c r="H47" s="12" t="s">
        <v>184</v>
      </c>
      <c r="I47" s="11" t="str">
        <f t="shared" si="0"/>
        <v>Las Vegas, Nevada</v>
      </c>
      <c r="J47" s="12" t="s">
        <v>26</v>
      </c>
      <c r="K47" s="12" t="s">
        <v>70</v>
      </c>
      <c r="L47" s="8">
        <v>17</v>
      </c>
      <c r="M47" s="4" t="s">
        <v>49</v>
      </c>
      <c r="N47" s="48"/>
      <c r="P47" s="19" t="s">
        <v>32</v>
      </c>
      <c r="Q47" s="55">
        <f t="shared" si="10"/>
        <v>6</v>
      </c>
    </row>
    <row r="48" spans="1:20" ht="14.4" thickBot="1" x14ac:dyDescent="0.3">
      <c r="A48" s="12" t="s">
        <v>185</v>
      </c>
      <c r="B48" s="12" t="s">
        <v>186</v>
      </c>
      <c r="C48" s="12" t="s">
        <v>35</v>
      </c>
      <c r="D48" s="12">
        <v>4</v>
      </c>
      <c r="E48" s="15">
        <v>45313</v>
      </c>
      <c r="F48" s="12" t="s">
        <v>15</v>
      </c>
      <c r="G48" s="12" t="s">
        <v>36</v>
      </c>
      <c r="H48" s="12" t="s">
        <v>37</v>
      </c>
      <c r="I48" s="11" t="str">
        <f t="shared" si="0"/>
        <v>Fort Myers, Florida</v>
      </c>
      <c r="J48" s="12" t="s">
        <v>45</v>
      </c>
      <c r="K48" s="12" t="s">
        <v>19</v>
      </c>
      <c r="L48" s="8">
        <v>38</v>
      </c>
      <c r="M48" s="4" t="s">
        <v>49</v>
      </c>
      <c r="N48" s="48"/>
      <c r="P48" s="20" t="s">
        <v>49</v>
      </c>
      <c r="Q48" s="56">
        <f t="shared" si="10"/>
        <v>27</v>
      </c>
    </row>
    <row r="49" spans="1:21" ht="14.4" thickBot="1" x14ac:dyDescent="0.3">
      <c r="A49" s="12" t="s">
        <v>187</v>
      </c>
      <c r="B49" s="12" t="s">
        <v>188</v>
      </c>
      <c r="C49" s="12" t="s">
        <v>35</v>
      </c>
      <c r="D49" s="12">
        <v>2</v>
      </c>
      <c r="E49" s="15">
        <v>45313</v>
      </c>
      <c r="F49" s="12" t="s">
        <v>116</v>
      </c>
      <c r="G49" s="12" t="s">
        <v>189</v>
      </c>
      <c r="H49" s="12" t="s">
        <v>69</v>
      </c>
      <c r="I49" s="11" t="str">
        <f t="shared" si="0"/>
        <v>Pasadena, California</v>
      </c>
      <c r="J49" s="12" t="s">
        <v>18</v>
      </c>
      <c r="K49" s="12" t="s">
        <v>19</v>
      </c>
      <c r="L49" s="8">
        <v>36</v>
      </c>
      <c r="M49" s="4" t="s">
        <v>27</v>
      </c>
      <c r="N49" s="48"/>
    </row>
    <row r="50" spans="1:21" ht="14.4" thickBot="1" x14ac:dyDescent="0.3">
      <c r="A50" s="12" t="s">
        <v>190</v>
      </c>
      <c r="B50" s="12" t="s">
        <v>191</v>
      </c>
      <c r="C50" s="12" t="s">
        <v>42</v>
      </c>
      <c r="D50" s="12">
        <v>9</v>
      </c>
      <c r="E50" s="15">
        <v>45314</v>
      </c>
      <c r="F50" s="12" t="s">
        <v>15</v>
      </c>
      <c r="G50" s="12" t="s">
        <v>192</v>
      </c>
      <c r="H50" s="12" t="s">
        <v>69</v>
      </c>
      <c r="I50" s="11" t="str">
        <f t="shared" si="0"/>
        <v>Sacramento, California</v>
      </c>
      <c r="J50" s="12" t="s">
        <v>18</v>
      </c>
      <c r="K50" s="12" t="s">
        <v>19</v>
      </c>
      <c r="L50" s="8">
        <v>38</v>
      </c>
      <c r="M50" s="4" t="s">
        <v>49</v>
      </c>
      <c r="N50" s="48"/>
      <c r="U50" s="26" t="s">
        <v>283</v>
      </c>
    </row>
    <row r="51" spans="1:21" ht="16.2" thickBot="1" x14ac:dyDescent="0.3">
      <c r="A51" s="12" t="s">
        <v>193</v>
      </c>
      <c r="B51" s="12" t="s">
        <v>194</v>
      </c>
      <c r="C51" s="12" t="s">
        <v>23</v>
      </c>
      <c r="D51" s="12">
        <v>6</v>
      </c>
      <c r="E51" s="15">
        <v>45314</v>
      </c>
      <c r="F51" s="12" t="s">
        <v>15</v>
      </c>
      <c r="G51" s="12" t="s">
        <v>195</v>
      </c>
      <c r="H51" s="12" t="s">
        <v>196</v>
      </c>
      <c r="I51" s="11" t="str">
        <f t="shared" si="0"/>
        <v>Chicago, Illinois</v>
      </c>
      <c r="J51" s="12" t="s">
        <v>18</v>
      </c>
      <c r="K51" s="12" t="s">
        <v>19</v>
      </c>
      <c r="L51" s="8">
        <v>13</v>
      </c>
      <c r="M51" s="4" t="s">
        <v>49</v>
      </c>
      <c r="N51" s="48"/>
      <c r="P51" s="71" t="s">
        <v>280</v>
      </c>
      <c r="Q51" s="72"/>
      <c r="R51" s="24" t="str">
        <f>S28</f>
        <v>Avg. Call Durations</v>
      </c>
      <c r="S51" s="24" t="s">
        <v>281</v>
      </c>
      <c r="T51" s="24" t="s">
        <v>282</v>
      </c>
      <c r="U51" s="62">
        <v>30</v>
      </c>
    </row>
    <row r="52" spans="1:21" x14ac:dyDescent="0.25">
      <c r="A52" s="12" t="s">
        <v>197</v>
      </c>
      <c r="B52" s="12" t="s">
        <v>198</v>
      </c>
      <c r="C52" s="12" t="s">
        <v>42</v>
      </c>
      <c r="D52" s="12">
        <v>8</v>
      </c>
      <c r="E52" s="15">
        <v>45315</v>
      </c>
      <c r="F52" s="12" t="s">
        <v>116</v>
      </c>
      <c r="G52" s="12" t="s">
        <v>199</v>
      </c>
      <c r="H52" s="12" t="s">
        <v>200</v>
      </c>
      <c r="I52" s="11" t="str">
        <f t="shared" si="0"/>
        <v>Fort Wayne, Indiana</v>
      </c>
      <c r="J52" s="12" t="s">
        <v>18</v>
      </c>
      <c r="K52" s="12" t="s">
        <v>19</v>
      </c>
      <c r="L52" s="8">
        <v>42</v>
      </c>
      <c r="M52" s="4" t="s">
        <v>27</v>
      </c>
      <c r="N52" s="48"/>
      <c r="P52" s="32" t="s">
        <v>18</v>
      </c>
      <c r="Q52" s="32">
        <f>COUNTIF($J$3:$J$72,P52)</f>
        <v>22</v>
      </c>
      <c r="R52" s="57">
        <f t="shared" ref="R52:R55" si="11">S29</f>
        <v>29.136363636363637</v>
      </c>
      <c r="S52" s="32">
        <f>Q52*R52</f>
        <v>641</v>
      </c>
      <c r="T52" s="60">
        <f>S52/60</f>
        <v>10.683333333333334</v>
      </c>
      <c r="U52" s="63">
        <f>$U$51*T52</f>
        <v>320.5</v>
      </c>
    </row>
    <row r="53" spans="1:21" x14ac:dyDescent="0.25">
      <c r="A53" s="12" t="s">
        <v>201</v>
      </c>
      <c r="B53" s="12" t="s">
        <v>202</v>
      </c>
      <c r="C53" s="12" t="s">
        <v>14</v>
      </c>
      <c r="D53" s="12">
        <v>8</v>
      </c>
      <c r="E53" s="15">
        <v>45315</v>
      </c>
      <c r="F53" s="12" t="s">
        <v>116</v>
      </c>
      <c r="G53" s="12" t="s">
        <v>203</v>
      </c>
      <c r="H53" s="12" t="s">
        <v>204</v>
      </c>
      <c r="I53" s="11" t="str">
        <f t="shared" si="0"/>
        <v>Kansas City, Missouri</v>
      </c>
      <c r="J53" s="12" t="s">
        <v>18</v>
      </c>
      <c r="K53" s="12" t="s">
        <v>19</v>
      </c>
      <c r="L53" s="8">
        <v>7</v>
      </c>
      <c r="M53" s="4" t="s">
        <v>49</v>
      </c>
      <c r="N53" s="48"/>
      <c r="P53" s="19" t="s">
        <v>26</v>
      </c>
      <c r="Q53" s="19">
        <f t="shared" ref="Q53:Q55" si="12">COUNTIF($J$3:$J$72,P53)</f>
        <v>23</v>
      </c>
      <c r="R53" s="58">
        <f t="shared" si="11"/>
        <v>24.217391304347824</v>
      </c>
      <c r="S53" s="19">
        <f t="shared" ref="S53:S55" si="13">Q53*R53</f>
        <v>557</v>
      </c>
      <c r="T53" s="61">
        <f t="shared" ref="T53:T55" si="14">S53/60</f>
        <v>9.2833333333333332</v>
      </c>
      <c r="U53" s="64">
        <f t="shared" ref="U53:U55" si="15">$U$51*T53</f>
        <v>278.5</v>
      </c>
    </row>
    <row r="54" spans="1:21" x14ac:dyDescent="0.25">
      <c r="A54" s="12" t="s">
        <v>205</v>
      </c>
      <c r="B54" s="12" t="s">
        <v>206</v>
      </c>
      <c r="C54" s="12" t="s">
        <v>35</v>
      </c>
      <c r="D54" s="12">
        <v>4</v>
      </c>
      <c r="E54" s="15">
        <v>45315</v>
      </c>
      <c r="F54" s="12" t="s">
        <v>53</v>
      </c>
      <c r="G54" s="12" t="s">
        <v>207</v>
      </c>
      <c r="H54" s="12" t="s">
        <v>69</v>
      </c>
      <c r="I54" s="11" t="str">
        <f t="shared" si="0"/>
        <v>Long Beach, California</v>
      </c>
      <c r="J54" s="12" t="s">
        <v>26</v>
      </c>
      <c r="K54" s="12" t="s">
        <v>19</v>
      </c>
      <c r="L54" s="8">
        <v>30</v>
      </c>
      <c r="M54" s="4" t="s">
        <v>49</v>
      </c>
      <c r="N54" s="48"/>
      <c r="P54" s="19" t="s">
        <v>38</v>
      </c>
      <c r="Q54" s="19">
        <f t="shared" si="12"/>
        <v>8</v>
      </c>
      <c r="R54" s="58">
        <f t="shared" si="11"/>
        <v>27.875</v>
      </c>
      <c r="S54" s="19">
        <f t="shared" si="13"/>
        <v>223</v>
      </c>
      <c r="T54" s="61">
        <f t="shared" si="14"/>
        <v>3.7166666666666668</v>
      </c>
      <c r="U54" s="64">
        <f t="shared" si="15"/>
        <v>111.5</v>
      </c>
    </row>
    <row r="55" spans="1:21" ht="14.4" thickBot="1" x14ac:dyDescent="0.3">
      <c r="A55" s="12" t="s">
        <v>208</v>
      </c>
      <c r="B55" s="12" t="s">
        <v>209</v>
      </c>
      <c r="C55" s="12" t="s">
        <v>23</v>
      </c>
      <c r="D55" s="12">
        <v>4</v>
      </c>
      <c r="E55" s="15">
        <v>45315</v>
      </c>
      <c r="F55" s="12" t="s">
        <v>116</v>
      </c>
      <c r="G55" s="12" t="s">
        <v>107</v>
      </c>
      <c r="H55" s="12" t="s">
        <v>37</v>
      </c>
      <c r="I55" s="11" t="str">
        <f t="shared" si="0"/>
        <v>Fort Pierce, Florida</v>
      </c>
      <c r="J55" s="12" t="s">
        <v>18</v>
      </c>
      <c r="K55" s="12" t="s">
        <v>70</v>
      </c>
      <c r="L55" s="8">
        <v>22</v>
      </c>
      <c r="M55" s="4" t="s">
        <v>49</v>
      </c>
      <c r="N55" s="48"/>
      <c r="P55" s="20" t="s">
        <v>45</v>
      </c>
      <c r="Q55" s="20">
        <f t="shared" si="12"/>
        <v>17</v>
      </c>
      <c r="R55" s="59">
        <f t="shared" si="11"/>
        <v>24.529411764705884</v>
      </c>
      <c r="S55" s="19">
        <f t="shared" si="13"/>
        <v>417</v>
      </c>
      <c r="T55" s="61">
        <f t="shared" si="14"/>
        <v>6.95</v>
      </c>
      <c r="U55" s="65">
        <f t="shared" si="15"/>
        <v>208.5</v>
      </c>
    </row>
    <row r="56" spans="1:21" ht="14.4" thickBot="1" x14ac:dyDescent="0.3">
      <c r="A56" s="12" t="s">
        <v>210</v>
      </c>
      <c r="B56" s="12" t="s">
        <v>211</v>
      </c>
      <c r="C56" s="12" t="s">
        <v>42</v>
      </c>
      <c r="D56" s="12">
        <v>7</v>
      </c>
      <c r="E56" s="15">
        <v>45316</v>
      </c>
      <c r="F56" s="12" t="s">
        <v>15</v>
      </c>
      <c r="G56" s="12" t="s">
        <v>212</v>
      </c>
      <c r="H56" s="12" t="s">
        <v>213</v>
      </c>
      <c r="I56" s="11" t="str">
        <f t="shared" si="0"/>
        <v>Baton Rouge, Louisiana</v>
      </c>
      <c r="J56" s="12" t="s">
        <v>26</v>
      </c>
      <c r="K56" s="12" t="s">
        <v>19</v>
      </c>
      <c r="L56" s="8">
        <v>8</v>
      </c>
      <c r="M56" s="4" t="s">
        <v>49</v>
      </c>
      <c r="N56" s="48"/>
      <c r="S56" s="67">
        <f>SUM(S52:S55)</f>
        <v>1838</v>
      </c>
      <c r="T56" s="28">
        <f>SUM(T52:T55)</f>
        <v>30.633333333333336</v>
      </c>
      <c r="U56" s="66">
        <f>$U$51*T56</f>
        <v>919.00000000000011</v>
      </c>
    </row>
    <row r="57" spans="1:21" x14ac:dyDescent="0.25">
      <c r="A57" s="12" t="s">
        <v>214</v>
      </c>
      <c r="B57" s="12" t="s">
        <v>215</v>
      </c>
      <c r="C57" s="12" t="s">
        <v>35</v>
      </c>
      <c r="D57" s="12">
        <v>3</v>
      </c>
      <c r="E57" s="15">
        <v>45316</v>
      </c>
      <c r="F57" s="12" t="s">
        <v>15</v>
      </c>
      <c r="G57" s="12" t="s">
        <v>216</v>
      </c>
      <c r="H57" s="12" t="s">
        <v>196</v>
      </c>
      <c r="I57" s="11" t="str">
        <f t="shared" si="0"/>
        <v>Naperville, Illinois</v>
      </c>
      <c r="J57" s="12" t="s">
        <v>18</v>
      </c>
      <c r="K57" s="12" t="s">
        <v>70</v>
      </c>
      <c r="L57" s="8">
        <v>44</v>
      </c>
      <c r="M57" s="4" t="s">
        <v>49</v>
      </c>
      <c r="N57" s="48"/>
    </row>
    <row r="58" spans="1:21" x14ac:dyDescent="0.25">
      <c r="A58" s="12" t="s">
        <v>217</v>
      </c>
      <c r="B58" s="12" t="s">
        <v>218</v>
      </c>
      <c r="C58" s="12" t="s">
        <v>35</v>
      </c>
      <c r="D58" s="12">
        <v>1</v>
      </c>
      <c r="E58" s="15">
        <v>45317</v>
      </c>
      <c r="F58" s="12" t="s">
        <v>15</v>
      </c>
      <c r="G58" s="12" t="s">
        <v>155</v>
      </c>
      <c r="H58" s="12" t="s">
        <v>156</v>
      </c>
      <c r="I58" s="11" t="str">
        <f t="shared" si="0"/>
        <v>Salt Lake City, Utah</v>
      </c>
      <c r="J58" s="12" t="s">
        <v>18</v>
      </c>
      <c r="K58" s="12" t="s">
        <v>19</v>
      </c>
      <c r="L58" s="8">
        <v>34</v>
      </c>
      <c r="M58" s="4" t="s">
        <v>49</v>
      </c>
      <c r="N58" s="48"/>
    </row>
    <row r="59" spans="1:21" x14ac:dyDescent="0.25">
      <c r="A59" s="12" t="s">
        <v>219</v>
      </c>
      <c r="B59" s="12" t="s">
        <v>220</v>
      </c>
      <c r="C59" s="12" t="s">
        <v>23</v>
      </c>
      <c r="D59" s="12">
        <v>6</v>
      </c>
      <c r="E59" s="15">
        <v>45317</v>
      </c>
      <c r="F59" s="12" t="s">
        <v>15</v>
      </c>
      <c r="G59" s="12" t="s">
        <v>120</v>
      </c>
      <c r="H59" s="12" t="s">
        <v>121</v>
      </c>
      <c r="I59" s="11" t="str">
        <f t="shared" si="0"/>
        <v>Minneapolis, Minnesota</v>
      </c>
      <c r="J59" s="12" t="s">
        <v>26</v>
      </c>
      <c r="K59" s="12" t="s">
        <v>19</v>
      </c>
      <c r="L59" s="8">
        <v>18</v>
      </c>
      <c r="M59" s="4" t="s">
        <v>27</v>
      </c>
      <c r="N59" s="48"/>
    </row>
    <row r="60" spans="1:21" x14ac:dyDescent="0.25">
      <c r="A60" s="12" t="s">
        <v>221</v>
      </c>
      <c r="B60" s="12" t="s">
        <v>222</v>
      </c>
      <c r="C60" s="12" t="s">
        <v>23</v>
      </c>
      <c r="D60" s="12">
        <v>4</v>
      </c>
      <c r="E60" s="15">
        <v>45318</v>
      </c>
      <c r="F60" s="12" t="s">
        <v>15</v>
      </c>
      <c r="G60" s="12" t="s">
        <v>223</v>
      </c>
      <c r="H60" s="12" t="s">
        <v>200</v>
      </c>
      <c r="I60" s="11" t="str">
        <f t="shared" si="0"/>
        <v>Evansville, Indiana</v>
      </c>
      <c r="J60" s="12" t="s">
        <v>38</v>
      </c>
      <c r="K60" s="12" t="s">
        <v>19</v>
      </c>
      <c r="L60" s="8">
        <v>23</v>
      </c>
      <c r="M60" s="4" t="s">
        <v>27</v>
      </c>
      <c r="N60" s="48"/>
    </row>
    <row r="61" spans="1:21" x14ac:dyDescent="0.25">
      <c r="A61" s="12" t="s">
        <v>224</v>
      </c>
      <c r="B61" s="12" t="s">
        <v>225</v>
      </c>
      <c r="C61" s="12" t="s">
        <v>14</v>
      </c>
      <c r="D61" s="12">
        <v>7</v>
      </c>
      <c r="E61" s="15">
        <v>45318</v>
      </c>
      <c r="F61" s="12" t="s">
        <v>15</v>
      </c>
      <c r="G61" s="12" t="s">
        <v>226</v>
      </c>
      <c r="H61" s="12" t="s">
        <v>196</v>
      </c>
      <c r="I61" s="11" t="str">
        <f t="shared" si="0"/>
        <v>Rockford, Illinois</v>
      </c>
      <c r="J61" s="12" t="s">
        <v>26</v>
      </c>
      <c r="K61" s="12" t="s">
        <v>19</v>
      </c>
      <c r="L61" s="8">
        <v>37</v>
      </c>
      <c r="M61" s="4" t="s">
        <v>27</v>
      </c>
      <c r="N61" s="48"/>
    </row>
    <row r="62" spans="1:21" x14ac:dyDescent="0.25">
      <c r="A62" s="12" t="s">
        <v>227</v>
      </c>
      <c r="B62" s="12" t="s">
        <v>228</v>
      </c>
      <c r="C62" s="12" t="s">
        <v>52</v>
      </c>
      <c r="D62" s="12">
        <v>9</v>
      </c>
      <c r="E62" s="15">
        <v>45319</v>
      </c>
      <c r="F62" s="12" t="s">
        <v>15</v>
      </c>
      <c r="G62" s="12" t="s">
        <v>229</v>
      </c>
      <c r="H62" s="12" t="s">
        <v>77</v>
      </c>
      <c r="I62" s="11" t="str">
        <f t="shared" si="0"/>
        <v>Harrisburg, Pennsylvania</v>
      </c>
      <c r="J62" s="12" t="s">
        <v>45</v>
      </c>
      <c r="K62" s="12" t="s">
        <v>19</v>
      </c>
      <c r="L62" s="8">
        <v>14</v>
      </c>
      <c r="M62" s="4" t="s">
        <v>49</v>
      </c>
      <c r="N62" s="48"/>
    </row>
    <row r="63" spans="1:21" x14ac:dyDescent="0.25">
      <c r="A63" s="12" t="s">
        <v>230</v>
      </c>
      <c r="B63" s="12" t="s">
        <v>231</v>
      </c>
      <c r="C63" s="12" t="s">
        <v>23</v>
      </c>
      <c r="D63" s="12">
        <v>5</v>
      </c>
      <c r="E63" s="15">
        <v>45319</v>
      </c>
      <c r="F63" s="12" t="s">
        <v>15</v>
      </c>
      <c r="G63" s="12" t="s">
        <v>232</v>
      </c>
      <c r="H63" s="12" t="s">
        <v>184</v>
      </c>
      <c r="I63" s="11" t="str">
        <f t="shared" si="0"/>
        <v>Reno, Nevada</v>
      </c>
      <c r="J63" s="12" t="s">
        <v>45</v>
      </c>
      <c r="K63" s="12" t="s">
        <v>19</v>
      </c>
      <c r="L63" s="8">
        <v>31</v>
      </c>
      <c r="M63" s="4" t="s">
        <v>32</v>
      </c>
      <c r="N63" s="48"/>
    </row>
    <row r="64" spans="1:21" x14ac:dyDescent="0.25">
      <c r="A64" s="12" t="s">
        <v>233</v>
      </c>
      <c r="B64" s="12" t="s">
        <v>234</v>
      </c>
      <c r="C64" s="12" t="s">
        <v>35</v>
      </c>
      <c r="D64" s="12">
        <v>1</v>
      </c>
      <c r="E64" s="15">
        <v>45320</v>
      </c>
      <c r="F64" s="12" t="s">
        <v>53</v>
      </c>
      <c r="G64" s="12" t="s">
        <v>235</v>
      </c>
      <c r="H64" s="12" t="s">
        <v>196</v>
      </c>
      <c r="I64" s="11" t="str">
        <f t="shared" si="0"/>
        <v>Bloomington, Illinois</v>
      </c>
      <c r="J64" s="12" t="s">
        <v>26</v>
      </c>
      <c r="K64" s="12" t="s">
        <v>19</v>
      </c>
      <c r="L64" s="8">
        <v>10</v>
      </c>
      <c r="M64" s="4" t="s">
        <v>32</v>
      </c>
      <c r="N64" s="48"/>
    </row>
    <row r="65" spans="1:14" x14ac:dyDescent="0.25">
      <c r="A65" s="12" t="s">
        <v>236</v>
      </c>
      <c r="B65" s="12" t="s">
        <v>237</v>
      </c>
      <c r="C65" s="12" t="s">
        <v>23</v>
      </c>
      <c r="D65" s="12">
        <v>3</v>
      </c>
      <c r="E65" s="15">
        <v>45320</v>
      </c>
      <c r="F65" s="12" t="s">
        <v>15</v>
      </c>
      <c r="G65" s="12" t="s">
        <v>238</v>
      </c>
      <c r="H65" s="12" t="s">
        <v>31</v>
      </c>
      <c r="I65" s="11" t="str">
        <f t="shared" si="0"/>
        <v>Katy, Texas</v>
      </c>
      <c r="J65" s="12" t="s">
        <v>18</v>
      </c>
      <c r="K65" s="12" t="s">
        <v>70</v>
      </c>
      <c r="L65" s="8">
        <v>45</v>
      </c>
      <c r="M65" s="4" t="s">
        <v>49</v>
      </c>
      <c r="N65" s="48"/>
    </row>
    <row r="66" spans="1:14" x14ac:dyDescent="0.25">
      <c r="A66" s="12" t="s">
        <v>239</v>
      </c>
      <c r="B66" s="12" t="s">
        <v>240</v>
      </c>
      <c r="C66" s="12" t="s">
        <v>23</v>
      </c>
      <c r="D66" s="12">
        <v>5</v>
      </c>
      <c r="E66" s="15">
        <v>45320</v>
      </c>
      <c r="F66" s="12" t="s">
        <v>15</v>
      </c>
      <c r="G66" s="12" t="s">
        <v>57</v>
      </c>
      <c r="H66" s="12" t="s">
        <v>58</v>
      </c>
      <c r="I66" s="11" t="str">
        <f t="shared" si="0"/>
        <v>Little Rock, Arkansas</v>
      </c>
      <c r="J66" s="12" t="s">
        <v>38</v>
      </c>
      <c r="K66" s="12" t="s">
        <v>19</v>
      </c>
      <c r="L66" s="8">
        <v>8</v>
      </c>
      <c r="M66" s="4" t="s">
        <v>32</v>
      </c>
      <c r="N66" s="48"/>
    </row>
    <row r="67" spans="1:14" x14ac:dyDescent="0.25">
      <c r="A67" s="12" t="s">
        <v>241</v>
      </c>
      <c r="B67" s="12" t="s">
        <v>242</v>
      </c>
      <c r="C67" s="12" t="s">
        <v>42</v>
      </c>
      <c r="D67" s="12">
        <v>8</v>
      </c>
      <c r="E67" s="15">
        <v>45320</v>
      </c>
      <c r="F67" s="12" t="s">
        <v>15</v>
      </c>
      <c r="G67" s="12" t="s">
        <v>243</v>
      </c>
      <c r="H67" s="12" t="s">
        <v>69</v>
      </c>
      <c r="I67" s="11" t="str">
        <f t="shared" si="0"/>
        <v>Concord, California</v>
      </c>
      <c r="J67" s="12" t="s">
        <v>38</v>
      </c>
      <c r="K67" s="12" t="s">
        <v>39</v>
      </c>
      <c r="L67" s="8">
        <v>35</v>
      </c>
      <c r="M67" s="4" t="s">
        <v>27</v>
      </c>
      <c r="N67" s="48"/>
    </row>
    <row r="68" spans="1:14" x14ac:dyDescent="0.25">
      <c r="A68" s="12" t="s">
        <v>244</v>
      </c>
      <c r="B68" s="12" t="s">
        <v>245</v>
      </c>
      <c r="C68" s="12" t="s">
        <v>52</v>
      </c>
      <c r="D68" s="12">
        <v>9</v>
      </c>
      <c r="E68" s="15">
        <v>45320</v>
      </c>
      <c r="F68" s="12" t="s">
        <v>53</v>
      </c>
      <c r="G68" s="12" t="s">
        <v>110</v>
      </c>
      <c r="H68" s="12" t="s">
        <v>31</v>
      </c>
      <c r="I68" s="11" t="str">
        <f t="shared" ref="I68:I72" si="16">CONCATENATE(G68,", ",H68)</f>
        <v>Lubbock, Texas</v>
      </c>
      <c r="J68" s="12" t="s">
        <v>26</v>
      </c>
      <c r="K68" s="12" t="s">
        <v>19</v>
      </c>
      <c r="L68" s="8">
        <v>33</v>
      </c>
      <c r="M68" s="4" t="s">
        <v>27</v>
      </c>
      <c r="N68" s="48"/>
    </row>
    <row r="69" spans="1:14" x14ac:dyDescent="0.25">
      <c r="A69" s="12" t="s">
        <v>246</v>
      </c>
      <c r="B69" s="12" t="s">
        <v>247</v>
      </c>
      <c r="C69" s="12" t="s">
        <v>14</v>
      </c>
      <c r="D69" s="12">
        <v>8</v>
      </c>
      <c r="E69" s="15">
        <v>45321</v>
      </c>
      <c r="F69" s="12" t="s">
        <v>53</v>
      </c>
      <c r="G69" s="12" t="s">
        <v>195</v>
      </c>
      <c r="H69" s="12" t="s">
        <v>196</v>
      </c>
      <c r="I69" s="11" t="str">
        <f t="shared" si="16"/>
        <v>Chicago, Illinois</v>
      </c>
      <c r="J69" s="12" t="s">
        <v>26</v>
      </c>
      <c r="K69" s="12" t="s">
        <v>19</v>
      </c>
      <c r="L69" s="8">
        <v>8</v>
      </c>
      <c r="M69" s="4" t="s">
        <v>49</v>
      </c>
      <c r="N69" s="48"/>
    </row>
    <row r="70" spans="1:14" x14ac:dyDescent="0.25">
      <c r="A70" s="12" t="s">
        <v>248</v>
      </c>
      <c r="B70" s="12" t="s">
        <v>249</v>
      </c>
      <c r="C70" s="12" t="s">
        <v>23</v>
      </c>
      <c r="D70" s="12">
        <v>3</v>
      </c>
      <c r="E70" s="15">
        <v>45321</v>
      </c>
      <c r="F70" s="12" t="s">
        <v>15</v>
      </c>
      <c r="G70" s="12" t="s">
        <v>250</v>
      </c>
      <c r="H70" s="12" t="s">
        <v>251</v>
      </c>
      <c r="I70" s="11" t="str">
        <f t="shared" si="16"/>
        <v>Columbus, Ohio</v>
      </c>
      <c r="J70" s="12" t="s">
        <v>45</v>
      </c>
      <c r="K70" s="12" t="s">
        <v>19</v>
      </c>
      <c r="L70" s="8">
        <v>19</v>
      </c>
      <c r="M70" s="4" t="s">
        <v>49</v>
      </c>
      <c r="N70" s="48"/>
    </row>
    <row r="71" spans="1:14" x14ac:dyDescent="0.25">
      <c r="A71" s="12" t="s">
        <v>252</v>
      </c>
      <c r="B71" s="12" t="s">
        <v>253</v>
      </c>
      <c r="C71" s="12" t="s">
        <v>23</v>
      </c>
      <c r="D71" s="12">
        <v>3</v>
      </c>
      <c r="E71" s="15">
        <v>45322</v>
      </c>
      <c r="F71" s="12" t="s">
        <v>15</v>
      </c>
      <c r="G71" s="12" t="s">
        <v>250</v>
      </c>
      <c r="H71" s="12" t="s">
        <v>254</v>
      </c>
      <c r="I71" s="11" t="str">
        <f t="shared" si="16"/>
        <v>Columbus, Georgia</v>
      </c>
      <c r="J71" s="12" t="s">
        <v>45</v>
      </c>
      <c r="K71" s="12" t="s">
        <v>19</v>
      </c>
      <c r="L71" s="8">
        <v>23</v>
      </c>
      <c r="M71" s="4" t="s">
        <v>27</v>
      </c>
      <c r="N71" s="48"/>
    </row>
    <row r="72" spans="1:14" ht="14.4" thickBot="1" x14ac:dyDescent="0.3">
      <c r="A72" s="13" t="s">
        <v>255</v>
      </c>
      <c r="B72" s="13" t="s">
        <v>256</v>
      </c>
      <c r="C72" s="13" t="s">
        <v>23</v>
      </c>
      <c r="D72" s="13">
        <v>5</v>
      </c>
      <c r="E72" s="16">
        <v>45322</v>
      </c>
      <c r="F72" s="13" t="s">
        <v>116</v>
      </c>
      <c r="G72" s="13" t="s">
        <v>99</v>
      </c>
      <c r="H72" s="13" t="s">
        <v>100</v>
      </c>
      <c r="I72" s="50" t="str">
        <f t="shared" si="16"/>
        <v>New York City, New York</v>
      </c>
      <c r="J72" s="13" t="s">
        <v>18</v>
      </c>
      <c r="K72" s="13" t="s">
        <v>39</v>
      </c>
      <c r="L72" s="9">
        <v>35</v>
      </c>
      <c r="M72" s="5" t="s">
        <v>27</v>
      </c>
      <c r="N72" s="48"/>
    </row>
    <row r="73" spans="1:14" x14ac:dyDescent="0.25">
      <c r="L73" s="80">
        <f>AVEDEV(L2:L72)</f>
        <v>11.035102040816327</v>
      </c>
    </row>
  </sheetData>
  <mergeCells count="8">
    <mergeCell ref="P51:Q51"/>
    <mergeCell ref="S38:T38"/>
    <mergeCell ref="P28:Q28"/>
    <mergeCell ref="T21:Y23"/>
    <mergeCell ref="A1:M1"/>
    <mergeCell ref="P5:Q5"/>
    <mergeCell ref="P14:Q14"/>
    <mergeCell ref="P20:Q20"/>
  </mergeCells>
  <dataValidations count="6">
    <dataValidation type="list" allowBlank="1" showInputMessage="1" showErrorMessage="1" sqref="P3" xr:uid="{570512DE-548D-4037-9B02-C97C98FF2DBD}">
      <formula1>$A$3:$A$72</formula1>
    </dataValidation>
    <dataValidation type="list" allowBlank="1" showInputMessage="1" showErrorMessage="1" sqref="P6:P8" xr:uid="{9F941938-FF81-4052-89A7-BE3555F6F6AF}">
      <formula1>$F$3:$F$72</formula1>
    </dataValidation>
    <dataValidation type="list" allowBlank="1" showInputMessage="1" showErrorMessage="1" sqref="P21:P25" xr:uid="{4F08E340-1563-4B89-BDD4-AB935B9E9A9D}">
      <formula1>$C$3:$C$72</formula1>
    </dataValidation>
    <dataValidation type="list" allowBlank="1" showInputMessage="1" showErrorMessage="1" sqref="P29:P32 P52:P55" xr:uid="{32BF27A2-67AD-43D1-A0E3-6B4B66B47846}">
      <formula1>$J$3:$J$72</formula1>
    </dataValidation>
    <dataValidation type="list" allowBlank="1" showInputMessage="1" showErrorMessage="1" sqref="P45:P48" xr:uid="{C7C5F769-17D5-427D-837A-F96ECB1C5FF8}">
      <formula1>$M$3:$M$72</formula1>
    </dataValidation>
    <dataValidation type="list" allowBlank="1" showInputMessage="1" showErrorMessage="1" sqref="S39:S41" xr:uid="{1F788640-05A1-4DEB-B705-1EDFF359B200}">
      <formula1>$K$3:$K$72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 Center Analsysis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robinson</dc:creator>
  <cp:lastModifiedBy>kevin robinson</cp:lastModifiedBy>
  <dcterms:created xsi:type="dcterms:W3CDTF">2025-08-29T23:34:31Z</dcterms:created>
  <dcterms:modified xsi:type="dcterms:W3CDTF">2025-09-14T19:54:38Z</dcterms:modified>
</cp:coreProperties>
</file>