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1a04007f80a09c/Desktop/"/>
    </mc:Choice>
  </mc:AlternateContent>
  <xr:revisionPtr revIDLastSave="0" documentId="8_{4AE091B2-67E9-4D8B-959E-6442D3EDE6C8}" xr6:coauthVersionLast="47" xr6:coauthVersionMax="47" xr10:uidLastSave="{00000000-0000-0000-0000-000000000000}"/>
  <bookViews>
    <workbookView xWindow="-120" yWindow="-120" windowWidth="24240" windowHeight="13020" firstSheet="8" activeTab="13" xr2:uid="{6428DFF4-B866-4F75-B295-D52EBE45DE20}"/>
  </bookViews>
  <sheets>
    <sheet name="Production Capacity" sheetId="1" r:id="rId1"/>
    <sheet name="Cycle Time" sheetId="4" r:id="rId2"/>
    <sheet name="Takt Time" sheetId="3" r:id="rId3"/>
    <sheet name="OTD" sheetId="5" r:id="rId4"/>
    <sheet name="Scrap Rate" sheetId="6" r:id="rId5"/>
    <sheet name="Capacity Utilization " sheetId="7" r:id="rId6"/>
    <sheet name="FPY &amp; Rolling FPY" sheetId="8" r:id="rId7"/>
    <sheet name="Kanban System" sheetId="9" r:id="rId8"/>
    <sheet name="Labor Efficiency &amp; Productivity" sheetId="10" r:id="rId9"/>
    <sheet name="Lead Time" sheetId="11" r:id="rId10"/>
    <sheet name="Min. Manpower" sheetId="12" r:id="rId11"/>
    <sheet name="SetUp Time" sheetId="13" r:id="rId12"/>
    <sheet name="Downtime" sheetId="14" r:id="rId13"/>
    <sheet name="Normal Time " sheetId="15" r:id="rId14"/>
    <sheet name="Queue Wait Time (Little's Law)" sheetId="16" r:id="rId15"/>
    <sheet name="# of Employees" sheetId="17" r:id="rId16"/>
    <sheet name="Absenteeism Rate" sheetId="19" r:id="rId17"/>
    <sheet name="Overtime Ratio" sheetId="20" r:id="rId18"/>
    <sheet name="Total Annual Hours" sheetId="21" r:id="rId19"/>
    <sheet name="OEE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0" l="1"/>
  <c r="A9" i="8"/>
  <c r="H6" i="8"/>
  <c r="E6" i="8"/>
  <c r="B6" i="8"/>
  <c r="B11" i="22"/>
  <c r="B9" i="22"/>
  <c r="B10" i="22"/>
  <c r="B7" i="22"/>
  <c r="B7" i="21"/>
  <c r="B9" i="21" s="1"/>
  <c r="B10" i="21" s="1"/>
  <c r="B8" i="21"/>
  <c r="B4" i="20"/>
  <c r="B6" i="19"/>
  <c r="B5" i="19"/>
  <c r="B6" i="17"/>
  <c r="B7" i="17" s="1"/>
  <c r="B8" i="17" s="1"/>
  <c r="B9" i="17" s="1"/>
  <c r="B4" i="16"/>
  <c r="D2" i="15"/>
  <c r="D3" i="15"/>
  <c r="D4" i="15"/>
  <c r="F2" i="14"/>
  <c r="F3" i="14"/>
  <c r="F4" i="14"/>
  <c r="B5" i="14"/>
  <c r="C5" i="14"/>
  <c r="D5" i="14"/>
  <c r="E5" i="14"/>
  <c r="F5" i="14"/>
  <c r="B6" i="14"/>
  <c r="C6" i="14"/>
  <c r="D6" i="14"/>
  <c r="E6" i="14"/>
  <c r="F6" i="14"/>
  <c r="F2" i="13"/>
  <c r="F5" i="13" s="1"/>
  <c r="F3" i="13"/>
  <c r="F4" i="13"/>
  <c r="B5" i="13"/>
  <c r="C5" i="13"/>
  <c r="D5" i="13"/>
  <c r="E5" i="13"/>
  <c r="F2" i="12"/>
  <c r="G2" i="12" s="1"/>
  <c r="F3" i="12"/>
  <c r="F1" i="12" s="1"/>
  <c r="B2" i="12" s="1"/>
  <c r="F7" i="12"/>
  <c r="B8" i="12"/>
  <c r="B7" i="12" s="1"/>
  <c r="C7" i="12" s="1"/>
  <c r="B3" i="11"/>
  <c r="B1" i="10"/>
  <c r="B6" i="10"/>
  <c r="B1" i="9"/>
  <c r="B1" i="8"/>
  <c r="B1" i="7"/>
  <c r="B1" i="6"/>
  <c r="B1" i="5"/>
  <c r="B5" i="5" s="1"/>
  <c r="C1" i="4"/>
  <c r="B1" i="4"/>
  <c r="B2" i="4"/>
  <c r="B1" i="3"/>
  <c r="C1" i="3" s="1"/>
  <c r="B2" i="3"/>
  <c r="G1" i="3"/>
  <c r="B1" i="1"/>
  <c r="B10" i="1"/>
  <c r="B5" i="1"/>
  <c r="B6" i="1"/>
  <c r="B7" i="1"/>
  <c r="D5" i="15" l="1"/>
  <c r="B3" i="12"/>
  <c r="B1" i="12" s="1"/>
  <c r="B2" i="11"/>
  <c r="B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tc={5A3C5300-D894-49A5-B2D8-F3A7FD214BFF}</author>
    <author>tc={B209B8A3-C756-44E5-A8B6-34464E5D907E}</author>
    <author>tc={B2A298E6-6042-4807-AE2B-26D5A59E90DD}</author>
  </authors>
  <commentList>
    <comment ref="A1" authorId="0" shapeId="0" xr:uid="{5A3C5300-D894-49A5-B2D8-F3A7FD214BF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rate of output that can be produced per unit time (ideal conditions) absolute best always higher than effective capacity.</t>
      </text>
    </comment>
    <comment ref="A5" authorId="1" shapeId="0" xr:uid="{B209B8A3-C756-44E5-A8B6-34464E5D90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actual capacity that is reasonably be expected (long run), normal operating conditions. Considers downtime, such as preventive or unplanned maintenance.
</t>
      </text>
    </comment>
    <comment ref="A10" authorId="2" shapeId="0" xr:uid="{B2A298E6-6042-4807-AE2B-26D5A59E90DD}">
      <text>
        <t>[Threaded comment]
Your version of Excel allows you to read this threaded comment; however, any edits to it will get removed if the file is opened in a newer version of Excel. Learn more: https://go.microsoft.com/fwlink/?linkid=870924
Comment:
    Capacity cushion. Capacity reserves for unexpected events. Demand surges, material shortages, equipment breakdowns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tc={6757D757-A4EB-4A29-A188-6750D380DFA0}</author>
  </authors>
  <commentList>
    <comment ref="H1" authorId="0" shapeId="0" xr:uid="{6757D757-A4EB-4A29-A188-6750D380DF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Setup time is the period required to prepare a machine or process for a new production run. It involves planned activities to change over from the last batch to the next batch, including cleaning, tool changes, adjustments, and trial runs.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tc={6E760295-0625-458C-A26F-16D8CCC9D95C}</author>
  </authors>
  <commentList>
    <comment ref="H1" authorId="0" shapeId="0" xr:uid="{6E760295-0625-458C-A26F-16D8CCC9D9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Downtime refers to periods when a machine or process is not in operation, impacting productivity. Calculating downtime involves identifying the causes and recording the duration of each downtime event.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tc={3958DFD0-E3F2-497A-9ADA-1C17F92FDB84}</author>
    <author>tc={D17C13B8-B6FE-4F8E-B992-D8C074E6B5F8}</author>
  </authors>
  <commentList>
    <comment ref="F1" authorId="0" shapeId="0" xr:uid="{3958DFD0-E3F2-497A-9ADA-1C17F92FDB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 time is an important metric in work measurement, representing the time required to complete a task under normal working conditions. It is calculated by taking into account the observed time and applying a performance rating to adjust for the worker's pace </t>
      </text>
    </comment>
    <comment ref="F7" authorId="1" shapeId="0" xr:uid="{D17C13B8-B6FE-4F8E-B992-D8C074E6B5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Performance rating is a critical factor in work measurement, used to adjust observed times to account for the speed and efficiency of the worker performing the task. It is expressed as a percentage and reflects the worker's performance relative to a standard pace.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tc={01B12354-6772-45C2-9CBC-0A198477C515}</author>
  </authors>
  <commentList>
    <comment ref="D1" authorId="0" shapeId="0" xr:uid="{01B12354-6772-45C2-9CBC-0A198477C5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determine the optimal number of employees required for a given process, it's essential to consider several factors such as the total workload, cycle time, working hours, and efficiency. Here's a systematic approach to calculate the number of employees needed. 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tc={39C03DFD-1DC2-431C-877C-E62B827E65C7}</author>
  </authors>
  <commentList>
    <comment ref="D1" authorId="0" shapeId="0" xr:uid="{39C03DFD-1DC2-431C-877C-E62B827E65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overtime ratio is a measure of the proportion of total working hours that are overtime. It helps organizations understand the extent to which they are relying on overtime to meet production or service demands. 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tc={FB07B038-84B0-4CB0-B7A7-9C5513F37626}</author>
  </authors>
  <commentList>
    <comment ref="F1" authorId="0" shapeId="0" xr:uid="{FB07B038-84B0-4CB0-B7A7-9C5513F376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Total annual hours is the total number of hours an employee or a workforce is expected to work in a year. This metric is important for workforce planning, productivity analysis, and budgeting. 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tc={3990F25B-2D4B-493B-A646-4C317F128C94}</author>
  </authors>
  <commentList>
    <comment ref="D1" authorId="0" shapeId="0" xr:uid="{3990F25B-2D4B-493B-A646-4C317F128C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Overall Equipment Effectiveness (OEE) is a key performance indicator (KPI) in manufacturing that measures the efficiency and effectiveness of equipment. It is expressed as a percentage and is calculated by multiplying the three OEE factors: Availability, Performance, and Quality. </t>
      </text>
    </comment>
  </commentList>
</comments>
</file>

<file path=xl/sharedStrings.xml><?xml version="1.0" encoding="utf-8"?>
<sst xmlns="http://schemas.openxmlformats.org/spreadsheetml/2006/main" count="298" uniqueCount="254">
  <si>
    <t>Theoretical Capacity</t>
  </si>
  <si>
    <t>Effective Capacity</t>
  </si>
  <si>
    <t>Safety Capacity</t>
  </si>
  <si>
    <t>Units/ Shift</t>
  </si>
  <si>
    <t>Shifts/Month</t>
  </si>
  <si>
    <t>units per month</t>
  </si>
  <si>
    <t>Downtown (PM)</t>
  </si>
  <si>
    <t>Setup Time</t>
  </si>
  <si>
    <t>Takt Time</t>
  </si>
  <si>
    <t>Net Available Time</t>
  </si>
  <si>
    <t>Total Customer Demand (units produced per day)</t>
  </si>
  <si>
    <t xml:space="preserve">Lunch </t>
  </si>
  <si>
    <t>Break</t>
  </si>
  <si>
    <t>Mins in Hour</t>
  </si>
  <si>
    <t># of Hours</t>
  </si>
  <si>
    <t>Break Interval (mins)</t>
  </si>
  <si>
    <t>Takt Time (mins)</t>
  </si>
  <si>
    <t>seconds</t>
  </si>
  <si>
    <t>Start Time</t>
  </si>
  <si>
    <t>End Time</t>
  </si>
  <si>
    <t>Cycle Time (secs.)</t>
  </si>
  <si>
    <t>mins.</t>
  </si>
  <si>
    <t>On-Time Delivery (OTD)</t>
  </si>
  <si>
    <t>On-Time Deliveries</t>
  </si>
  <si>
    <t>Total Deliveries</t>
  </si>
  <si>
    <t>Variation + or -</t>
  </si>
  <si>
    <t>Current Baseline OTD</t>
  </si>
  <si>
    <t>Scrap</t>
  </si>
  <si>
    <t>Total Units Produced</t>
  </si>
  <si>
    <t>Scrap Rate</t>
  </si>
  <si>
    <t>Acutal Output</t>
  </si>
  <si>
    <t>Capacity Utilization</t>
  </si>
  <si>
    <t>Maximum Possible Output</t>
  </si>
  <si>
    <t>&lt;-Annotate Starving or Blocking Processes unit amount &amp; quantify as Tied up capital &amp; perform TOC eleveation</t>
  </si>
  <si>
    <t>&lt;-Assumption moving at constraints</t>
  </si>
  <si>
    <t>&lt;-Given Process Step or Resource</t>
  </si>
  <si>
    <t>First Pass Yield (FPY)</t>
  </si>
  <si>
    <t>Total Units</t>
  </si>
  <si>
    <t>Units Needed Rework</t>
  </si>
  <si>
    <t xml:space="preserve"># of Kanban cards </t>
  </si>
  <si>
    <r>
      <t>❑</t>
    </r>
    <r>
      <rPr>
        <b/>
        <sz val="10"/>
        <color rgb="FFF80000"/>
        <rFont val="Times New Roman"/>
        <family val="1"/>
      </rPr>
      <t>K = (Expected demand during lead time + Safety Stock) / Size of the container = (DL+S)/C</t>
    </r>
  </si>
  <si>
    <r>
      <t>■</t>
    </r>
    <r>
      <rPr>
        <sz val="10"/>
        <color rgb="FF000000"/>
        <rFont val="Times New Roman"/>
        <family val="1"/>
      </rPr>
      <t>D = average demand per period</t>
    </r>
  </si>
  <si>
    <r>
      <t>■</t>
    </r>
    <r>
      <rPr>
        <sz val="10"/>
        <color rgb="FF000000"/>
        <rFont val="Times New Roman"/>
        <family val="1"/>
      </rPr>
      <t>L = lead time to replenish an order</t>
    </r>
  </si>
  <si>
    <r>
      <t>■</t>
    </r>
    <r>
      <rPr>
        <sz val="10"/>
        <color rgb="FF000000"/>
        <rFont val="Times New Roman"/>
        <family val="1"/>
      </rPr>
      <t>S = safety stock expressed in days (hours, etc.) of demand</t>
    </r>
  </si>
  <si>
    <r>
      <t>■</t>
    </r>
    <r>
      <rPr>
        <sz val="10"/>
        <color rgb="FF000000"/>
        <rFont val="Times New Roman"/>
        <family val="1"/>
      </rPr>
      <t xml:space="preserve">C = Container size </t>
    </r>
  </si>
  <si>
    <t>Container Size</t>
  </si>
  <si>
    <r>
      <t>❑</t>
    </r>
    <r>
      <rPr>
        <sz val="10"/>
        <color rgb="FF000000"/>
        <rFont val="Times New Roman"/>
        <family val="1"/>
      </rPr>
      <t xml:space="preserve">each container represents the minimum production lot size and </t>
    </r>
  </si>
  <si>
    <r>
      <t>❑</t>
    </r>
    <r>
      <rPr>
        <sz val="10"/>
        <color rgb="FF000000"/>
        <rFont val="Times New Roman"/>
        <family val="1"/>
      </rPr>
      <t>the number of such containers determines directly the amount of WIP in system</t>
    </r>
  </si>
  <si>
    <t>Lead Time (days)</t>
  </si>
  <si>
    <t>Production Lead Time (days)</t>
  </si>
  <si>
    <t>Safety Stock (hours)</t>
  </si>
  <si>
    <t>Avg. Demand (daily)</t>
  </si>
  <si>
    <t>Workday Length (hours)</t>
  </si>
  <si>
    <t>MAKE SURE TIME UNIT MATCH</t>
  </si>
  <si>
    <t>BASIC PULL INVENTORY CONTROL – EOQ and ROP</t>
  </si>
  <si>
    <t>Assumption: No Demand Variation, No Lead Time Variation</t>
  </si>
  <si>
    <t>ADVANCED PULL INVENTORY CONTROL – CONTINUOUS REVIEW SYSTEM</t>
  </si>
  <si>
    <t>Assumption: Demand Variation, Lead Time Variation</t>
  </si>
  <si>
    <t>EOQ = Economic Order Quantity (Units)</t>
  </si>
  <si>
    <t>D = Annual Demand (Units per Year)</t>
  </si>
  <si>
    <t>S = Supply, Order Cost ($ per order)</t>
  </si>
  <si>
    <t>I = Inventory Carrying Cost (% per year)</t>
  </si>
  <si>
    <t>C = Product Cost, Value ($ per unit)</t>
  </si>
  <si>
    <t>Q = EOQ</t>
  </si>
  <si>
    <t>Q = Batch Size (Units)</t>
  </si>
  <si>
    <t>ROP = d ∗ LT</t>
  </si>
  <si>
    <t>ROP = Reorder Point (Units)</t>
  </si>
  <si>
    <t>d = Average Demand (Units per day)</t>
  </si>
  <si>
    <t>LT = Lead Time (days)</t>
  </si>
  <si>
    <t>T*= Time between Orders (Years)</t>
  </si>
  <si>
    <t>N= Number of Orders (supply orders)</t>
  </si>
  <si>
    <t>Total cost = Procurement cost + Inventory Carrying cost</t>
  </si>
  <si>
    <t>EOQ = √(2 ∗ D ∗ S)/(I ∗ C)</t>
  </si>
  <si>
    <t>T∗ =Q/D</t>
  </si>
  <si>
    <t>N =D/Q</t>
  </si>
  <si>
    <t>Total Cost = [S ∗ (D/Q)]+[I * C * Q/2]</t>
  </si>
  <si>
    <t>Standard Hours</t>
  </si>
  <si>
    <t>Actual Hours</t>
  </si>
  <si>
    <t>Labor Productivity</t>
  </si>
  <si>
    <t>Labor Hours</t>
  </si>
  <si>
    <t>Against Baseline Avg.</t>
  </si>
  <si>
    <t xml:space="preserve">units per hour (UPH) </t>
  </si>
  <si>
    <t>Actual or Target Output (units)</t>
  </si>
  <si>
    <t>&lt;-The amount of time that should have been taken to complete the work, based on predefined standards or benchmarks.</t>
  </si>
  <si>
    <t>&lt;-The actual time it took to complete the work.</t>
  </si>
  <si>
    <t>Labor Efficiency (no specific measure)</t>
  </si>
  <si>
    <t>&lt;-If above 1, compare against baseline average (account for skillset variation) evaluate best method and identify what caused. More capacity if over 1</t>
  </si>
  <si>
    <t>Order Delivery Date</t>
  </si>
  <si>
    <t>Order Received Date</t>
  </si>
  <si>
    <t>Against Baseline (vary across product &amp; services and industry)</t>
  </si>
  <si>
    <t xml:space="preserve">^Then decompose and aggregate back up^, highlight variation </t>
  </si>
  <si>
    <t xml:space="preserve">Min Manpower </t>
  </si>
  <si>
    <t>Avg. Labor Content</t>
  </si>
  <si>
    <t xml:space="preserve">Total Units Produced </t>
  </si>
  <si>
    <t>Total Labor Time (mins.)</t>
  </si>
  <si>
    <t>Setup Instance</t>
  </si>
  <si>
    <t>Cleaning Time (min)</t>
  </si>
  <si>
    <t>Tool Change Time (min)</t>
  </si>
  <si>
    <t>Adjustment Time (min)</t>
  </si>
  <si>
    <t>Trial Run Time (min)</t>
  </si>
  <si>
    <t>Total Setup Time (min)</t>
  </si>
  <si>
    <t>Average</t>
  </si>
  <si>
    <t>Total Setup Time=∑(Time for each setup activity)</t>
  </si>
  <si>
    <t>Reducing Setup Time</t>
  </si>
  <si>
    <t>To improve efficiency, many companies aim to reduce setup time through methods such as:</t>
  </si>
  <si>
    <r>
      <t>Standardization</t>
    </r>
    <r>
      <rPr>
        <sz val="12"/>
        <color theme="1"/>
        <rFont val="Times New Roman"/>
        <family val="2"/>
      </rPr>
      <t>: Creating standard operating procedures for setups.</t>
    </r>
  </si>
  <si>
    <r>
      <t>5S Methodology</t>
    </r>
    <r>
      <rPr>
        <sz val="12"/>
        <color theme="1"/>
        <rFont val="Times New Roman"/>
        <family val="2"/>
      </rPr>
      <t>: Organizing the workspace to make tools and materials easy to find.</t>
    </r>
  </si>
  <si>
    <r>
      <t>SMED (Single-Minute Exchange of Dies)</t>
    </r>
    <r>
      <rPr>
        <sz val="12"/>
        <color theme="1"/>
        <rFont val="Times New Roman"/>
        <family val="2"/>
      </rPr>
      <t>: Techniques to streamline and reduce setup times, often to less than 10 minutes.</t>
    </r>
  </si>
  <si>
    <t>Machine breakdown (min)</t>
  </si>
  <si>
    <t>Tool changeover (min)</t>
  </si>
  <si>
    <t>Material shortage (min)</t>
  </si>
  <si>
    <t>Quality inspection (min)</t>
  </si>
  <si>
    <t>Total Downtime (min)</t>
  </si>
  <si>
    <t>Total</t>
  </si>
  <si>
    <t>Shift</t>
  </si>
  <si>
    <t>^Identify what shift is above the average in every downtime process^</t>
  </si>
  <si>
    <t>DownTime</t>
  </si>
  <si>
    <t>Mechanical failures</t>
  </si>
  <si>
    <t>Electrical failures</t>
  </si>
  <si>
    <t>Material shortages</t>
  </si>
  <si>
    <t>Human error</t>
  </si>
  <si>
    <t>Scheduled maintenance</t>
  </si>
  <si>
    <t>Unscheduled maintenance</t>
  </si>
  <si>
    <t>Steps to Calculate Downtime</t>
  </si>
  <si>
    <r>
      <t>1. Identify Downtime Events</t>
    </r>
    <r>
      <rPr>
        <sz val="12"/>
        <color theme="1"/>
        <rFont val="Times New Roman"/>
        <family val="2"/>
      </rPr>
      <t>: List all events that cause a stoppage.</t>
    </r>
  </si>
  <si>
    <r>
      <t>2. Record Duration</t>
    </r>
    <r>
      <rPr>
        <sz val="12"/>
        <color theme="1"/>
        <rFont val="Times New Roman"/>
        <family val="2"/>
      </rPr>
      <t>: Measure the time duration for each downtime event.</t>
    </r>
  </si>
  <si>
    <r>
      <t>3. Sum the Durations</t>
    </r>
    <r>
      <rPr>
        <sz val="12"/>
        <color theme="1"/>
        <rFont val="Times New Roman"/>
        <family val="2"/>
      </rPr>
      <t>: Add up the durations to get the total downtime.</t>
    </r>
  </si>
  <si>
    <t>Detailed Downtime Calculation</t>
  </si>
  <si>
    <t>Steps to Calculate Normal Time</t>
  </si>
  <si>
    <r>
      <t>1. Observe the Task</t>
    </r>
    <r>
      <rPr>
        <sz val="12"/>
        <color theme="1"/>
        <rFont val="Times New Roman"/>
        <family val="2"/>
      </rPr>
      <t>: Measure the actual time taken to perform a task (observed time).</t>
    </r>
  </si>
  <si>
    <r>
      <t>2. Rate the Worker’s Performance</t>
    </r>
    <r>
      <rPr>
        <sz val="12"/>
        <color theme="1"/>
        <rFont val="Times New Roman"/>
        <family val="2"/>
      </rPr>
      <t>: Determine the worker’s performance rating (as a percentage) compared to a standard performance level.</t>
    </r>
  </si>
  <si>
    <r>
      <t>3. Calculate Normal Time</t>
    </r>
    <r>
      <rPr>
        <sz val="12"/>
        <color theme="1"/>
        <rFont val="Times New Roman"/>
        <family val="2"/>
      </rPr>
      <t>: Adjust the observed time using the performance rating.</t>
    </r>
  </si>
  <si>
    <t>Normal Time=Observed Time×(100/Performance Rating​)</t>
  </si>
  <si>
    <t>Element</t>
  </si>
  <si>
    <t>Observed Time (min)</t>
  </si>
  <si>
    <t>Performance Rating (%)</t>
  </si>
  <si>
    <t>Normal Time (min)</t>
  </si>
  <si>
    <t>Element 1</t>
  </si>
  <si>
    <t>Element 2</t>
  </si>
  <si>
    <t>Element 3</t>
  </si>
  <si>
    <t>Total Normal Time</t>
  </si>
  <si>
    <t xml:space="preserve">Performance Rating </t>
  </si>
  <si>
    <t>Factors Influencing Performance Rating</t>
  </si>
  <si>
    <r>
      <t>1. Speed</t>
    </r>
    <r>
      <rPr>
        <sz val="12"/>
        <color theme="1"/>
        <rFont val="Times New Roman"/>
        <family val="2"/>
      </rPr>
      <t>: How quickly the worker performs the task.</t>
    </r>
  </si>
  <si>
    <r>
      <t>2. Skill</t>
    </r>
    <r>
      <rPr>
        <sz val="12"/>
        <color theme="1"/>
        <rFont val="Times New Roman"/>
        <family val="2"/>
      </rPr>
      <t>: The worker's proficiency and dexterity.</t>
    </r>
  </si>
  <si>
    <r>
      <t>3. Effort</t>
    </r>
    <r>
      <rPr>
        <sz val="12"/>
        <color theme="1"/>
        <rFont val="Times New Roman"/>
        <family val="2"/>
      </rPr>
      <t>: The level of exertion the worker applies.</t>
    </r>
  </si>
  <si>
    <r>
      <t>4. Conditions</t>
    </r>
    <r>
      <rPr>
        <sz val="12"/>
        <color theme="1"/>
        <rFont val="Times New Roman"/>
        <family val="2"/>
      </rPr>
      <t>: Environmental and working conditions that might affect performance.</t>
    </r>
  </si>
  <si>
    <t>Types of Performance Rating Systems</t>
  </si>
  <si>
    <r>
      <t>1. Westinghouse System</t>
    </r>
    <r>
      <rPr>
        <sz val="12"/>
        <color theme="1"/>
        <rFont val="Times New Roman"/>
        <family val="2"/>
      </rPr>
      <t>: Considers skill, effort, conditions, and consistency.</t>
    </r>
  </si>
  <si>
    <r>
      <t>2. Synthetic Rating</t>
    </r>
    <r>
      <rPr>
        <sz val="12"/>
        <color theme="1"/>
        <rFont val="Times New Roman"/>
        <family val="2"/>
      </rPr>
      <t>: Uses pre-determined motion times to establish a baseline.</t>
    </r>
  </si>
  <si>
    <r>
      <t>3. Objective Rating</t>
    </r>
    <r>
      <rPr>
        <sz val="12"/>
        <color theme="1"/>
        <rFont val="Times New Roman"/>
        <family val="2"/>
      </rPr>
      <t>: Combines a standard rating with observed performance to derive a percentage.</t>
    </r>
  </si>
  <si>
    <t>Assigning a Performance Rating</t>
  </si>
  <si>
    <t>Performance rating is usually assigned by an experienced work study engineer or time-study analyst who observes the worker and compares their performance to a defined standard. The rating can range from less than 100% (slower than standard) to more than 100% (faster than standard).</t>
  </si>
  <si>
    <t>L=λ⋅W</t>
  </si>
  <si>
    <t>Where:</t>
  </si>
  <si>
    <t>L is the average number of items in the queue.</t>
  </si>
  <si>
    <t>λ (lambda) is the arrival rate (average number of items arriving per time unit).</t>
  </si>
  <si>
    <t>W is the average waiting time in the queue.</t>
  </si>
  <si>
    <t>Parameter</t>
  </si>
  <si>
    <t>Value</t>
  </si>
  <si>
    <t>Average number in queue (L)</t>
  </si>
  <si>
    <t>Arrival rate (λ)</t>
  </si>
  <si>
    <t>Average waiting time (W)</t>
  </si>
  <si>
    <r>
      <t>Average Number in Queue (L)</t>
    </r>
    <r>
      <rPr>
        <sz val="12"/>
        <color theme="1"/>
        <rFont val="Times New Roman"/>
        <family val="2"/>
      </rPr>
      <t>: The average number of items, tasks, or people waiting in the queue.</t>
    </r>
  </si>
  <si>
    <r>
      <t>Arrival Rate (λ)</t>
    </r>
    <r>
      <rPr>
        <sz val="12"/>
        <color theme="1"/>
        <rFont val="Times New Roman"/>
        <family val="2"/>
      </rPr>
      <t>: The rate at which items, tasks, or people arrive at the queue.</t>
    </r>
  </si>
  <si>
    <r>
      <t>Average Waiting Time (W)</t>
    </r>
    <r>
      <rPr>
        <sz val="12"/>
        <color theme="1"/>
        <rFont val="Times New Roman"/>
        <family val="2"/>
      </rPr>
      <t>: The average time an item, task, or person spends waiting in the queue.</t>
    </r>
  </si>
  <si>
    <t>Things to Remember:</t>
  </si>
  <si>
    <t>Number of Employees</t>
  </si>
  <si>
    <t>Steps to Calculate the Number of Employees</t>
  </si>
  <si>
    <r>
      <t>1. Determine Total Workload</t>
    </r>
    <r>
      <rPr>
        <sz val="12"/>
        <color theme="1"/>
        <rFont val="Times New Roman"/>
        <family val="2"/>
      </rPr>
      <t>: Calculate the total amount of work required.</t>
    </r>
  </si>
  <si>
    <r>
      <t>2. Calculate Cycle Time</t>
    </r>
    <r>
      <rPr>
        <sz val="12"/>
        <color theme="1"/>
        <rFont val="Times New Roman"/>
        <family val="2"/>
      </rPr>
      <t>: Measure the time taken to complete one unit of work.</t>
    </r>
  </si>
  <si>
    <r>
      <t>3. Available Working Time</t>
    </r>
    <r>
      <rPr>
        <sz val="12"/>
        <color theme="1"/>
        <rFont val="Times New Roman"/>
        <family val="2"/>
      </rPr>
      <t>: Determine the total working hours available per employee.</t>
    </r>
  </si>
  <si>
    <r>
      <t>4. Calculate Required Employees</t>
    </r>
    <r>
      <rPr>
        <sz val="12"/>
        <color theme="1"/>
        <rFont val="Times New Roman"/>
        <family val="2"/>
      </rPr>
      <t>: Use the total workload and available working time to calculate the number of employees needed.</t>
    </r>
  </si>
  <si>
    <t>Number of Employees=Total Workload​/(Cycle Time×Available Working Time per Employee)</t>
  </si>
  <si>
    <t>Total Workload (units/day)</t>
  </si>
  <si>
    <t>Cycle Time (minutes/unit)</t>
  </si>
  <si>
    <t>Working Hours per Employee (hours/day)</t>
  </si>
  <si>
    <t>Efficiency (%)</t>
  </si>
  <si>
    <t>Working Minutes per Day</t>
  </si>
  <si>
    <t>Effective Working Time (minutes/day)</t>
  </si>
  <si>
    <t>Rounded Number of Employees</t>
  </si>
  <si>
    <t>Input</t>
  </si>
  <si>
    <t>Key Points to Remember</t>
  </si>
  <si>
    <r>
      <t>Total Workload</t>
    </r>
    <r>
      <rPr>
        <sz val="12"/>
        <color theme="1"/>
        <rFont val="Times New Roman"/>
        <family val="2"/>
      </rPr>
      <t>: The total number of units or tasks to be completed.</t>
    </r>
  </si>
  <si>
    <r>
      <t>Cycle Time</t>
    </r>
    <r>
      <rPr>
        <sz val="12"/>
        <color theme="1"/>
        <rFont val="Times New Roman"/>
        <family val="2"/>
      </rPr>
      <t>: The time it takes to complete one unit of work.</t>
    </r>
  </si>
  <si>
    <r>
      <t>Working Hours</t>
    </r>
    <r>
      <rPr>
        <sz val="12"/>
        <color theme="1"/>
        <rFont val="Times New Roman"/>
        <family val="2"/>
      </rPr>
      <t>: The total available working hours per employee, converted to minutes if needed.</t>
    </r>
  </si>
  <si>
    <r>
      <t>Efficiency</t>
    </r>
    <r>
      <rPr>
        <sz val="12"/>
        <color theme="1"/>
        <rFont val="Times New Roman"/>
        <family val="2"/>
      </rPr>
      <t>: The percentage of effective working time.</t>
    </r>
  </si>
  <si>
    <t>Advanced Considerations</t>
  </si>
  <si>
    <r>
      <t>Absenteeism</t>
    </r>
    <r>
      <rPr>
        <sz val="12"/>
        <color theme="1"/>
        <rFont val="Times New Roman"/>
        <family val="2"/>
      </rPr>
      <t>: Adjust the calculation to account for expected absenteeism by adding a buffer to the number of employees.</t>
    </r>
  </si>
  <si>
    <r>
      <t>Overtime</t>
    </r>
    <r>
      <rPr>
        <sz val="12"/>
        <color theme="1"/>
        <rFont val="Times New Roman"/>
        <family val="2"/>
      </rPr>
      <t>: Consider if employees are available for overtime and how it affects total available working time.</t>
    </r>
  </si>
  <si>
    <r>
      <t>Multiple Shifts</t>
    </r>
    <r>
      <rPr>
        <sz val="12"/>
        <color theme="1"/>
        <rFont val="Times New Roman"/>
        <family val="2"/>
      </rPr>
      <t>: If operations run multiple shifts, adjust the working hours and calculate accordingly.</t>
    </r>
  </si>
  <si>
    <t>Total Days Absent</t>
  </si>
  <si>
    <t>Total Employees</t>
  </si>
  <si>
    <t>Working Days per Employee</t>
  </si>
  <si>
    <t>Total Working Days</t>
  </si>
  <si>
    <t>Absenteeism Rate (%)</t>
  </si>
  <si>
    <t>Overtime Ratio=(Overtime Hours/Total Working Hours​)×100</t>
  </si>
  <si>
    <t>Total Overtime Hours</t>
  </si>
  <si>
    <t>Total Regular Hours</t>
  </si>
  <si>
    <t>Total Working Hours</t>
  </si>
  <si>
    <t>Overtime Ratio (%)</t>
  </si>
  <si>
    <r>
      <t>Overtime Hours</t>
    </r>
    <r>
      <rPr>
        <sz val="12"/>
        <color theme="1"/>
        <rFont val="Times New Roman"/>
        <family val="2"/>
      </rPr>
      <t>: Total number of hours worked beyond regular working hours.</t>
    </r>
  </si>
  <si>
    <r>
      <t>Total Working Hours</t>
    </r>
    <r>
      <rPr>
        <sz val="12"/>
        <color theme="1"/>
        <rFont val="Times New Roman"/>
        <family val="2"/>
      </rPr>
      <t>: Sum of regular working hours and overtime hours.</t>
    </r>
  </si>
  <si>
    <r>
      <t>Overtime Ratio</t>
    </r>
    <r>
      <rPr>
        <sz val="12"/>
        <color theme="1"/>
        <rFont val="Times New Roman"/>
        <family val="2"/>
      </rPr>
      <t>: Proportion of total working hours that are overtime.</t>
    </r>
  </si>
  <si>
    <t>Addressing High Overtime Ratios</t>
  </si>
  <si>
    <t>A high overtime ratio can indicate potential issues such as:</t>
  </si>
  <si>
    <r>
      <t>Over-reliance on Overtime</t>
    </r>
    <r>
      <rPr>
        <sz val="12"/>
        <color theme="1"/>
        <rFont val="Times New Roman"/>
        <family val="2"/>
      </rPr>
      <t>: This can lead to employee burnout and increased labor costs.</t>
    </r>
  </si>
  <si>
    <r>
      <t>Insufficient Staffing</t>
    </r>
    <r>
      <rPr>
        <sz val="12"/>
        <color theme="1"/>
        <rFont val="Times New Roman"/>
        <family val="2"/>
      </rPr>
      <t>: May indicate that the current workforce is insufficient to meet demand.</t>
    </r>
  </si>
  <si>
    <r>
      <t>Inefficiencies</t>
    </r>
    <r>
      <rPr>
        <sz val="12"/>
        <color theme="1"/>
        <rFont val="Times New Roman"/>
        <family val="2"/>
      </rPr>
      <t>: Could highlight areas where process improvements are needed.</t>
    </r>
  </si>
  <si>
    <t>To manage and reduce overtime ratios:</t>
  </si>
  <si>
    <r>
      <t>1. Hire Additional Staff</t>
    </r>
    <r>
      <rPr>
        <sz val="12"/>
        <color theme="1"/>
        <rFont val="Times New Roman"/>
        <family val="2"/>
      </rPr>
      <t>: If overtime is consistently high, consider hiring more employees.</t>
    </r>
  </si>
  <si>
    <r>
      <t>2. Improve Efficiency</t>
    </r>
    <r>
      <rPr>
        <sz val="12"/>
        <color theme="1"/>
        <rFont val="Times New Roman"/>
        <family val="2"/>
      </rPr>
      <t>: Streamline processes to reduce the need for overtime.</t>
    </r>
  </si>
  <si>
    <r>
      <t>3. Balance Workloads</t>
    </r>
    <r>
      <rPr>
        <sz val="12"/>
        <color theme="1"/>
        <rFont val="Times New Roman"/>
        <family val="2"/>
      </rPr>
      <t>: Distribute work more evenly among employees to avoid overburdening specific individuals.</t>
    </r>
  </si>
  <si>
    <t>Total Annual Hours</t>
  </si>
  <si>
    <t>Total Annual Hours=(Work Hours per Day×Work Days per Week×Work Weeks per Year)−(Non-Working Days×Work Hours per Day)</t>
  </si>
  <si>
    <t>Steps to Calculate Total Annual Hours</t>
  </si>
  <si>
    <r>
      <t>1. Determine Work Hours per Day</t>
    </r>
    <r>
      <rPr>
        <sz val="12"/>
        <color theme="1"/>
        <rFont val="Times New Roman"/>
        <family val="2"/>
      </rPr>
      <t>: The number of hours an employee works per day.</t>
    </r>
  </si>
  <si>
    <r>
      <t>2. Determine Work Days per Week</t>
    </r>
    <r>
      <rPr>
        <sz val="12"/>
        <color theme="1"/>
        <rFont val="Times New Roman"/>
        <family val="2"/>
      </rPr>
      <t>: The number of days an employee works per week.</t>
    </r>
  </si>
  <si>
    <r>
      <t>3. Determine Work Weeks per Year</t>
    </r>
    <r>
      <rPr>
        <sz val="12"/>
        <color theme="1"/>
        <rFont val="Times New Roman"/>
        <family val="2"/>
      </rPr>
      <t>: Typically 52 weeks, but can be adjusted for non-working periods.</t>
    </r>
  </si>
  <si>
    <r>
      <t>4. Calculate Non-Working Days</t>
    </r>
    <r>
      <rPr>
        <sz val="12"/>
        <color theme="1"/>
        <rFont val="Times New Roman"/>
        <family val="2"/>
      </rPr>
      <t>: Sum of holidays, vacations, and other non-working days.</t>
    </r>
  </si>
  <si>
    <r>
      <t>5. Adjust for Non-Working Days</t>
    </r>
    <r>
      <rPr>
        <sz val="12"/>
        <color theme="1"/>
        <rFont val="Times New Roman"/>
        <family val="2"/>
      </rPr>
      <t>: Subtract the hours for non-working days from the total annual working hours.</t>
    </r>
  </si>
  <si>
    <t>Work Hours per Day</t>
  </si>
  <si>
    <t>Work Days per Week</t>
  </si>
  <si>
    <t>Work Weeks per Year</t>
  </si>
  <si>
    <t>Holidays (days)</t>
  </si>
  <si>
    <t>Vacation Days</t>
  </si>
  <si>
    <t>Total Non-Working Days</t>
  </si>
  <si>
    <t>Total Work Hours per Year (Unadjusted)</t>
  </si>
  <si>
    <t>Non-Working Hours</t>
  </si>
  <si>
    <r>
      <t>Work Hours per Day</t>
    </r>
    <r>
      <rPr>
        <sz val="12"/>
        <color theme="1"/>
        <rFont val="Times New Roman"/>
        <family val="2"/>
      </rPr>
      <t>: Number of hours worked per day.</t>
    </r>
  </si>
  <si>
    <r>
      <t>Work Days per Week</t>
    </r>
    <r>
      <rPr>
        <sz val="12"/>
        <color theme="1"/>
        <rFont val="Times New Roman"/>
        <family val="2"/>
      </rPr>
      <t>: Number of days worked per week.</t>
    </r>
  </si>
  <si>
    <r>
      <t>Work Weeks per Year</t>
    </r>
    <r>
      <rPr>
        <sz val="12"/>
        <color theme="1"/>
        <rFont val="Times New Roman"/>
        <family val="2"/>
      </rPr>
      <t>: Typically 52 weeks, but can be adjusted.</t>
    </r>
  </si>
  <si>
    <r>
      <t>Non-Working Days</t>
    </r>
    <r>
      <rPr>
        <sz val="12"/>
        <color theme="1"/>
        <rFont val="Times New Roman"/>
        <family val="2"/>
      </rPr>
      <t>: Includes holidays, vacations, and other non-working days.</t>
    </r>
  </si>
  <si>
    <r>
      <t>Total Annual Hours</t>
    </r>
    <r>
      <rPr>
        <sz val="12"/>
        <color theme="1"/>
        <rFont val="Times New Roman"/>
        <family val="2"/>
      </rPr>
      <t>: Adjusted for non-working days to reflect actual working hours.</t>
    </r>
  </si>
  <si>
    <t>OEE</t>
  </si>
  <si>
    <t>OEE=Availability×Performance×Quality</t>
  </si>
  <si>
    <t>Components of OEE</t>
  </si>
  <si>
    <r>
      <t>1. Availability</t>
    </r>
    <r>
      <rPr>
        <sz val="12"/>
        <color theme="1"/>
        <rFont val="Times New Roman"/>
        <family val="2"/>
      </rPr>
      <t xml:space="preserve">: The percentage of scheduled time that the equipment is available to operate. </t>
    </r>
  </si>
  <si>
    <r>
      <t>2. Performance</t>
    </r>
    <r>
      <rPr>
        <sz val="12"/>
        <color theme="1"/>
        <rFont val="Times New Roman"/>
        <family val="2"/>
      </rPr>
      <t xml:space="preserve">: The speed at which the equipment operates as a percentage of its designed speed. </t>
    </r>
  </si>
  <si>
    <r>
      <t>3. Quality</t>
    </r>
    <r>
      <rPr>
        <sz val="12"/>
        <color theme="1"/>
        <rFont val="Times New Roman"/>
        <family val="2"/>
      </rPr>
      <t xml:space="preserve">: The percentage of good units produced as a percentage of the total units started. </t>
    </r>
  </si>
  <si>
    <t>Planned Production Time (min)</t>
  </si>
  <si>
    <t>Run Time (min)</t>
  </si>
  <si>
    <t>Ideal Cycle Time (min/unit)</t>
  </si>
  <si>
    <t>Total Count (units)</t>
  </si>
  <si>
    <t>Good Count (units)</t>
  </si>
  <si>
    <t>Availability</t>
  </si>
  <si>
    <t>Theoretical Output (units)</t>
  </si>
  <si>
    <t>Performance</t>
  </si>
  <si>
    <t>Quality</t>
  </si>
  <si>
    <t>Availability=Run Time/Planned Production Time</t>
  </si>
  <si>
    <t>Formulas:</t>
  </si>
  <si>
    <t>Performance=Theoretical Output/Actual Output​ Performance OR Performance=(Ideal Cycle Time x Total Count)/ Run Time</t>
  </si>
  <si>
    <t>Quality=Good Count/Total Count​</t>
  </si>
  <si>
    <t>Rolling FPY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</si>
</sst>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2"/>
      <name val="Times New Roman"/>
      <family val="2"/>
    </font>
    <font>
      <sz val="10"/>
      <color rgb="FFF80000"/>
      <name val="Times New Roman"/>
      <family val="1"/>
    </font>
    <font>
      <b/>
      <sz val="10"/>
      <color rgb="FFF80000"/>
      <name val="Times New Roman"/>
      <family val="1"/>
    </font>
    <font>
      <sz val="10"/>
      <color rgb="FFCC9900"/>
      <name val="Times New Roman"/>
      <family val="1"/>
    </font>
    <font>
      <sz val="10"/>
      <color rgb="FF000000"/>
      <name val="Times New Roman"/>
      <family val="1"/>
    </font>
    <font>
      <b/>
      <sz val="12"/>
      <color rgb="FF00B050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2"/>
    </font>
    <font>
      <b/>
      <sz val="13.5"/>
      <color theme="1"/>
      <name val="Times New Roman"/>
      <family val="2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0" fillId="2" borderId="1" xfId="1" applyNumberFormat="1" applyFont="1" applyFill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0" fillId="0" borderId="1" xfId="0" applyBorder="1" applyAlignment="1">
      <alignment wrapText="1"/>
    </xf>
    <xf numFmtId="0" fontId="0" fillId="4" borderId="12" xfId="0" applyFill="1" applyBorder="1" applyAlignment="1">
      <alignment wrapText="1"/>
    </xf>
    <xf numFmtId="0" fontId="0" fillId="3" borderId="14" xfId="0" applyFill="1" applyBorder="1"/>
    <xf numFmtId="0" fontId="0" fillId="3" borderId="15" xfId="0" applyFill="1" applyBorder="1"/>
    <xf numFmtId="0" fontId="0" fillId="3" borderId="13" xfId="0" applyFill="1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2" fontId="0" fillId="2" borderId="1" xfId="0" applyNumberFormat="1" applyFill="1" applyBorder="1"/>
    <xf numFmtId="10" fontId="0" fillId="2" borderId="1" xfId="2" applyNumberFormat="1" applyFont="1" applyFill="1" applyBorder="1"/>
    <xf numFmtId="10" fontId="0" fillId="3" borderId="13" xfId="2" applyNumberFormat="1" applyFont="1" applyFill="1" applyBorder="1"/>
    <xf numFmtId="10" fontId="0" fillId="2" borderId="1" xfId="0" applyNumberFormat="1" applyFill="1" applyBorder="1"/>
    <xf numFmtId="10" fontId="3" fillId="2" borderId="0" xfId="0" applyNumberFormat="1" applyFont="1" applyFill="1"/>
    <xf numFmtId="0" fontId="0" fillId="2" borderId="14" xfId="0" applyFill="1" applyBorder="1"/>
    <xf numFmtId="0" fontId="0" fillId="0" borderId="1" xfId="0" applyBorder="1"/>
    <xf numFmtId="0" fontId="4" fillId="0" borderId="0" xfId="0" applyFont="1" applyAlignment="1">
      <alignment horizontal="left" vertical="center" indent="5" readingOrder="1"/>
    </xf>
    <xf numFmtId="0" fontId="6" fillId="0" borderId="0" xfId="0" applyFont="1" applyAlignment="1">
      <alignment horizontal="left" vertical="center" indent="9" readingOrder="1"/>
    </xf>
    <xf numFmtId="0" fontId="8" fillId="0" borderId="0" xfId="0" applyFont="1"/>
    <xf numFmtId="0" fontId="0" fillId="0" borderId="0" xfId="0" applyAlignment="1">
      <alignment horizontal="left" indent="2"/>
    </xf>
    <xf numFmtId="0" fontId="9" fillId="0" borderId="0" xfId="0" applyFont="1"/>
    <xf numFmtId="0" fontId="10" fillId="0" borderId="0" xfId="0" applyFont="1" applyAlignment="1">
      <alignment horizontal="left" indent="2"/>
    </xf>
    <xf numFmtId="0" fontId="9" fillId="0" borderId="0" xfId="0" applyFont="1" applyAlignment="1">
      <alignment horizontal="left" indent="2"/>
    </xf>
    <xf numFmtId="0" fontId="0" fillId="0" borderId="1" xfId="0" applyBorder="1" applyAlignment="1">
      <alignment horizontal="right"/>
    </xf>
    <xf numFmtId="0" fontId="2" fillId="0" borderId="2" xfId="0" applyFont="1" applyBorder="1"/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14" fontId="2" fillId="3" borderId="14" xfId="0" applyNumberFormat="1" applyFont="1" applyFill="1" applyBorder="1"/>
    <xf numFmtId="0" fontId="2" fillId="0" borderId="7" xfId="0" applyFont="1" applyBorder="1"/>
    <xf numFmtId="14" fontId="2" fillId="3" borderId="13" xfId="0" applyNumberFormat="1" applyFont="1" applyFill="1" applyBorder="1"/>
    <xf numFmtId="0" fontId="0" fillId="4" borderId="1" xfId="0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3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8" xfId="0" applyNumberFormat="1" applyBorder="1" applyAlignment="1">
      <alignment vertical="center" wrapText="1"/>
    </xf>
    <xf numFmtId="1" fontId="0" fillId="0" borderId="2" xfId="0" applyNumberFormat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4" xfId="0" applyNumberFormat="1" applyBorder="1" applyAlignment="1">
      <alignment vertical="center" wrapText="1"/>
    </xf>
    <xf numFmtId="1" fontId="0" fillId="0" borderId="5" xfId="0" applyNumberFormat="1" applyBorder="1" applyAlignment="1">
      <alignment vertical="center" wrapText="1"/>
    </xf>
    <xf numFmtId="1" fontId="0" fillId="0" borderId="6" xfId="0" applyNumberFormat="1" applyBorder="1" applyAlignment="1">
      <alignment vertical="center" wrapText="1"/>
    </xf>
    <xf numFmtId="1" fontId="0" fillId="0" borderId="7" xfId="0" applyNumberFormat="1" applyBorder="1" applyAlignment="1">
      <alignment vertical="center" wrapText="1"/>
    </xf>
    <xf numFmtId="1" fontId="0" fillId="0" borderId="9" xfId="0" applyNumberFormat="1" applyBorder="1" applyAlignment="1">
      <alignment vertical="center" wrapText="1"/>
    </xf>
    <xf numFmtId="1" fontId="0" fillId="2" borderId="10" xfId="0" applyNumberFormat="1" applyFill="1" applyBorder="1" applyAlignment="1">
      <alignment vertical="center" wrapText="1"/>
    </xf>
    <xf numFmtId="1" fontId="0" fillId="2" borderId="11" xfId="0" applyNumberFormat="1" applyFill="1" applyBorder="1" applyAlignment="1">
      <alignment vertical="center" wrapText="1"/>
    </xf>
    <xf numFmtId="2" fontId="0" fillId="2" borderId="11" xfId="0" applyNumberFormat="1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indent="2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center" indent="2"/>
    </xf>
    <xf numFmtId="0" fontId="11" fillId="0" borderId="0" xfId="0" applyFont="1" applyAlignment="1">
      <alignment horizontal="left" indent="2"/>
    </xf>
    <xf numFmtId="0" fontId="0" fillId="2" borderId="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0" fillId="0" borderId="0" xfId="0" applyFont="1"/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15" xfId="0" applyFill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3" xfId="0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vertical="center"/>
    </xf>
    <xf numFmtId="10" fontId="0" fillId="2" borderId="1" xfId="2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9" fontId="0" fillId="2" borderId="1" xfId="2" applyFont="1" applyFill="1" applyBorder="1" applyAlignment="1">
      <alignment vertical="center"/>
    </xf>
    <xf numFmtId="10" fontId="0" fillId="5" borderId="15" xfId="2" applyNumberFormat="1" applyFont="1" applyFill="1" applyBorder="1" applyAlignment="1">
      <alignment vertical="center"/>
    </xf>
    <xf numFmtId="10" fontId="13" fillId="2" borderId="1" xfId="2" applyNumberFormat="1" applyFont="1" applyFill="1" applyBorder="1"/>
    <xf numFmtId="10" fontId="13" fillId="2" borderId="13" xfId="2" applyNumberFormat="1" applyFont="1" applyFill="1" applyBorder="1"/>
    <xf numFmtId="0" fontId="13" fillId="0" borderId="1" xfId="0" applyFont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0" fontId="13" fillId="2" borderId="10" xfId="0" applyNumberFormat="1" applyFont="1" applyFill="1" applyBorder="1" applyAlignment="1">
      <alignment horizontal="center"/>
    </xf>
    <xf numFmtId="10" fontId="13" fillId="2" borderId="11" xfId="0" applyNumberFormat="1" applyFont="1" applyFill="1" applyBorder="1" applyAlignment="1">
      <alignment horizontal="center"/>
    </xf>
    <xf numFmtId="10" fontId="13" fillId="2" borderId="12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10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 robinson" id="{A848725D-3DF5-4E24-B55B-3E571F6AA764}" userId="3b1a04007f80a09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2-06T13:58:41.67" personId="{A848725D-3DF5-4E24-B55B-3E571F6AA764}" id="{5A3C5300-D894-49A5-B2D8-F3A7FD214BFF}">
    <text>Maximum rate of output that can be produced per unit time (ideal conditions) absolute best always higher than effective capacity.</text>
  </threadedComment>
  <threadedComment ref="A5" dT="2024-12-06T13:59:02.46" personId="{A848725D-3DF5-4E24-B55B-3E571F6AA764}" id="{B209B8A3-C756-44E5-A8B6-34464E5D907E}">
    <text xml:space="preserve">The actual capacity that is reasonably be expected (long run), normal operating conditions. Considers downtime, such as preventive or unplanned maintenance.
</text>
  </threadedComment>
  <threadedComment ref="A10" dT="2024-12-06T14:03:55.58" personId="{A848725D-3DF5-4E24-B55B-3E571F6AA764}" id="{B2A298E6-6042-4807-AE2B-26D5A59E90DD}">
    <text>Capacity cushion. Capacity reserves for unexpected events. Demand surges, material shortages, equipment breakdowns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4-12-07T16:08:54.44" personId="{A848725D-3DF5-4E24-B55B-3E571F6AA764}" id="{6757D757-A4EB-4A29-A188-6750D380DFA0}">
    <text xml:space="preserve">Setup time is the period required to prepare a machine or process for a new production run. It involves planned activities to change over from the last batch to the next batch, including cleaning, tool changes, adjustments, and trial runs.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4-12-07T16:06:05.86" personId="{A848725D-3DF5-4E24-B55B-3E571F6AA764}" id="{6E760295-0625-458C-A26F-16D8CCC9D95C}">
    <text xml:space="preserve">Downtime refers to periods when a machine or process is not in operation, impacting productivity. Calculating downtime involves identifying the causes and recording the duration of each downtime event.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" dT="2024-12-07T16:10:22.36" personId="{A848725D-3DF5-4E24-B55B-3E571F6AA764}" id="{3958DFD0-E3F2-497A-9ADA-1C17F92FDB84}">
    <text xml:space="preserve">Normal time is an important metric in work measurement, representing the time required to complete a task under normal working conditions. It is calculated by taking into account the observed time and applying a performance rating to adjust for the worker's pace </text>
  </threadedComment>
  <threadedComment ref="F7" dT="2024-12-07T16:13:20.00" personId="{A848725D-3DF5-4E24-B55B-3E571F6AA764}" id="{D17C13B8-B6FE-4F8E-B992-D8C074E6B5F8}">
    <text xml:space="preserve">Performance rating is a critical factor in work measurement, used to adjust observed times to account for the speed and efficiency of the worker performing the task. It is expressed as a percentage and reflects the worker's performance relative to a standard pace.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" dT="2024-12-07T16:22:42.81" personId="{A848725D-3DF5-4E24-B55B-3E571F6AA764}" id="{01B12354-6772-45C2-9CBC-0A198477C515}">
    <text xml:space="preserve">To determine the optimal number of employees required for a given process, it's essential to consider several factors such as the total workload, cycle time, working hours, and efficiency. Here's a systematic approach to calculate the number of employees needed.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4-12-07T16:38:59.35" personId="{A848725D-3DF5-4E24-B55B-3E571F6AA764}" id="{39C03DFD-1DC2-431C-877C-E62B827E65C7}">
    <text xml:space="preserve">The overtime ratio is a measure of the proportion of total working hours that are overtime. It helps organizations understand the extent to which they are relying on overtime to meet production or service demands.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F1" dT="2024-12-07T16:43:30.32" personId="{A848725D-3DF5-4E24-B55B-3E571F6AA764}" id="{FB07B038-84B0-4CB0-B7A7-9C5513F37626}">
    <text xml:space="preserve">Total annual hours is the total number of hours an employee or a workforce is expected to work in a year. This metric is important for workforce planning, productivity analysis, and budgeting. 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4-12-07T16:50:53.18" personId="{A848725D-3DF5-4E24-B55B-3E571F6AA764}" id="{3990F25B-2D4B-493B-A646-4C317F128C94}">
    <text xml:space="preserve">Overall Equipment Effectiveness (OEE) is a key performance indicator (KPI) in manufacturing that measures the efficiency and effectiveness of equipment. It is expressed as a percentage and is calculated by multiplying the three OEE factors: Availability, Performance, and Quality.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7476-6ED4-41A0-AAE6-D01163D26BCD}">
  <dimension ref="A1:C10"/>
  <sheetViews>
    <sheetView workbookViewId="0">
      <selection activeCell="F12" sqref="F12"/>
    </sheetView>
  </sheetViews>
  <sheetFormatPr defaultRowHeight="15.75" x14ac:dyDescent="0.25"/>
  <cols>
    <col min="1" max="1" width="17.625" bestFit="1" customWidth="1"/>
    <col min="2" max="2" width="10.125" bestFit="1" customWidth="1"/>
  </cols>
  <sheetData>
    <row r="1" spans="1:3" ht="16.5" thickBot="1" x14ac:dyDescent="0.3">
      <c r="A1" t="s">
        <v>0</v>
      </c>
      <c r="B1" s="5">
        <f>B2*B3</f>
        <v>16000</v>
      </c>
      <c r="C1" t="s">
        <v>5</v>
      </c>
    </row>
    <row r="2" spans="1:3" x14ac:dyDescent="0.25">
      <c r="A2" t="s">
        <v>3</v>
      </c>
      <c r="B2">
        <v>400</v>
      </c>
    </row>
    <row r="3" spans="1:3" x14ac:dyDescent="0.25">
      <c r="A3" t="s">
        <v>4</v>
      </c>
      <c r="B3">
        <v>40</v>
      </c>
    </row>
    <row r="4" spans="1:3" ht="16.5" thickBot="1" x14ac:dyDescent="0.3"/>
    <row r="5" spans="1:3" ht="16.5" thickBot="1" x14ac:dyDescent="0.3">
      <c r="A5" t="s">
        <v>1</v>
      </c>
      <c r="B5" s="5">
        <f>B2*B7</f>
        <v>15000</v>
      </c>
      <c r="C5" t="s">
        <v>5</v>
      </c>
    </row>
    <row r="6" spans="1:3" x14ac:dyDescent="0.25">
      <c r="A6" t="s">
        <v>3</v>
      </c>
      <c r="B6" s="4">
        <f>B2</f>
        <v>400</v>
      </c>
    </row>
    <row r="7" spans="1:3" x14ac:dyDescent="0.25">
      <c r="A7" t="s">
        <v>4</v>
      </c>
      <c r="B7">
        <f>B3-B8</f>
        <v>37.5</v>
      </c>
    </row>
    <row r="8" spans="1:3" x14ac:dyDescent="0.25">
      <c r="A8" t="s">
        <v>6</v>
      </c>
      <c r="B8" s="3">
        <v>2.5</v>
      </c>
    </row>
    <row r="9" spans="1:3" ht="16.5" thickBot="1" x14ac:dyDescent="0.3">
      <c r="B9" s="3"/>
    </row>
    <row r="10" spans="1:3" ht="16.5" thickBot="1" x14ac:dyDescent="0.3">
      <c r="A10" t="s">
        <v>2</v>
      </c>
      <c r="B10" s="5">
        <f>B1-B5</f>
        <v>1000</v>
      </c>
      <c r="C10" t="s">
        <v>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9C65-AD79-45AA-B6C3-59C25351FB15}">
  <dimension ref="A1:E3"/>
  <sheetViews>
    <sheetView workbookViewId="0">
      <selection activeCell="H9" sqref="H9"/>
    </sheetView>
  </sheetViews>
  <sheetFormatPr defaultRowHeight="15.75" x14ac:dyDescent="0.25"/>
  <cols>
    <col min="1" max="1" width="17.875" bestFit="1" customWidth="1"/>
    <col min="2" max="2" width="9.875" bestFit="1" customWidth="1"/>
  </cols>
  <sheetData>
    <row r="1" spans="1:5" ht="16.5" thickBot="1" x14ac:dyDescent="0.3">
      <c r="A1" s="36" t="s">
        <v>48</v>
      </c>
      <c r="B1" s="37">
        <f ca="1">B2-B3</f>
        <v>4</v>
      </c>
      <c r="E1" t="s">
        <v>89</v>
      </c>
    </row>
    <row r="2" spans="1:5" ht="16.5" thickBot="1" x14ac:dyDescent="0.3">
      <c r="A2" s="38" t="s">
        <v>87</v>
      </c>
      <c r="B2" s="39">
        <f ca="1">B3+4</f>
        <v>45796</v>
      </c>
      <c r="E2" s="9"/>
    </row>
    <row r="3" spans="1:5" ht="16.5" thickBot="1" x14ac:dyDescent="0.3">
      <c r="A3" s="40" t="s">
        <v>88</v>
      </c>
      <c r="B3" s="41">
        <f ca="1">TODAY()</f>
        <v>45792</v>
      </c>
      <c r="E3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1FF4-0FFC-4402-B0AF-47F8C59D59D3}">
  <dimension ref="A1:G12"/>
  <sheetViews>
    <sheetView workbookViewId="0">
      <selection activeCell="H8" sqref="H8"/>
    </sheetView>
  </sheetViews>
  <sheetFormatPr defaultRowHeight="15.75" x14ac:dyDescent="0.25"/>
  <cols>
    <col min="1" max="1" width="18.375" bestFit="1" customWidth="1"/>
    <col min="5" max="5" width="16.375" customWidth="1"/>
    <col min="7" max="7" width="10.875" bestFit="1" customWidth="1"/>
  </cols>
  <sheetData>
    <row r="1" spans="1:7" ht="16.5" thickBot="1" x14ac:dyDescent="0.3">
      <c r="A1" s="35" t="s">
        <v>91</v>
      </c>
      <c r="B1" s="1">
        <f>B2/B3</f>
        <v>1</v>
      </c>
      <c r="E1" s="27" t="s">
        <v>92</v>
      </c>
      <c r="F1" s="26">
        <f>F2/F3</f>
        <v>0.39</v>
      </c>
      <c r="G1" s="2" t="s">
        <v>79</v>
      </c>
    </row>
    <row r="2" spans="1:7" ht="16.5" thickBot="1" x14ac:dyDescent="0.3">
      <c r="A2" s="20" t="s">
        <v>92</v>
      </c>
      <c r="B2" s="12">
        <f>F1</f>
        <v>0.39</v>
      </c>
      <c r="E2" s="20" t="s">
        <v>94</v>
      </c>
      <c r="F2" s="9">
        <f>390</f>
        <v>390</v>
      </c>
      <c r="G2">
        <f>F2/60</f>
        <v>6.5</v>
      </c>
    </row>
    <row r="3" spans="1:7" ht="16.5" thickBot="1" x14ac:dyDescent="0.3">
      <c r="A3" s="13" t="s">
        <v>8</v>
      </c>
      <c r="B3" s="13">
        <f>B7</f>
        <v>0.39</v>
      </c>
      <c r="E3" s="13" t="s">
        <v>93</v>
      </c>
      <c r="F3" s="13">
        <f>B9</f>
        <v>1000</v>
      </c>
    </row>
    <row r="6" spans="1:7" ht="16.5" thickBot="1" x14ac:dyDescent="0.3"/>
    <row r="7" spans="1:7" ht="15" customHeight="1" thickBot="1" x14ac:dyDescent="0.3">
      <c r="A7" t="s">
        <v>16</v>
      </c>
      <c r="B7" s="1">
        <f>B8/B9</f>
        <v>0.39</v>
      </c>
      <c r="C7" s="42">
        <f>B7*60</f>
        <v>23.400000000000002</v>
      </c>
      <c r="D7" t="s">
        <v>17</v>
      </c>
      <c r="E7" s="14" t="s">
        <v>9</v>
      </c>
      <c r="F7" s="15">
        <f>(F8*F9)-(F11*F12)-F10</f>
        <v>390</v>
      </c>
    </row>
    <row r="8" spans="1:7" x14ac:dyDescent="0.25">
      <c r="A8" t="s">
        <v>9</v>
      </c>
      <c r="B8" s="12">
        <f>F7</f>
        <v>390</v>
      </c>
      <c r="E8" s="6" t="s">
        <v>13</v>
      </c>
      <c r="F8" s="16">
        <v>60</v>
      </c>
    </row>
    <row r="9" spans="1:7" ht="16.5" thickBot="1" x14ac:dyDescent="0.3">
      <c r="A9" t="s">
        <v>10</v>
      </c>
      <c r="B9" s="13">
        <v>1000</v>
      </c>
      <c r="E9" s="7" t="s">
        <v>14</v>
      </c>
      <c r="F9" s="17">
        <v>8</v>
      </c>
    </row>
    <row r="10" spans="1:7" x14ac:dyDescent="0.25">
      <c r="E10" s="7" t="s">
        <v>11</v>
      </c>
      <c r="F10" s="17">
        <v>60</v>
      </c>
    </row>
    <row r="11" spans="1:7" x14ac:dyDescent="0.25">
      <c r="E11" s="7" t="s">
        <v>12</v>
      </c>
      <c r="F11" s="17">
        <v>2</v>
      </c>
    </row>
    <row r="12" spans="1:7" ht="16.5" thickBot="1" x14ac:dyDescent="0.3">
      <c r="E12" s="8" t="s">
        <v>15</v>
      </c>
      <c r="F12" s="18">
        <v>15</v>
      </c>
    </row>
  </sheetData>
  <dataValidations count="5">
    <dataValidation type="list" allowBlank="1" showInputMessage="1" showErrorMessage="1" sqref="F12" xr:uid="{580622FD-756C-4960-BF80-29489C29404A}">
      <formula1>"15,30"</formula1>
    </dataValidation>
    <dataValidation type="list" allowBlank="1" showInputMessage="1" showErrorMessage="1" sqref="F9" xr:uid="{245DA67E-ED8C-45F4-AAA0-682A53290A6D}">
      <formula1>"1,2,3,4,5,6,7,8,9,10,11,12"</formula1>
    </dataValidation>
    <dataValidation type="list" allowBlank="1" showInputMessage="1" showErrorMessage="1" sqref="F11" xr:uid="{F2699B00-E830-48E7-8EA8-7E98824B64C3}">
      <formula1>"1,2,3"</formula1>
    </dataValidation>
    <dataValidation type="list" allowBlank="1" showInputMessage="1" showErrorMessage="1" sqref="F10" xr:uid="{42B025FF-C7F3-458C-AEFB-08C6C8A239C8}">
      <formula1>"30,60"</formula1>
    </dataValidation>
    <dataValidation type="list" allowBlank="1" showInputMessage="1" showErrorMessage="1" sqref="F8" xr:uid="{E2020410-9475-4626-95BC-626BC5C0CBB4}">
      <formula1>"60"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A489-72C7-4BDE-BA4E-3629E0452C6B}">
  <dimension ref="A1:H10"/>
  <sheetViews>
    <sheetView workbookViewId="0">
      <selection activeCell="E17" sqref="E17"/>
    </sheetView>
  </sheetViews>
  <sheetFormatPr defaultRowHeight="15.75" x14ac:dyDescent="0.25"/>
  <cols>
    <col min="1" max="1" width="13.375" bestFit="1" customWidth="1"/>
    <col min="2" max="2" width="18.5" bestFit="1" customWidth="1"/>
    <col min="3" max="3" width="21.75" bestFit="1" customWidth="1"/>
    <col min="4" max="4" width="20.75" bestFit="1" customWidth="1"/>
    <col min="5" max="5" width="19.25" bestFit="1" customWidth="1"/>
    <col min="6" max="6" width="20.625" bestFit="1" customWidth="1"/>
  </cols>
  <sheetData>
    <row r="1" spans="1:8" ht="32.25" thickBot="1" x14ac:dyDescent="0.3">
      <c r="A1" s="96" t="s">
        <v>95</v>
      </c>
      <c r="B1" s="96" t="s">
        <v>96</v>
      </c>
      <c r="C1" s="96" t="s">
        <v>97</v>
      </c>
      <c r="D1" s="96" t="s">
        <v>98</v>
      </c>
      <c r="E1" s="96" t="s">
        <v>99</v>
      </c>
      <c r="F1" s="96" t="s">
        <v>100</v>
      </c>
      <c r="H1" s="76" t="s">
        <v>7</v>
      </c>
    </row>
    <row r="2" spans="1:8" x14ac:dyDescent="0.25">
      <c r="A2" s="51">
        <v>1</v>
      </c>
      <c r="B2" s="54">
        <v>10</v>
      </c>
      <c r="C2" s="54">
        <v>15</v>
      </c>
      <c r="D2" s="54">
        <v>5</v>
      </c>
      <c r="E2" s="54">
        <v>20</v>
      </c>
      <c r="F2" s="56">
        <f>SUM(B2:E2)</f>
        <v>50</v>
      </c>
      <c r="H2" t="s">
        <v>102</v>
      </c>
    </row>
    <row r="3" spans="1:8" x14ac:dyDescent="0.25">
      <c r="A3" s="51">
        <v>2</v>
      </c>
      <c r="B3" s="54">
        <v>8</v>
      </c>
      <c r="C3" s="54">
        <v>14</v>
      </c>
      <c r="D3" s="54">
        <v>4</v>
      </c>
      <c r="E3" s="54">
        <v>18</v>
      </c>
      <c r="F3" s="56">
        <f>SUM(B3:E3)</f>
        <v>44</v>
      </c>
    </row>
    <row r="4" spans="1:8" ht="18" thickBot="1" x14ac:dyDescent="0.3">
      <c r="A4" s="52">
        <v>3</v>
      </c>
      <c r="B4" s="54">
        <v>12</v>
      </c>
      <c r="C4" s="54">
        <v>13</v>
      </c>
      <c r="D4" s="54">
        <v>6</v>
      </c>
      <c r="E4" s="54">
        <v>22</v>
      </c>
      <c r="F4" s="56">
        <f>SUM(B4:E4)</f>
        <v>53</v>
      </c>
      <c r="H4" s="43" t="s">
        <v>103</v>
      </c>
    </row>
    <row r="5" spans="1:8" ht="16.5" thickBot="1" x14ac:dyDescent="0.3">
      <c r="A5" s="53" t="s">
        <v>101</v>
      </c>
      <c r="B5" s="55">
        <f>AVERAGE(B2:B4)</f>
        <v>10</v>
      </c>
      <c r="C5" s="55">
        <f>AVERAGE(C2:C4)</f>
        <v>14</v>
      </c>
      <c r="D5" s="55">
        <f>AVERAGE(D2:D4)</f>
        <v>5</v>
      </c>
      <c r="E5" s="55">
        <f>AVERAGE(E2:E4)</f>
        <v>20</v>
      </c>
      <c r="F5" s="57">
        <f>AVERAGE(F2:F4)</f>
        <v>49</v>
      </c>
      <c r="H5" t="s">
        <v>104</v>
      </c>
    </row>
    <row r="6" spans="1:8" x14ac:dyDescent="0.25">
      <c r="H6" s="46" t="s">
        <v>105</v>
      </c>
    </row>
    <row r="7" spans="1:8" x14ac:dyDescent="0.25">
      <c r="H7" s="46" t="s">
        <v>106</v>
      </c>
    </row>
    <row r="8" spans="1:8" x14ac:dyDescent="0.25">
      <c r="H8" s="46" t="s">
        <v>107</v>
      </c>
    </row>
    <row r="9" spans="1:8" x14ac:dyDescent="0.25">
      <c r="H9" s="44"/>
    </row>
    <row r="10" spans="1:8" x14ac:dyDescent="0.25">
      <c r="H10" s="4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204-FA6B-4A73-8BB9-EBA09EF22227}">
  <dimension ref="A1:H13"/>
  <sheetViews>
    <sheetView zoomScale="85" zoomScaleNormal="85" workbookViewId="0">
      <selection activeCell="C16" sqref="C16"/>
    </sheetView>
  </sheetViews>
  <sheetFormatPr defaultRowHeight="15.75" x14ac:dyDescent="0.25"/>
  <cols>
    <col min="1" max="6" width="23.625" customWidth="1"/>
    <col min="8" max="8" width="11.125" customWidth="1"/>
  </cols>
  <sheetData>
    <row r="1" spans="1:8" ht="16.5" thickBot="1" x14ac:dyDescent="0.3">
      <c r="A1" s="58" t="s">
        <v>114</v>
      </c>
      <c r="B1" s="96" t="s">
        <v>108</v>
      </c>
      <c r="C1" s="96" t="s">
        <v>109</v>
      </c>
      <c r="D1" s="96" t="s">
        <v>110</v>
      </c>
      <c r="E1" s="96" t="s">
        <v>111</v>
      </c>
      <c r="F1" s="96" t="s">
        <v>112</v>
      </c>
      <c r="H1" s="76" t="s">
        <v>116</v>
      </c>
    </row>
    <row r="2" spans="1:8" ht="17.25" x14ac:dyDescent="0.25">
      <c r="A2" s="51">
        <v>1</v>
      </c>
      <c r="B2" s="65">
        <v>30</v>
      </c>
      <c r="C2" s="66">
        <v>20</v>
      </c>
      <c r="D2" s="66">
        <v>15</v>
      </c>
      <c r="E2" s="67">
        <v>10</v>
      </c>
      <c r="F2" s="61">
        <f>SUM(B2:E2)</f>
        <v>75</v>
      </c>
      <c r="H2" s="43" t="s">
        <v>123</v>
      </c>
    </row>
    <row r="3" spans="1:8" x14ac:dyDescent="0.25">
      <c r="A3" s="51">
        <v>2</v>
      </c>
      <c r="B3" s="68">
        <v>25</v>
      </c>
      <c r="C3" s="63">
        <v>18</v>
      </c>
      <c r="D3" s="63">
        <v>12</v>
      </c>
      <c r="E3" s="69">
        <v>8</v>
      </c>
      <c r="F3" s="62">
        <f>SUM(B3:E3)</f>
        <v>63</v>
      </c>
      <c r="H3" s="45" t="s">
        <v>124</v>
      </c>
    </row>
    <row r="4" spans="1:8" ht="16.5" thickBot="1" x14ac:dyDescent="0.3">
      <c r="A4" s="51">
        <v>3</v>
      </c>
      <c r="B4" s="70">
        <v>35</v>
      </c>
      <c r="C4" s="64">
        <v>22</v>
      </c>
      <c r="D4" s="64">
        <v>20</v>
      </c>
      <c r="E4" s="71">
        <v>15</v>
      </c>
      <c r="F4" s="95">
        <f>SUM(B4:E4)</f>
        <v>92</v>
      </c>
      <c r="H4" s="45" t="s">
        <v>125</v>
      </c>
    </row>
    <row r="5" spans="1:8" ht="16.5" thickBot="1" x14ac:dyDescent="0.3">
      <c r="A5" s="59" t="s">
        <v>113</v>
      </c>
      <c r="B5" s="63">
        <f>SUM(B2:B4)</f>
        <v>90</v>
      </c>
      <c r="C5" s="63">
        <f>SUM(C2:C4)</f>
        <v>60</v>
      </c>
      <c r="D5" s="63">
        <f>SUM(D2:D4)</f>
        <v>47</v>
      </c>
      <c r="E5" s="63">
        <f>SUM(E2:E4)</f>
        <v>33</v>
      </c>
      <c r="F5" s="51">
        <f>SUM(F2:F4)</f>
        <v>230</v>
      </c>
      <c r="H5" s="45" t="s">
        <v>126</v>
      </c>
    </row>
    <row r="6" spans="1:8" ht="16.5" thickBot="1" x14ac:dyDescent="0.3">
      <c r="A6" s="60" t="s">
        <v>101</v>
      </c>
      <c r="B6" s="72">
        <f>AVERAGE(B2:B4)</f>
        <v>30</v>
      </c>
      <c r="C6" s="73">
        <f>AVERAGE(C2:C4)</f>
        <v>20</v>
      </c>
      <c r="D6" s="74">
        <f>AVERAGE(D2:D4)</f>
        <v>15.666666666666666</v>
      </c>
      <c r="E6" s="73">
        <f>AVERAGE(E2:E4)</f>
        <v>11</v>
      </c>
      <c r="F6" s="75">
        <f>AVERAGE(F2:F4)</f>
        <v>76.666666666666671</v>
      </c>
      <c r="H6" s="44"/>
    </row>
    <row r="7" spans="1:8" x14ac:dyDescent="0.25">
      <c r="B7" t="s">
        <v>115</v>
      </c>
      <c r="H7" t="s">
        <v>127</v>
      </c>
    </row>
    <row r="8" spans="1:8" x14ac:dyDescent="0.25">
      <c r="H8" s="77" t="s">
        <v>117</v>
      </c>
    </row>
    <row r="9" spans="1:8" x14ac:dyDescent="0.25">
      <c r="H9" s="77" t="s">
        <v>118</v>
      </c>
    </row>
    <row r="10" spans="1:8" x14ac:dyDescent="0.25">
      <c r="H10" s="77" t="s">
        <v>119</v>
      </c>
    </row>
    <row r="11" spans="1:8" x14ac:dyDescent="0.25">
      <c r="H11" s="77" t="s">
        <v>120</v>
      </c>
    </row>
    <row r="12" spans="1:8" x14ac:dyDescent="0.25">
      <c r="H12" s="77" t="s">
        <v>121</v>
      </c>
    </row>
    <row r="13" spans="1:8" x14ac:dyDescent="0.25">
      <c r="H13" s="77" t="s">
        <v>122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6B47-AA24-400B-AD33-DE071B1724F4}">
  <dimension ref="A1:M23"/>
  <sheetViews>
    <sheetView tabSelected="1" workbookViewId="0">
      <selection activeCell="C1" sqref="C1"/>
    </sheetView>
  </sheetViews>
  <sheetFormatPr defaultRowHeight="15.75" x14ac:dyDescent="0.25"/>
  <cols>
    <col min="1" max="1" width="17.25" bestFit="1" customWidth="1"/>
    <col min="2" max="2" width="19" bestFit="1" customWidth="1"/>
    <col min="3" max="3" width="22.25" bestFit="1" customWidth="1"/>
    <col min="4" max="4" width="17.375" bestFit="1" customWidth="1"/>
  </cols>
  <sheetData>
    <row r="1" spans="1:6" ht="16.5" thickBot="1" x14ac:dyDescent="0.3">
      <c r="A1" s="94" t="s">
        <v>133</v>
      </c>
      <c r="B1" s="94" t="s">
        <v>134</v>
      </c>
      <c r="C1" s="94" t="s">
        <v>135</v>
      </c>
      <c r="D1" s="94" t="s">
        <v>136</v>
      </c>
      <c r="F1" t="s">
        <v>132</v>
      </c>
    </row>
    <row r="2" spans="1:6" ht="17.25" x14ac:dyDescent="0.25">
      <c r="A2" s="86" t="s">
        <v>137</v>
      </c>
      <c r="B2" s="47">
        <v>5</v>
      </c>
      <c r="C2" s="47">
        <v>110</v>
      </c>
      <c r="D2" s="48">
        <f>B2*(C2/100)</f>
        <v>5.5</v>
      </c>
      <c r="F2" s="43" t="s">
        <v>128</v>
      </c>
    </row>
    <row r="3" spans="1:6" x14ac:dyDescent="0.25">
      <c r="A3" s="86" t="s">
        <v>138</v>
      </c>
      <c r="B3" s="47">
        <v>3</v>
      </c>
      <c r="C3" s="47">
        <v>95</v>
      </c>
      <c r="D3" s="48">
        <f>B3*(C3/100)</f>
        <v>2.8499999999999996</v>
      </c>
      <c r="F3" s="45" t="s">
        <v>129</v>
      </c>
    </row>
    <row r="4" spans="1:6" ht="16.5" thickBot="1" x14ac:dyDescent="0.3">
      <c r="A4" s="87" t="s">
        <v>139</v>
      </c>
      <c r="B4" s="49">
        <v>4</v>
      </c>
      <c r="C4" s="49">
        <v>100</v>
      </c>
      <c r="D4" s="50">
        <f>B4*(C4/100)</f>
        <v>4</v>
      </c>
      <c r="F4" s="45" t="s">
        <v>130</v>
      </c>
    </row>
    <row r="5" spans="1:6" ht="16.5" thickBot="1" x14ac:dyDescent="0.3">
      <c r="A5" s="91" t="s">
        <v>140</v>
      </c>
      <c r="B5" s="49"/>
      <c r="C5" s="49"/>
      <c r="D5" s="50">
        <f>SUM(D2:D4)</f>
        <v>12.35</v>
      </c>
      <c r="F5" s="45" t="s">
        <v>131</v>
      </c>
    </row>
    <row r="7" spans="1:6" x14ac:dyDescent="0.25">
      <c r="F7" s="79" t="s">
        <v>141</v>
      </c>
    </row>
    <row r="8" spans="1:6" ht="17.25" x14ac:dyDescent="0.25">
      <c r="F8" s="43" t="s">
        <v>142</v>
      </c>
    </row>
    <row r="9" spans="1:6" x14ac:dyDescent="0.25">
      <c r="F9" s="46" t="s">
        <v>143</v>
      </c>
    </row>
    <row r="10" spans="1:6" x14ac:dyDescent="0.25">
      <c r="F10" s="46" t="s">
        <v>144</v>
      </c>
    </row>
    <row r="11" spans="1:6" x14ac:dyDescent="0.25">
      <c r="F11" s="46" t="s">
        <v>145</v>
      </c>
    </row>
    <row r="12" spans="1:6" x14ac:dyDescent="0.25">
      <c r="F12" s="46" t="s">
        <v>146</v>
      </c>
    </row>
    <row r="14" spans="1:6" ht="17.25" x14ac:dyDescent="0.25">
      <c r="F14" s="43" t="s">
        <v>147</v>
      </c>
    </row>
    <row r="15" spans="1:6" x14ac:dyDescent="0.25">
      <c r="F15" s="46" t="s">
        <v>148</v>
      </c>
    </row>
    <row r="16" spans="1:6" x14ac:dyDescent="0.25">
      <c r="F16" s="46" t="s">
        <v>149</v>
      </c>
    </row>
    <row r="17" spans="6:13" x14ac:dyDescent="0.25">
      <c r="F17" s="46" t="s">
        <v>150</v>
      </c>
    </row>
    <row r="19" spans="6:13" ht="18" thickBot="1" x14ac:dyDescent="0.3">
      <c r="F19" s="43" t="s">
        <v>151</v>
      </c>
    </row>
    <row r="20" spans="6:13" ht="15.6" customHeight="1" x14ac:dyDescent="0.25">
      <c r="F20" s="112" t="s">
        <v>152</v>
      </c>
      <c r="G20" s="113"/>
      <c r="H20" s="113"/>
      <c r="I20" s="113"/>
      <c r="J20" s="113"/>
      <c r="K20" s="113"/>
      <c r="L20" s="113"/>
      <c r="M20" s="114"/>
    </row>
    <row r="21" spans="6:13" x14ac:dyDescent="0.25">
      <c r="F21" s="115"/>
      <c r="G21" s="116"/>
      <c r="H21" s="116"/>
      <c r="I21" s="116"/>
      <c r="J21" s="116"/>
      <c r="K21" s="116"/>
      <c r="L21" s="116"/>
      <c r="M21" s="117"/>
    </row>
    <row r="22" spans="6:13" x14ac:dyDescent="0.25">
      <c r="F22" s="115"/>
      <c r="G22" s="116"/>
      <c r="H22" s="116"/>
      <c r="I22" s="116"/>
      <c r="J22" s="116"/>
      <c r="K22" s="116"/>
      <c r="L22" s="116"/>
      <c r="M22" s="117"/>
    </row>
    <row r="23" spans="6:13" ht="16.5" thickBot="1" x14ac:dyDescent="0.3">
      <c r="F23" s="118"/>
      <c r="G23" s="119"/>
      <c r="H23" s="119"/>
      <c r="I23" s="119"/>
      <c r="J23" s="119"/>
      <c r="K23" s="119"/>
      <c r="L23" s="119"/>
      <c r="M23" s="120"/>
    </row>
  </sheetData>
  <mergeCells count="1">
    <mergeCell ref="F20:M23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698A-F5C6-49DC-8A6E-8DED3CDDFD0F}">
  <dimension ref="A1:D10"/>
  <sheetViews>
    <sheetView workbookViewId="0">
      <selection activeCell="C8" sqref="C8"/>
    </sheetView>
  </sheetViews>
  <sheetFormatPr defaultRowHeight="15.75" x14ac:dyDescent="0.25"/>
  <cols>
    <col min="1" max="1" width="24.75" bestFit="1" customWidth="1"/>
    <col min="2" max="2" width="5.75" bestFit="1" customWidth="1"/>
  </cols>
  <sheetData>
    <row r="1" spans="1:4" ht="16.5" thickBot="1" x14ac:dyDescent="0.3">
      <c r="A1" s="89" t="s">
        <v>158</v>
      </c>
      <c r="B1" s="90" t="s">
        <v>159</v>
      </c>
      <c r="D1" t="s">
        <v>153</v>
      </c>
    </row>
    <row r="2" spans="1:4" x14ac:dyDescent="0.25">
      <c r="A2" s="86" t="s">
        <v>160</v>
      </c>
      <c r="B2" s="88">
        <v>20</v>
      </c>
    </row>
    <row r="3" spans="1:4" ht="16.5" thickBot="1" x14ac:dyDescent="0.3">
      <c r="A3" s="86" t="s">
        <v>161</v>
      </c>
      <c r="B3" s="84">
        <v>5</v>
      </c>
      <c r="D3" t="s">
        <v>154</v>
      </c>
    </row>
    <row r="4" spans="1:4" ht="16.5" thickBot="1" x14ac:dyDescent="0.3">
      <c r="A4" s="87" t="s">
        <v>162</v>
      </c>
      <c r="B4" s="82">
        <f>B2/B3</f>
        <v>4</v>
      </c>
      <c r="D4" s="80" t="s">
        <v>155</v>
      </c>
    </row>
    <row r="5" spans="1:4" x14ac:dyDescent="0.25">
      <c r="D5" s="80" t="s">
        <v>156</v>
      </c>
    </row>
    <row r="6" spans="1:4" x14ac:dyDescent="0.25">
      <c r="D6" s="80" t="s">
        <v>157</v>
      </c>
    </row>
    <row r="7" spans="1:4" x14ac:dyDescent="0.25">
      <c r="D7" s="79" t="s">
        <v>166</v>
      </c>
    </row>
    <row r="8" spans="1:4" x14ac:dyDescent="0.25">
      <c r="D8" s="81" t="s">
        <v>163</v>
      </c>
    </row>
    <row r="9" spans="1:4" x14ac:dyDescent="0.25">
      <c r="D9" s="81" t="s">
        <v>164</v>
      </c>
    </row>
    <row r="10" spans="1:4" x14ac:dyDescent="0.25">
      <c r="D10" s="81" t="s">
        <v>165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2E2B-4770-491A-9E85-92AC5CE05272}">
  <dimension ref="A1:E20"/>
  <sheetViews>
    <sheetView workbookViewId="0">
      <selection activeCell="A10" sqref="A10:B11"/>
    </sheetView>
  </sheetViews>
  <sheetFormatPr defaultRowHeight="15.75" x14ac:dyDescent="0.25"/>
  <cols>
    <col min="1" max="1" width="35" bestFit="1" customWidth="1"/>
    <col min="2" max="2" width="8.875" customWidth="1"/>
  </cols>
  <sheetData>
    <row r="1" spans="1:5" ht="16.5" thickBot="1" x14ac:dyDescent="0.3">
      <c r="A1" s="92" t="s">
        <v>158</v>
      </c>
      <c r="B1" s="94" t="s">
        <v>181</v>
      </c>
      <c r="D1" t="s">
        <v>167</v>
      </c>
    </row>
    <row r="2" spans="1:5" x14ac:dyDescent="0.25">
      <c r="A2" s="97" t="s">
        <v>174</v>
      </c>
      <c r="B2" s="83">
        <v>1000</v>
      </c>
      <c r="D2" s="78" t="s">
        <v>168</v>
      </c>
    </row>
    <row r="3" spans="1:5" x14ac:dyDescent="0.25">
      <c r="A3" s="86" t="s">
        <v>175</v>
      </c>
      <c r="B3" s="88">
        <v>10</v>
      </c>
      <c r="D3" s="45" t="s">
        <v>169</v>
      </c>
    </row>
    <row r="4" spans="1:5" x14ac:dyDescent="0.25">
      <c r="A4" s="86" t="s">
        <v>176</v>
      </c>
      <c r="B4" s="88">
        <v>8</v>
      </c>
      <c r="D4" s="45" t="s">
        <v>170</v>
      </c>
    </row>
    <row r="5" spans="1:5" x14ac:dyDescent="0.25">
      <c r="A5" s="86" t="s">
        <v>177</v>
      </c>
      <c r="B5" s="88">
        <v>90</v>
      </c>
      <c r="D5" s="45" t="s">
        <v>171</v>
      </c>
    </row>
    <row r="6" spans="1:5" ht="16.5" thickBot="1" x14ac:dyDescent="0.3">
      <c r="A6" s="86" t="s">
        <v>178</v>
      </c>
      <c r="B6" s="84">
        <f>B4*60</f>
        <v>480</v>
      </c>
      <c r="D6" s="45" t="s">
        <v>172</v>
      </c>
    </row>
    <row r="7" spans="1:5" x14ac:dyDescent="0.25">
      <c r="A7" s="86" t="s">
        <v>179</v>
      </c>
      <c r="B7" s="98">
        <f>B6*(B5/100)</f>
        <v>432</v>
      </c>
    </row>
    <row r="8" spans="1:5" ht="16.5" thickBot="1" x14ac:dyDescent="0.3">
      <c r="A8" s="86" t="s">
        <v>167</v>
      </c>
      <c r="B8" s="98">
        <f>(B2*B3)/B7</f>
        <v>23.148148148148149</v>
      </c>
      <c r="D8" s="78" t="s">
        <v>182</v>
      </c>
      <c r="E8" s="85"/>
    </row>
    <row r="9" spans="1:5" ht="16.5" thickBot="1" x14ac:dyDescent="0.3">
      <c r="A9" s="87" t="s">
        <v>180</v>
      </c>
      <c r="B9" s="11">
        <f>ROUNDUP(B8, 0)</f>
        <v>24</v>
      </c>
      <c r="D9" s="45" t="s">
        <v>183</v>
      </c>
    </row>
    <row r="10" spans="1:5" x14ac:dyDescent="0.25">
      <c r="A10" s="121" t="s">
        <v>173</v>
      </c>
      <c r="B10" s="121"/>
      <c r="D10" s="45" t="s">
        <v>184</v>
      </c>
    </row>
    <row r="11" spans="1:5" x14ac:dyDescent="0.25">
      <c r="A11" s="122"/>
      <c r="B11" s="122"/>
      <c r="D11" s="45" t="s">
        <v>185</v>
      </c>
    </row>
    <row r="12" spans="1:5" x14ac:dyDescent="0.25">
      <c r="D12" s="45" t="s">
        <v>186</v>
      </c>
    </row>
    <row r="13" spans="1:5" x14ac:dyDescent="0.25">
      <c r="D13" s="45"/>
    </row>
    <row r="14" spans="1:5" x14ac:dyDescent="0.25">
      <c r="D14" s="78" t="s">
        <v>187</v>
      </c>
    </row>
    <row r="15" spans="1:5" x14ac:dyDescent="0.25">
      <c r="D15" s="44" t="s">
        <v>188</v>
      </c>
    </row>
    <row r="16" spans="1:5" x14ac:dyDescent="0.25">
      <c r="D16" s="44" t="s">
        <v>189</v>
      </c>
    </row>
    <row r="17" spans="4:4" x14ac:dyDescent="0.25">
      <c r="D17" s="44" t="s">
        <v>190</v>
      </c>
    </row>
    <row r="18" spans="4:4" x14ac:dyDescent="0.25">
      <c r="D18" s="44"/>
    </row>
    <row r="19" spans="4:4" x14ac:dyDescent="0.25">
      <c r="D19" s="44"/>
    </row>
    <row r="20" spans="4:4" x14ac:dyDescent="0.25">
      <c r="D20" s="44"/>
    </row>
  </sheetData>
  <mergeCells count="1">
    <mergeCell ref="A10:B11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1EEF-666E-4910-BDAD-420D139E4BAF}">
  <dimension ref="A1:B6"/>
  <sheetViews>
    <sheetView workbookViewId="0">
      <selection activeCell="B5" sqref="B5"/>
    </sheetView>
  </sheetViews>
  <sheetFormatPr defaultRowHeight="15.75" x14ac:dyDescent="0.25"/>
  <cols>
    <col min="1" max="1" width="24.25" bestFit="1" customWidth="1"/>
    <col min="2" max="2" width="9" bestFit="1" customWidth="1"/>
  </cols>
  <sheetData>
    <row r="1" spans="1:2" ht="16.5" thickBot="1" x14ac:dyDescent="0.3">
      <c r="A1" s="92" t="s">
        <v>158</v>
      </c>
      <c r="B1" s="93" t="s">
        <v>181</v>
      </c>
    </row>
    <row r="2" spans="1:2" x14ac:dyDescent="0.25">
      <c r="A2" s="86" t="s">
        <v>191</v>
      </c>
      <c r="B2" s="83">
        <v>50</v>
      </c>
    </row>
    <row r="3" spans="1:2" x14ac:dyDescent="0.25">
      <c r="A3" s="86" t="s">
        <v>192</v>
      </c>
      <c r="B3" s="88">
        <v>20</v>
      </c>
    </row>
    <row r="4" spans="1:2" ht="16.5" thickBot="1" x14ac:dyDescent="0.3">
      <c r="A4" s="86" t="s">
        <v>193</v>
      </c>
      <c r="B4" s="84">
        <v>20</v>
      </c>
    </row>
    <row r="5" spans="1:2" ht="16.5" thickBot="1" x14ac:dyDescent="0.3">
      <c r="A5" s="86" t="s">
        <v>194</v>
      </c>
      <c r="B5" s="100">
        <f>B2*B3</f>
        <v>1000</v>
      </c>
    </row>
    <row r="6" spans="1:2" ht="16.5" thickBot="1" x14ac:dyDescent="0.3">
      <c r="A6" s="87" t="s">
        <v>195</v>
      </c>
      <c r="B6" s="99">
        <f>B2/B5</f>
        <v>0.05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2EEB-A950-4AC7-83EB-52FE8DE3F5EA}">
  <dimension ref="A1:D18"/>
  <sheetViews>
    <sheetView workbookViewId="0">
      <selection activeCell="B14" sqref="B14"/>
    </sheetView>
  </sheetViews>
  <sheetFormatPr defaultRowHeight="15.75" x14ac:dyDescent="0.25"/>
  <cols>
    <col min="1" max="1" width="18.375" bestFit="1" customWidth="1"/>
    <col min="2" max="2" width="10.5" customWidth="1"/>
  </cols>
  <sheetData>
    <row r="1" spans="1:4" ht="16.5" thickBot="1" x14ac:dyDescent="0.3">
      <c r="A1" s="92" t="s">
        <v>158</v>
      </c>
      <c r="B1" s="93" t="s">
        <v>159</v>
      </c>
      <c r="D1" t="s">
        <v>196</v>
      </c>
    </row>
    <row r="2" spans="1:4" x14ac:dyDescent="0.25">
      <c r="A2" s="86" t="s">
        <v>197</v>
      </c>
      <c r="B2" s="83">
        <v>200</v>
      </c>
    </row>
    <row r="3" spans="1:4" x14ac:dyDescent="0.25">
      <c r="A3" s="86" t="s">
        <v>198</v>
      </c>
      <c r="B3" s="88">
        <v>1800</v>
      </c>
      <c r="D3" s="78" t="s">
        <v>182</v>
      </c>
    </row>
    <row r="4" spans="1:4" ht="16.5" thickBot="1" x14ac:dyDescent="0.3">
      <c r="A4" s="86" t="s">
        <v>199</v>
      </c>
      <c r="B4" s="84">
        <f>B2 + B3</f>
        <v>2000</v>
      </c>
      <c r="D4" s="44" t="s">
        <v>201</v>
      </c>
    </row>
    <row r="5" spans="1:4" ht="16.5" thickBot="1" x14ac:dyDescent="0.3">
      <c r="A5" s="87" t="s">
        <v>200</v>
      </c>
      <c r="B5" s="101">
        <f>(B2/B4)</f>
        <v>0.1</v>
      </c>
      <c r="D5" s="44" t="s">
        <v>202</v>
      </c>
    </row>
    <row r="6" spans="1:4" x14ac:dyDescent="0.25">
      <c r="D6" s="44" t="s">
        <v>203</v>
      </c>
    </row>
    <row r="8" spans="1:4" x14ac:dyDescent="0.25">
      <c r="D8" s="78" t="s">
        <v>204</v>
      </c>
    </row>
    <row r="9" spans="1:4" x14ac:dyDescent="0.25">
      <c r="D9" t="s">
        <v>205</v>
      </c>
    </row>
    <row r="10" spans="1:4" x14ac:dyDescent="0.25">
      <c r="D10" s="44" t="s">
        <v>206</v>
      </c>
    </row>
    <row r="11" spans="1:4" x14ac:dyDescent="0.25">
      <c r="D11" s="44" t="s">
        <v>207</v>
      </c>
    </row>
    <row r="12" spans="1:4" x14ac:dyDescent="0.25">
      <c r="D12" s="44" t="s">
        <v>208</v>
      </c>
    </row>
    <row r="13" spans="1:4" x14ac:dyDescent="0.25">
      <c r="D13" s="44"/>
    </row>
    <row r="14" spans="1:4" x14ac:dyDescent="0.25">
      <c r="D14" s="78" t="s">
        <v>209</v>
      </c>
    </row>
    <row r="15" spans="1:4" x14ac:dyDescent="0.25">
      <c r="D15" s="44" t="s">
        <v>210</v>
      </c>
    </row>
    <row r="16" spans="1:4" x14ac:dyDescent="0.25">
      <c r="D16" s="44" t="s">
        <v>211</v>
      </c>
    </row>
    <row r="17" spans="4:4" x14ac:dyDescent="0.25">
      <c r="D17" s="44" t="s">
        <v>212</v>
      </c>
    </row>
    <row r="18" spans="4:4" x14ac:dyDescent="0.25">
      <c r="D18" s="44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B566-C3F0-48C7-A232-FD515FBF0DCE}">
  <dimension ref="A1:F16"/>
  <sheetViews>
    <sheetView workbookViewId="0">
      <selection activeCell="F11" sqref="F11"/>
    </sheetView>
  </sheetViews>
  <sheetFormatPr defaultRowHeight="15.75" x14ac:dyDescent="0.25"/>
  <cols>
    <col min="1" max="1" width="34.125" bestFit="1" customWidth="1"/>
    <col min="2" max="2" width="11.125" customWidth="1"/>
    <col min="6" max="6" width="8.75" customWidth="1"/>
  </cols>
  <sheetData>
    <row r="1" spans="1:6" ht="16.5" thickBot="1" x14ac:dyDescent="0.3">
      <c r="A1" s="92" t="s">
        <v>158</v>
      </c>
      <c r="B1" s="94" t="s">
        <v>159</v>
      </c>
      <c r="F1" t="s">
        <v>213</v>
      </c>
    </row>
    <row r="2" spans="1:6" x14ac:dyDescent="0.25">
      <c r="A2" s="86" t="s">
        <v>221</v>
      </c>
      <c r="B2" s="83">
        <v>8</v>
      </c>
      <c r="F2" t="s">
        <v>214</v>
      </c>
    </row>
    <row r="3" spans="1:6" x14ac:dyDescent="0.25">
      <c r="A3" s="86" t="s">
        <v>222</v>
      </c>
      <c r="B3" s="88">
        <v>5</v>
      </c>
    </row>
    <row r="4" spans="1:6" x14ac:dyDescent="0.25">
      <c r="A4" s="86" t="s">
        <v>223</v>
      </c>
      <c r="B4" s="88">
        <v>52</v>
      </c>
      <c r="F4" s="78" t="s">
        <v>215</v>
      </c>
    </row>
    <row r="5" spans="1:6" x14ac:dyDescent="0.25">
      <c r="A5" s="86" t="s">
        <v>224</v>
      </c>
      <c r="B5" s="88">
        <v>10</v>
      </c>
      <c r="F5" s="44" t="s">
        <v>216</v>
      </c>
    </row>
    <row r="6" spans="1:6" ht="16.5" thickBot="1" x14ac:dyDescent="0.3">
      <c r="A6" s="86" t="s">
        <v>225</v>
      </c>
      <c r="B6" s="84">
        <v>15</v>
      </c>
      <c r="F6" s="44" t="s">
        <v>217</v>
      </c>
    </row>
    <row r="7" spans="1:6" x14ac:dyDescent="0.25">
      <c r="A7" s="86" t="s">
        <v>226</v>
      </c>
      <c r="B7" s="98">
        <f>B6 + B5</f>
        <v>25</v>
      </c>
      <c r="F7" s="44" t="s">
        <v>218</v>
      </c>
    </row>
    <row r="8" spans="1:6" x14ac:dyDescent="0.25">
      <c r="A8" s="86" t="s">
        <v>227</v>
      </c>
      <c r="B8" s="98">
        <f>B2 * B3 * B4</f>
        <v>2080</v>
      </c>
      <c r="F8" s="44" t="s">
        <v>219</v>
      </c>
    </row>
    <row r="9" spans="1:6" ht="16.5" thickBot="1" x14ac:dyDescent="0.3">
      <c r="A9" s="86" t="s">
        <v>228</v>
      </c>
      <c r="B9" s="98">
        <f>B7 * B2</f>
        <v>200</v>
      </c>
      <c r="F9" s="44" t="s">
        <v>220</v>
      </c>
    </row>
    <row r="10" spans="1:6" ht="16.5" thickBot="1" x14ac:dyDescent="0.3">
      <c r="A10" s="87" t="s">
        <v>213</v>
      </c>
      <c r="B10" s="82">
        <f>B8 - B9</f>
        <v>1880</v>
      </c>
    </row>
    <row r="11" spans="1:6" x14ac:dyDescent="0.25">
      <c r="F11" s="78" t="s">
        <v>182</v>
      </c>
    </row>
    <row r="12" spans="1:6" x14ac:dyDescent="0.25">
      <c r="F12" s="44" t="s">
        <v>229</v>
      </c>
    </row>
    <row r="13" spans="1:6" x14ac:dyDescent="0.25">
      <c r="F13" s="44" t="s">
        <v>230</v>
      </c>
    </row>
    <row r="14" spans="1:6" x14ac:dyDescent="0.25">
      <c r="F14" s="44" t="s">
        <v>231</v>
      </c>
    </row>
    <row r="15" spans="1:6" x14ac:dyDescent="0.25">
      <c r="F15" s="44" t="s">
        <v>232</v>
      </c>
    </row>
    <row r="16" spans="1:6" x14ac:dyDescent="0.25">
      <c r="F16" s="44" t="s">
        <v>233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EE6A-5DCF-40A5-A6A2-8F8F6AAE5142}">
  <dimension ref="A1:D3"/>
  <sheetViews>
    <sheetView workbookViewId="0">
      <selection activeCell="D2" sqref="D2"/>
    </sheetView>
  </sheetViews>
  <sheetFormatPr defaultRowHeight="15.75" x14ac:dyDescent="0.25"/>
  <cols>
    <col min="1" max="1" width="15.75" bestFit="1" customWidth="1"/>
    <col min="3" max="3" width="6.125" customWidth="1"/>
  </cols>
  <sheetData>
    <row r="1" spans="1:4" ht="16.5" thickBot="1" x14ac:dyDescent="0.3">
      <c r="A1" s="12" t="s">
        <v>20</v>
      </c>
      <c r="B1" s="11">
        <f>B3</f>
        <v>134</v>
      </c>
      <c r="C1" s="21">
        <f>B1/60</f>
        <v>2.2333333333333334</v>
      </c>
      <c r="D1" t="s">
        <v>21</v>
      </c>
    </row>
    <row r="2" spans="1:4" ht="16.5" thickBot="1" x14ac:dyDescent="0.3">
      <c r="A2" s="20" t="s">
        <v>18</v>
      </c>
      <c r="B2" s="19">
        <f>0</f>
        <v>0</v>
      </c>
    </row>
    <row r="3" spans="1:4" ht="16.5" thickBot="1" x14ac:dyDescent="0.3">
      <c r="A3" s="13" t="s">
        <v>19</v>
      </c>
      <c r="B3" s="10">
        <v>134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0961-F051-44D7-82DE-4C1F20D0B628}">
  <dimension ref="A1:D11"/>
  <sheetViews>
    <sheetView topLeftCell="A6" workbookViewId="0">
      <selection activeCell="D8" sqref="D8"/>
    </sheetView>
  </sheetViews>
  <sheetFormatPr defaultRowHeight="15.75" x14ac:dyDescent="0.25"/>
  <cols>
    <col min="1" max="1" width="26.375" bestFit="1" customWidth="1"/>
  </cols>
  <sheetData>
    <row r="1" spans="1:4" ht="16.5" thickBot="1" x14ac:dyDescent="0.3">
      <c r="A1" s="92" t="s">
        <v>158</v>
      </c>
      <c r="B1" s="94" t="s">
        <v>159</v>
      </c>
      <c r="D1" t="s">
        <v>235</v>
      </c>
    </row>
    <row r="2" spans="1:4" x14ac:dyDescent="0.25">
      <c r="A2" s="86" t="s">
        <v>240</v>
      </c>
      <c r="B2" s="83">
        <v>480</v>
      </c>
      <c r="D2" s="78" t="s">
        <v>236</v>
      </c>
    </row>
    <row r="3" spans="1:4" x14ac:dyDescent="0.25">
      <c r="A3" s="86" t="s">
        <v>241</v>
      </c>
      <c r="B3" s="88">
        <v>420</v>
      </c>
      <c r="D3" s="44" t="s">
        <v>237</v>
      </c>
    </row>
    <row r="4" spans="1:4" x14ac:dyDescent="0.25">
      <c r="A4" s="86" t="s">
        <v>242</v>
      </c>
      <c r="B4" s="88">
        <v>1</v>
      </c>
      <c r="D4" s="44" t="s">
        <v>238</v>
      </c>
    </row>
    <row r="5" spans="1:4" x14ac:dyDescent="0.25">
      <c r="A5" s="86" t="s">
        <v>243</v>
      </c>
      <c r="B5" s="88">
        <v>400</v>
      </c>
      <c r="D5" s="44" t="s">
        <v>239</v>
      </c>
    </row>
    <row r="6" spans="1:4" ht="16.5" thickBot="1" x14ac:dyDescent="0.3">
      <c r="A6" s="86" t="s">
        <v>244</v>
      </c>
      <c r="B6" s="84">
        <v>380</v>
      </c>
      <c r="D6" s="44"/>
    </row>
    <row r="7" spans="1:4" ht="16.5" thickBot="1" x14ac:dyDescent="0.3">
      <c r="A7" s="86" t="s">
        <v>245</v>
      </c>
      <c r="B7" s="102">
        <f>B3/B2</f>
        <v>0.875</v>
      </c>
      <c r="D7" s="44" t="s">
        <v>250</v>
      </c>
    </row>
    <row r="8" spans="1:4" ht="16.5" thickBot="1" x14ac:dyDescent="0.3">
      <c r="A8" s="86" t="s">
        <v>246</v>
      </c>
      <c r="B8" s="100">
        <v>400</v>
      </c>
      <c r="D8" s="31" t="s">
        <v>249</v>
      </c>
    </row>
    <row r="9" spans="1:4" x14ac:dyDescent="0.25">
      <c r="A9" s="86" t="s">
        <v>247</v>
      </c>
      <c r="B9" s="102">
        <f>(B4*B5)/B3</f>
        <v>0.95238095238095233</v>
      </c>
      <c r="D9" s="31" t="s">
        <v>251</v>
      </c>
    </row>
    <row r="10" spans="1:4" ht="16.5" thickBot="1" x14ac:dyDescent="0.3">
      <c r="A10" s="86" t="s">
        <v>248</v>
      </c>
      <c r="B10" s="102">
        <f>B6/B5</f>
        <v>0.95</v>
      </c>
      <c r="D10" s="31" t="s">
        <v>252</v>
      </c>
    </row>
    <row r="11" spans="1:4" ht="16.5" thickBot="1" x14ac:dyDescent="0.3">
      <c r="A11" s="87" t="s">
        <v>234</v>
      </c>
      <c r="B11" s="99">
        <f>B7*B9*B10</f>
        <v>0.79166666666666652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6737-5C51-4091-B0E5-5D4C7E6E29C6}">
  <dimension ref="A1:G6"/>
  <sheetViews>
    <sheetView workbookViewId="0">
      <selection activeCell="H9" sqref="A1:H9"/>
    </sheetView>
  </sheetViews>
  <sheetFormatPr defaultRowHeight="15.75" x14ac:dyDescent="0.25"/>
  <cols>
    <col min="1" max="1" width="41.125" bestFit="1" customWidth="1"/>
    <col min="6" max="6" width="16.5" bestFit="1" customWidth="1"/>
  </cols>
  <sheetData>
    <row r="1" spans="1:7" ht="16.5" thickBot="1" x14ac:dyDescent="0.3">
      <c r="A1" t="s">
        <v>16</v>
      </c>
      <c r="B1" s="1">
        <f>B2/B3</f>
        <v>1.3</v>
      </c>
      <c r="C1" s="11">
        <f>B1*60</f>
        <v>78</v>
      </c>
      <c r="D1" t="s">
        <v>17</v>
      </c>
      <c r="F1" s="14" t="s">
        <v>9</v>
      </c>
      <c r="G1" s="15">
        <f>(G2*G3)-(G5*G6)-G4</f>
        <v>390</v>
      </c>
    </row>
    <row r="2" spans="1:7" x14ac:dyDescent="0.25">
      <c r="A2" t="s">
        <v>9</v>
      </c>
      <c r="B2" s="12">
        <f>G1</f>
        <v>390</v>
      </c>
      <c r="F2" s="6" t="s">
        <v>13</v>
      </c>
      <c r="G2" s="16">
        <v>60</v>
      </c>
    </row>
    <row r="3" spans="1:7" ht="16.5" thickBot="1" x14ac:dyDescent="0.3">
      <c r="A3" t="s">
        <v>10</v>
      </c>
      <c r="B3" s="13">
        <v>300</v>
      </c>
      <c r="F3" s="7" t="s">
        <v>14</v>
      </c>
      <c r="G3" s="17">
        <v>8</v>
      </c>
    </row>
    <row r="4" spans="1:7" x14ac:dyDescent="0.25">
      <c r="F4" s="7" t="s">
        <v>11</v>
      </c>
      <c r="G4" s="17">
        <v>60</v>
      </c>
    </row>
    <row r="5" spans="1:7" x14ac:dyDescent="0.25">
      <c r="F5" s="7" t="s">
        <v>12</v>
      </c>
      <c r="G5" s="17">
        <v>2</v>
      </c>
    </row>
    <row r="6" spans="1:7" ht="16.5" thickBot="1" x14ac:dyDescent="0.3">
      <c r="F6" s="8" t="s">
        <v>15</v>
      </c>
      <c r="G6" s="18">
        <v>15</v>
      </c>
    </row>
  </sheetData>
  <dataValidations count="5">
    <dataValidation type="list" allowBlank="1" showInputMessage="1" showErrorMessage="1" sqref="G2" xr:uid="{07842E93-05EC-4B76-BA09-91848B680B37}">
      <formula1>"60"</formula1>
    </dataValidation>
    <dataValidation type="list" allowBlank="1" showInputMessage="1" showErrorMessage="1" sqref="G4" xr:uid="{6555E2D8-F956-4A99-9318-DC83B8242E04}">
      <formula1>"30,60"</formula1>
    </dataValidation>
    <dataValidation type="list" allowBlank="1" showInputMessage="1" showErrorMessage="1" sqref="G5" xr:uid="{44EAB983-256B-43F1-8785-454474EC73AB}">
      <formula1>"1,2,3"</formula1>
    </dataValidation>
    <dataValidation type="list" allowBlank="1" showInputMessage="1" showErrorMessage="1" sqref="G3" xr:uid="{24964A95-6E06-4D58-9257-91F0E242492F}">
      <formula1>"1,2,3,4,5,6,7,8,9,10,11,12"</formula1>
    </dataValidation>
    <dataValidation type="list" allowBlank="1" showInputMessage="1" showErrorMessage="1" sqref="G6" xr:uid="{D5289937-74D6-4679-884C-08D72123F93D}">
      <formula1>"15,30"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5B2-06A2-4AB2-9271-1CD035803859}">
  <dimension ref="A1:B6"/>
  <sheetViews>
    <sheetView workbookViewId="0">
      <selection activeCell="D6" sqref="D6"/>
    </sheetView>
  </sheetViews>
  <sheetFormatPr defaultRowHeight="15.75" x14ac:dyDescent="0.25"/>
  <cols>
    <col min="1" max="1" width="21.375" bestFit="1" customWidth="1"/>
  </cols>
  <sheetData>
    <row r="1" spans="1:2" ht="16.5" thickBot="1" x14ac:dyDescent="0.3">
      <c r="A1" t="s">
        <v>22</v>
      </c>
      <c r="B1" s="22">
        <f>B2/B3</f>
        <v>1</v>
      </c>
    </row>
    <row r="2" spans="1:2" x14ac:dyDescent="0.25">
      <c r="A2" t="s">
        <v>23</v>
      </c>
      <c r="B2" s="16">
        <v>100</v>
      </c>
    </row>
    <row r="3" spans="1:2" ht="16.5" thickBot="1" x14ac:dyDescent="0.3">
      <c r="A3" t="s">
        <v>24</v>
      </c>
      <c r="B3" s="18">
        <v>100</v>
      </c>
    </row>
    <row r="4" spans="1:2" ht="16.5" thickBot="1" x14ac:dyDescent="0.3"/>
    <row r="5" spans="1:2" ht="16.5" thickBot="1" x14ac:dyDescent="0.3">
      <c r="A5" t="s">
        <v>25</v>
      </c>
      <c r="B5" s="24">
        <f>B1-B6</f>
        <v>5.2000000000000046E-2</v>
      </c>
    </row>
    <row r="6" spans="1:2" ht="16.5" thickBot="1" x14ac:dyDescent="0.3">
      <c r="A6" t="s">
        <v>26</v>
      </c>
      <c r="B6" s="23">
        <v>0.94799999999999995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5347-DFA4-4A46-BD93-844B08A3F684}">
  <dimension ref="A1:B3"/>
  <sheetViews>
    <sheetView workbookViewId="0">
      <selection activeCell="F6" sqref="F6"/>
    </sheetView>
  </sheetViews>
  <sheetFormatPr defaultRowHeight="15.75" x14ac:dyDescent="0.25"/>
  <cols>
    <col min="1" max="1" width="17.875" bestFit="1" customWidth="1"/>
  </cols>
  <sheetData>
    <row r="1" spans="1:2" ht="16.5" thickBot="1" x14ac:dyDescent="0.3">
      <c r="A1" s="6" t="s">
        <v>29</v>
      </c>
      <c r="B1" s="22">
        <f>B3/B2</f>
        <v>4.7272727272727272E-2</v>
      </c>
    </row>
    <row r="2" spans="1:2" x14ac:dyDescent="0.25">
      <c r="A2" s="7" t="s">
        <v>28</v>
      </c>
      <c r="B2" s="16">
        <v>275</v>
      </c>
    </row>
    <row r="3" spans="1:2" ht="16.5" thickBot="1" x14ac:dyDescent="0.3">
      <c r="A3" s="8" t="s">
        <v>27</v>
      </c>
      <c r="B3" s="18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6086-B7AA-4A8B-A36D-16819F974778}">
  <dimension ref="A1:C3"/>
  <sheetViews>
    <sheetView workbookViewId="0">
      <selection activeCell="D5" sqref="D5"/>
    </sheetView>
  </sheetViews>
  <sheetFormatPr defaultRowHeight="15.75" x14ac:dyDescent="0.25"/>
  <cols>
    <col min="1" max="1" width="22.375" bestFit="1" customWidth="1"/>
  </cols>
  <sheetData>
    <row r="1" spans="1:3" ht="16.5" thickBot="1" x14ac:dyDescent="0.3">
      <c r="A1" t="s">
        <v>31</v>
      </c>
      <c r="B1" s="25">
        <f>B2/B3</f>
        <v>0.75</v>
      </c>
      <c r="C1" t="s">
        <v>35</v>
      </c>
    </row>
    <row r="2" spans="1:3" x14ac:dyDescent="0.25">
      <c r="A2" t="s">
        <v>30</v>
      </c>
      <c r="B2" s="16">
        <v>75</v>
      </c>
      <c r="C2" t="s">
        <v>34</v>
      </c>
    </row>
    <row r="3" spans="1:3" ht="16.5" thickBot="1" x14ac:dyDescent="0.3">
      <c r="A3" t="s">
        <v>32</v>
      </c>
      <c r="B3" s="18">
        <v>100</v>
      </c>
      <c r="C3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5847-9A0E-47C9-A49A-70D79F9F82AB}">
  <dimension ref="A1:H9"/>
  <sheetViews>
    <sheetView workbookViewId="0">
      <selection activeCell="E3" sqref="E3"/>
    </sheetView>
  </sheetViews>
  <sheetFormatPr defaultRowHeight="15.75" x14ac:dyDescent="0.25"/>
  <cols>
    <col min="1" max="1" width="25.125" bestFit="1" customWidth="1"/>
  </cols>
  <sheetData>
    <row r="1" spans="1:8" ht="16.5" thickBot="1" x14ac:dyDescent="0.3">
      <c r="A1" s="105" t="s">
        <v>36</v>
      </c>
      <c r="B1" s="103">
        <f>(B2-B3)/B2</f>
        <v>0.99199999999999999</v>
      </c>
    </row>
    <row r="2" spans="1:8" x14ac:dyDescent="0.25">
      <c r="A2" s="20" t="s">
        <v>37</v>
      </c>
      <c r="B2" s="17">
        <v>1000</v>
      </c>
    </row>
    <row r="3" spans="1:8" ht="16.5" thickBot="1" x14ac:dyDescent="0.3">
      <c r="A3" s="13" t="s">
        <v>38</v>
      </c>
      <c r="B3" s="18">
        <v>8</v>
      </c>
    </row>
    <row r="4" spans="1:8" ht="16.5" thickBot="1" x14ac:dyDescent="0.3"/>
    <row r="5" spans="1:8" ht="16.5" thickBot="1" x14ac:dyDescent="0.3">
      <c r="A5" s="106" t="s">
        <v>253</v>
      </c>
      <c r="B5" s="107"/>
      <c r="C5" s="107"/>
      <c r="D5" s="107"/>
      <c r="E5" s="107"/>
      <c r="F5" s="107"/>
      <c r="G5" s="107"/>
      <c r="H5" s="108"/>
    </row>
    <row r="6" spans="1:8" ht="16.5" thickBot="1" x14ac:dyDescent="0.3">
      <c r="A6" s="20" t="s">
        <v>36</v>
      </c>
      <c r="B6" s="104">
        <f>(B7-B8)/B7</f>
        <v>0.92100000000000004</v>
      </c>
      <c r="D6" s="20" t="s">
        <v>36</v>
      </c>
      <c r="E6" s="104">
        <f>(E7-E8)/E7</f>
        <v>0.96599999999999997</v>
      </c>
      <c r="G6" s="20" t="s">
        <v>36</v>
      </c>
      <c r="H6" s="104">
        <f>(H7-H8)/H7</f>
        <v>0.99199999999999999</v>
      </c>
    </row>
    <row r="7" spans="1:8" x14ac:dyDescent="0.25">
      <c r="A7" s="20" t="s">
        <v>37</v>
      </c>
      <c r="B7" s="16">
        <v>1000</v>
      </c>
      <c r="D7" s="20" t="s">
        <v>37</v>
      </c>
      <c r="E7" s="16">
        <v>1000</v>
      </c>
      <c r="G7" s="20" t="s">
        <v>37</v>
      </c>
      <c r="H7" s="16">
        <v>1000</v>
      </c>
    </row>
    <row r="8" spans="1:8" ht="16.5" thickBot="1" x14ac:dyDescent="0.3">
      <c r="A8" s="13" t="s">
        <v>38</v>
      </c>
      <c r="B8" s="18">
        <v>79</v>
      </c>
      <c r="D8" s="13" t="s">
        <v>38</v>
      </c>
      <c r="E8" s="18">
        <v>34</v>
      </c>
      <c r="G8" s="13" t="s">
        <v>38</v>
      </c>
      <c r="H8" s="18">
        <v>8</v>
      </c>
    </row>
    <row r="9" spans="1:8" ht="16.5" thickBot="1" x14ac:dyDescent="0.3">
      <c r="A9" s="109">
        <f>B6*E6*H6</f>
        <v>0.88256851199999997</v>
      </c>
      <c r="B9" s="110"/>
      <c r="C9" s="110"/>
      <c r="D9" s="110"/>
      <c r="E9" s="110"/>
      <c r="F9" s="110"/>
      <c r="G9" s="110"/>
      <c r="H9" s="111"/>
    </row>
  </sheetData>
  <mergeCells count="2">
    <mergeCell ref="A5:H5"/>
    <mergeCell ref="A9:H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B8BE-0870-4CF2-AD76-C37864D12689}">
  <dimension ref="A1:H38"/>
  <sheetViews>
    <sheetView workbookViewId="0">
      <selection activeCell="C27" sqref="C27"/>
    </sheetView>
  </sheetViews>
  <sheetFormatPr defaultRowHeight="15.75" x14ac:dyDescent="0.25"/>
  <cols>
    <col min="1" max="1" width="24.5" bestFit="1" customWidth="1"/>
  </cols>
  <sheetData>
    <row r="1" spans="1:8" ht="16.5" thickBot="1" x14ac:dyDescent="0.3">
      <c r="A1" s="12" t="s">
        <v>39</v>
      </c>
      <c r="B1" s="21">
        <f>((B2*B3)+(B2*(B5/B4)))/(B6)</f>
        <v>5</v>
      </c>
      <c r="F1" s="28" t="s">
        <v>40</v>
      </c>
    </row>
    <row r="2" spans="1:8" x14ac:dyDescent="0.25">
      <c r="A2" t="s">
        <v>51</v>
      </c>
      <c r="B2" s="16">
        <v>500</v>
      </c>
      <c r="F2" s="29" t="s">
        <v>41</v>
      </c>
    </row>
    <row r="3" spans="1:8" x14ac:dyDescent="0.25">
      <c r="A3" t="s">
        <v>49</v>
      </c>
      <c r="B3" s="17">
        <v>2</v>
      </c>
      <c r="F3" s="29" t="s">
        <v>42</v>
      </c>
    </row>
    <row r="4" spans="1:8" x14ac:dyDescent="0.25">
      <c r="A4" t="s">
        <v>52</v>
      </c>
      <c r="B4" s="17">
        <v>8</v>
      </c>
      <c r="F4" s="29" t="s">
        <v>43</v>
      </c>
    </row>
    <row r="5" spans="1:8" x14ac:dyDescent="0.25">
      <c r="A5" t="s">
        <v>50</v>
      </c>
      <c r="B5" s="17">
        <v>4</v>
      </c>
      <c r="F5" s="29" t="s">
        <v>44</v>
      </c>
    </row>
    <row r="6" spans="1:8" ht="16.5" thickBot="1" x14ac:dyDescent="0.3">
      <c r="A6" t="s">
        <v>45</v>
      </c>
      <c r="B6" s="18">
        <v>250</v>
      </c>
      <c r="F6" s="29"/>
      <c r="G6" s="30" t="s">
        <v>53</v>
      </c>
    </row>
    <row r="7" spans="1:8" x14ac:dyDescent="0.25">
      <c r="G7" t="s">
        <v>46</v>
      </c>
      <c r="H7" s="28"/>
    </row>
    <row r="8" spans="1:8" x14ac:dyDescent="0.25">
      <c r="G8" t="s">
        <v>47</v>
      </c>
      <c r="H8" s="28"/>
    </row>
    <row r="9" spans="1:8" x14ac:dyDescent="0.25">
      <c r="A9" t="s">
        <v>54</v>
      </c>
    </row>
    <row r="10" spans="1:8" x14ac:dyDescent="0.25">
      <c r="A10" t="s">
        <v>55</v>
      </c>
    </row>
    <row r="12" spans="1:8" x14ac:dyDescent="0.25">
      <c r="A12" t="s">
        <v>56</v>
      </c>
    </row>
    <row r="13" spans="1:8" x14ac:dyDescent="0.25">
      <c r="A13" t="s">
        <v>57</v>
      </c>
    </row>
    <row r="14" spans="1:8" x14ac:dyDescent="0.25">
      <c r="A14" s="32" t="s">
        <v>72</v>
      </c>
    </row>
    <row r="15" spans="1:8" x14ac:dyDescent="0.25">
      <c r="A15" s="33" t="s">
        <v>58</v>
      </c>
    </row>
    <row r="16" spans="1:8" x14ac:dyDescent="0.25">
      <c r="A16" s="34" t="s">
        <v>59</v>
      </c>
    </row>
    <row r="17" spans="1:1" x14ac:dyDescent="0.25">
      <c r="A17" s="34" t="s">
        <v>60</v>
      </c>
    </row>
    <row r="18" spans="1:1" x14ac:dyDescent="0.25">
      <c r="A18" s="34" t="s">
        <v>61</v>
      </c>
    </row>
    <row r="19" spans="1:1" x14ac:dyDescent="0.25">
      <c r="A19" s="34" t="s">
        <v>62</v>
      </c>
    </row>
    <row r="20" spans="1:1" x14ac:dyDescent="0.25">
      <c r="A20" s="32"/>
    </row>
    <row r="21" spans="1:1" x14ac:dyDescent="0.25">
      <c r="A21" s="32" t="s">
        <v>63</v>
      </c>
    </row>
    <row r="22" spans="1:1" x14ac:dyDescent="0.25">
      <c r="A22" s="34" t="s">
        <v>64</v>
      </c>
    </row>
    <row r="23" spans="1:1" x14ac:dyDescent="0.25">
      <c r="A23" s="32" t="s">
        <v>65</v>
      </c>
    </row>
    <row r="24" spans="1:1" x14ac:dyDescent="0.25">
      <c r="A24" s="34" t="s">
        <v>66</v>
      </c>
    </row>
    <row r="25" spans="1:1" x14ac:dyDescent="0.25">
      <c r="A25" s="34" t="s">
        <v>67</v>
      </c>
    </row>
    <row r="26" spans="1:1" x14ac:dyDescent="0.25">
      <c r="A26" s="34" t="s">
        <v>68</v>
      </c>
    </row>
    <row r="28" spans="1:1" x14ac:dyDescent="0.25">
      <c r="A28" t="s">
        <v>73</v>
      </c>
    </row>
    <row r="29" spans="1:1" x14ac:dyDescent="0.25">
      <c r="A29" s="31" t="s">
        <v>69</v>
      </c>
    </row>
    <row r="30" spans="1:1" x14ac:dyDescent="0.25">
      <c r="A30" s="31" t="s">
        <v>59</v>
      </c>
    </row>
    <row r="31" spans="1:1" x14ac:dyDescent="0.25">
      <c r="A31" s="31" t="s">
        <v>64</v>
      </c>
    </row>
    <row r="33" spans="1:1" ht="18" customHeight="1" x14ac:dyDescent="0.25">
      <c r="A33" t="s">
        <v>74</v>
      </c>
    </row>
    <row r="34" spans="1:1" x14ac:dyDescent="0.25">
      <c r="A34" s="31" t="s">
        <v>70</v>
      </c>
    </row>
    <row r="35" spans="1:1" x14ac:dyDescent="0.25">
      <c r="A35" s="31" t="s">
        <v>59</v>
      </c>
    </row>
    <row r="36" spans="1:1" x14ac:dyDescent="0.25">
      <c r="A36" s="31" t="s">
        <v>64</v>
      </c>
    </row>
    <row r="37" spans="1:1" x14ac:dyDescent="0.25">
      <c r="A37" t="s">
        <v>71</v>
      </c>
    </row>
    <row r="38" spans="1:1" x14ac:dyDescent="0.25">
      <c r="A38" s="31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0775-4971-4097-B37A-BE0315D21041}">
  <dimension ref="A1:D8"/>
  <sheetViews>
    <sheetView workbookViewId="0">
      <selection activeCell="E9" sqref="E9"/>
    </sheetView>
  </sheetViews>
  <sheetFormatPr defaultRowHeight="15.75" x14ac:dyDescent="0.25"/>
  <cols>
    <col min="1" max="1" width="32.5" bestFit="1" customWidth="1"/>
    <col min="3" max="3" width="18.25" bestFit="1" customWidth="1"/>
    <col min="4" max="4" width="18.625" bestFit="1" customWidth="1"/>
  </cols>
  <sheetData>
    <row r="1" spans="1:4" ht="16.5" thickBot="1" x14ac:dyDescent="0.3">
      <c r="A1" s="35" t="s">
        <v>85</v>
      </c>
      <c r="B1" s="1">
        <f>B2/B3*100</f>
        <v>114.28571428571428</v>
      </c>
      <c r="C1" t="s">
        <v>86</v>
      </c>
    </row>
    <row r="2" spans="1:4" x14ac:dyDescent="0.25">
      <c r="A2" s="7" t="s">
        <v>76</v>
      </c>
      <c r="B2" s="12">
        <v>4</v>
      </c>
      <c r="C2" t="s">
        <v>83</v>
      </c>
    </row>
    <row r="3" spans="1:4" ht="16.5" thickBot="1" x14ac:dyDescent="0.3">
      <c r="A3" s="8" t="s">
        <v>77</v>
      </c>
      <c r="B3" s="13">
        <v>3.5</v>
      </c>
      <c r="C3" t="s">
        <v>84</v>
      </c>
    </row>
    <row r="5" spans="1:4" ht="16.5" thickBot="1" x14ac:dyDescent="0.3">
      <c r="D5" t="s">
        <v>80</v>
      </c>
    </row>
    <row r="6" spans="1:4" ht="16.5" thickBot="1" x14ac:dyDescent="0.3">
      <c r="A6" s="35" t="s">
        <v>78</v>
      </c>
      <c r="B6" s="1">
        <f>B7/B8</f>
        <v>20</v>
      </c>
      <c r="C6" t="s">
        <v>81</v>
      </c>
      <c r="D6" s="10">
        <v>19</v>
      </c>
    </row>
    <row r="7" spans="1:4" x14ac:dyDescent="0.25">
      <c r="A7" s="7" t="s">
        <v>82</v>
      </c>
      <c r="B7" s="12">
        <v>160</v>
      </c>
    </row>
    <row r="8" spans="1:4" ht="16.5" thickBot="1" x14ac:dyDescent="0.3">
      <c r="A8" s="8" t="s">
        <v>79</v>
      </c>
      <c r="B8" s="13">
        <v>8</v>
      </c>
    </row>
  </sheetData>
  <dataValidations count="1">
    <dataValidation type="list" allowBlank="1" showInputMessage="1" showErrorMessage="1" sqref="B8" xr:uid="{7223CA9C-C5B5-4F2F-A06A-5B63D5055DA3}">
      <formula1>"1,2,3,4,5,6,7,8,9,10,11,12"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Production Capacity</vt:lpstr>
      <vt:lpstr>Cycle Time</vt:lpstr>
      <vt:lpstr>Takt Time</vt:lpstr>
      <vt:lpstr>OTD</vt:lpstr>
      <vt:lpstr>Scrap Rate</vt:lpstr>
      <vt:lpstr>Capacity Utilization </vt:lpstr>
      <vt:lpstr>FPY &amp; Rolling FPY</vt:lpstr>
      <vt:lpstr>Kanban System</vt:lpstr>
      <vt:lpstr>Labor Efficiency &amp; Productivity</vt:lpstr>
      <vt:lpstr>Lead Time</vt:lpstr>
      <vt:lpstr>Min. Manpower</vt:lpstr>
      <vt:lpstr>SetUp Time</vt:lpstr>
      <vt:lpstr>Downtime</vt:lpstr>
      <vt:lpstr>Normal Time </vt:lpstr>
      <vt:lpstr>Queue Wait Time (Little's Law)</vt:lpstr>
      <vt:lpstr># of Employees</vt:lpstr>
      <vt:lpstr>Absenteeism Rate</vt:lpstr>
      <vt:lpstr>Overtime Ratio</vt:lpstr>
      <vt:lpstr>Total Annual Hours</vt:lpstr>
      <vt:lpstr>OEE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robinson</dc:creator>
  <cp:lastModifiedBy>kevin robinson</cp:lastModifiedBy>
  <dcterms:created xsi:type="dcterms:W3CDTF">2024-12-06T13:54:12Z</dcterms:created>
  <dcterms:modified xsi:type="dcterms:W3CDTF">2025-05-15T23:26:20Z</dcterms:modified>
</cp:coreProperties>
</file>