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20" windowHeight="11895" activeTab="2"/>
  </bookViews>
  <sheets>
    <sheet name="ЛИ" sheetId="2" r:id="rId1"/>
    <sheet name="ИГ" sheetId="3" r:id="rId2"/>
    <sheet name="СП" sheetId="5" r:id="rId3"/>
  </sheets>
  <calcPr calcId="145621" refMode="R1C1"/>
</workbook>
</file>

<file path=xl/calcChain.xml><?xml version="1.0" encoding="utf-8"?>
<calcChain xmlns="http://schemas.openxmlformats.org/spreadsheetml/2006/main">
  <c r="U202" i="5" l="1"/>
  <c r="U173" i="5"/>
  <c r="U174" i="5"/>
  <c r="U177" i="5"/>
  <c r="I177" i="5"/>
  <c r="I174" i="5"/>
  <c r="I173" i="5"/>
  <c r="U5" i="5" l="1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5" i="5"/>
  <c r="U176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4" i="5"/>
  <c r="T164" i="5" l="1"/>
  <c r="T152" i="5"/>
  <c r="T144" i="5"/>
  <c r="T141" i="5"/>
  <c r="T138" i="5"/>
  <c r="T135" i="5"/>
  <c r="T132" i="5"/>
  <c r="T129" i="5"/>
  <c r="T126" i="5"/>
  <c r="T123" i="5"/>
  <c r="T117" i="5"/>
  <c r="T115" i="5"/>
  <c r="T114" i="5"/>
  <c r="T111" i="5"/>
  <c r="T109" i="5"/>
  <c r="T98" i="5"/>
  <c r="T82" i="5"/>
  <c r="T79" i="5"/>
  <c r="T74" i="5"/>
  <c r="T67" i="5"/>
  <c r="T64" i="5"/>
  <c r="T59" i="5"/>
  <c r="T56" i="5"/>
  <c r="C258" i="3" l="1"/>
  <c r="C243" i="3"/>
  <c r="C240" i="3"/>
  <c r="C238" i="3"/>
  <c r="C224" i="3"/>
  <c r="C202" i="3"/>
  <c r="C205" i="3"/>
  <c r="C188" i="3"/>
  <c r="C173" i="3"/>
  <c r="C158" i="3"/>
  <c r="C145" i="3"/>
  <c r="C143" i="3"/>
  <c r="C99" i="3"/>
  <c r="C255" i="2" l="1"/>
  <c r="C207" i="2"/>
  <c r="C103" i="2"/>
  <c r="C52" i="2"/>
  <c r="C50" i="2"/>
  <c r="C35" i="2"/>
</calcChain>
</file>

<file path=xl/comments1.xml><?xml version="1.0" encoding="utf-8"?>
<comments xmlns="http://schemas.openxmlformats.org/spreadsheetml/2006/main">
  <authors>
    <author>Мильков Д. В.</author>
  </authors>
  <commentList>
    <comment ref="N3" authorId="0">
      <text>
        <r>
          <rPr>
            <b/>
            <sz val="8"/>
            <color indexed="81"/>
            <rFont val="Tahoma"/>
            <charset val="1"/>
          </rPr>
          <t>Для тройников и переходов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P3" authorId="0">
      <text>
        <r>
          <rPr>
            <b/>
            <sz val="8"/>
            <color indexed="81"/>
            <rFont val="Tahoma"/>
            <charset val="1"/>
          </rPr>
          <t xml:space="preserve">Указывать в мм </t>
        </r>
      </text>
    </comment>
  </commentList>
</comments>
</file>

<file path=xl/sharedStrings.xml><?xml version="1.0" encoding="utf-8"?>
<sst xmlns="http://schemas.openxmlformats.org/spreadsheetml/2006/main" count="1928" uniqueCount="412">
  <si>
    <t>Обозначение</t>
  </si>
  <si>
    <t>Наименование</t>
  </si>
  <si>
    <t>Масса ед., кг</t>
  </si>
  <si>
    <t>TAG</t>
  </si>
  <si>
    <t>Длина</t>
  </si>
  <si>
    <t>Dy2</t>
  </si>
  <si>
    <t>Площадь поверхности, м2</t>
  </si>
  <si>
    <t>Масса с изол</t>
  </si>
  <si>
    <t>ВБКП-1400-8.0-Л-УХЛ1 ВБКП 1400-08.00.00.000 ТУ 3689-037-00217610-2010 434.КР-16-ТХ.ОЛ15</t>
  </si>
  <si>
    <t>Блок камеры приема средств очистки и диагностики Ду1400, Ру8.0 МПа в блочно-комплектном исполнении с байонетным затвором (левое исполнение)</t>
  </si>
  <si>
    <t>cam</t>
  </si>
  <si>
    <t xml:space="preserve">11лс(6)762р4 
ТУ 26-07-1450-96 434.КР-16-ТХ.ОЛ4 </t>
  </si>
  <si>
    <t>Кран шаровый Ду1400 с пневмогидроприводом, Ру8.0 МПа, под приварку, подземной установки, исполнение У1, c антикоррозионным полимерным покрытием усиленного типа, в комплекте с блоком управления краном ЭПУУ-15(+24В) и конечным выключателем УКП-03. Герметичность затвора класс А</t>
  </si>
  <si>
    <t>k1400</t>
  </si>
  <si>
    <t xml:space="preserve">11лс(6)768п10
ТУ 26-07-1450-96 434.КР-16-ТХ.ОЛ5 </t>
  </si>
  <si>
    <t>Кран шаровый Ду500 с пневмогидроприводом, Ру8.0 МПа, под приварку, подземной установки, исполнение У1, c антикоррозионным полимерным покрытием усиленного типа, в комплекте с блоком управления краном ЭПУУ-15(+24В) и конечным выключателем УКП-03. Герметичность затвора класс А</t>
  </si>
  <si>
    <t>k500</t>
  </si>
  <si>
    <t>11лс(6)768п2
ТУ 26-07-1450-96 434.КР-16-ТХ.ОЛ6</t>
  </si>
  <si>
    <t>Кран шаровый Ду300 с пневмогидроприводом, Ру8.0 МПа,под приварку, подземной установки, исполнение У1, c антикоррозионным полимерным покрытием усиленного типа, в комплекте с блоком управления краном ЭПУУ-15(+24В) и конечным выключателем УКП-03. Герметичность затвора класс А</t>
  </si>
  <si>
    <t>k300</t>
  </si>
  <si>
    <t>11лс(6)768п2
ТУ 26-07-1450-96 434.КР-16-ТХ.ОЛ7</t>
  </si>
  <si>
    <t>k300_2</t>
  </si>
  <si>
    <t>11лс(6)760п6м  
ТУ 26-07-1435-95 434.КР-16-ТХ.ОЛ8</t>
  </si>
  <si>
    <t>Кран шаровый Ду150 с пневмогидроприводом, Ру8.0 МПа, под приварку, подземной установки, исполнение У1, c антикоррозионным полимерным покрытием усиленного типа, в комплекте с блоком управления краном ЭПУУ-15(+24В) и конечным выключателем УКП-03. Герметичность затвора класс А</t>
  </si>
  <si>
    <t>k150</t>
  </si>
  <si>
    <t>11лс660п  
ТУ 26-07-1435-95 434.КР-16-ТХ.ОЛ10</t>
  </si>
  <si>
    <t>Кран шаровый Ду80 с пневмоприводом, Ру8.0 МПа, под приварку, надземной установки, исполнение У1, в комплекте с блоком управления краном ЭПУУ-7-4(+24В) и конечными выключателями УКП-03. Герметичность затвора класс А</t>
  </si>
  <si>
    <t>k80</t>
  </si>
  <si>
    <t>11лс(6)660п  
ТУ 26-07-1435-95 434.КР-16-ТХ.ОЛ11</t>
  </si>
  <si>
    <t>Кран шаровый Ду50 с пневмоприводом, Ру8.0 МПа, под приварку, надземной установки, исполнение У1, в комплекте с блоком управления краном ЭПУУ-7-4(+24В) и конечными выключателями УКП-03. Герметичность затвора класс А</t>
  </si>
  <si>
    <t>k50n</t>
  </si>
  <si>
    <t>11лс60п6м 
ТУ 26-07-1435-95 434.КР-16-ТХ.ОЛ9</t>
  </si>
  <si>
    <t xml:space="preserve">Кран шаровый Ду150 с ручным управлением, Ру8.0 МПа, под приварку, подземной установки, исполнение У1. Герметичность затвора класс А </t>
  </si>
  <si>
    <t>k150r</t>
  </si>
  <si>
    <t>11лс60п ТУ 26-07-1435-95</t>
  </si>
  <si>
    <t xml:space="preserve">Кран шаровый Ду80 с ручным управлением, Ру8.0 МПа, под приварку, надземной установки, исполнение У1. Герметичность затвора класс А </t>
  </si>
  <si>
    <t>k80rn</t>
  </si>
  <si>
    <t xml:space="preserve">Кран шаровый Ду50 с ручным управлением, Ру8.0 МПа, под приварку, надземной установки, исполнение У1. Герметичность затвора класс А </t>
  </si>
  <si>
    <t>k50rn</t>
  </si>
  <si>
    <t>ТУ 3742-002-52838824-2006 ЗАРДП 015-080-10-03-P</t>
  </si>
  <si>
    <t>Кран шаровой муфтовый полнопроходной Ду15, ручной, Ру8.0МПа, надземной установки, У1, Герметичность затвора класс А</t>
  </si>
  <si>
    <t>k15rn</t>
  </si>
  <si>
    <t>ТУ 3742-006-96455923-2008</t>
  </si>
  <si>
    <t>Клапан обратный муфтовый 16лc48нж1 Ду15 Pу 16,0 МПа, клим. исп. - У1</t>
  </si>
  <si>
    <t>kop50</t>
  </si>
  <si>
    <t>ТУ 3742-006-97965425-2007
434.КР-16-ТХ.ОЛ13</t>
  </si>
  <si>
    <t>Клапан предохранительный СППК-ВАРК-50-40-00-12/12 с КОФ, ЗИП, Рно=2.0 МПа, Пружина № 11</t>
  </si>
  <si>
    <t>kp50</t>
  </si>
  <si>
    <t>ТУ 4218-026-41554973-08
434.КР-16-ТХ.ОЛ12</t>
  </si>
  <si>
    <t xml:space="preserve">Регулятор давления РУСТ 510-3 У DN100, PN10 под приварку </t>
  </si>
  <si>
    <t>rd100</t>
  </si>
  <si>
    <t>ТУ 1381-012-05757848-2005</t>
  </si>
  <si>
    <t>Труба 1420х23.2-К60 с заглушками, KCU при t= -40°C, KCV при t= -20°C, ИПГ при t= -20°C, Рраб.=7.4 МПа ПЭПк-3-Н ТУ 1394-015-05757848-2011</t>
  </si>
  <si>
    <t>t1420-23,3i</t>
  </si>
  <si>
    <t>Труба 1420х18.7-К60 с заглушками, KCU при t= -40°C, KCV при t= -20°C, ИПГ при t= -20°C, Рраб.=7.4 МПа ПЭПк-3-Н ТУ 1394-015-05757848-2011</t>
  </si>
  <si>
    <t>t1420-18,7i</t>
  </si>
  <si>
    <t>Труба 1420х18.7-К60 с заглушками, KCU при t= -40°C, KCV при t= -20°C, ИПГ при t= -20°C, Рраб.=7.4 МПа</t>
  </si>
  <si>
    <t>t1420-18,7</t>
  </si>
  <si>
    <t>Труба 1020х14-К55 с заглушками, KCU при t= -40°C, KCV при t= -20°C, ИПГ при t= -20°C, Рраб.=7.4 МПа ПЭПк-3-Н ТУ 1394-015-05757848-2011</t>
  </si>
  <si>
    <t>t1020-14i</t>
  </si>
  <si>
    <t>Труба 530х8-К52 с заглушками, KCU при t= -40°C, KCV при t= -20°C, ИПГ при t= -20°C, Рраб.=7.4 МПа ПЭПк-3-Н ТУ 1394-015-05757848-2011</t>
  </si>
  <si>
    <t>t530-8i</t>
  </si>
  <si>
    <t>Труба 530х8-К52 с заглушками, KCU при t= -40°C, KCV при t= -20°C, ИПГ при t= -20°C, Рраб.=7.4 МПа</t>
  </si>
  <si>
    <t>t530-8</t>
  </si>
  <si>
    <t xml:space="preserve">ТУ 1380-036-05757848-2015 </t>
  </si>
  <si>
    <t>t426-8</t>
  </si>
  <si>
    <t xml:space="preserve">ТУ 1380-036-05757848-2015  </t>
  </si>
  <si>
    <t>t325-8i</t>
  </si>
  <si>
    <t>t325-8</t>
  </si>
  <si>
    <t>t219-6i</t>
  </si>
  <si>
    <t>t159-6i</t>
  </si>
  <si>
    <t>t159-6</t>
  </si>
  <si>
    <t>ТУ 14-3Р-113-2010</t>
  </si>
  <si>
    <t>Труба 108х6-К48, KCU при t= -40°C, KCV при t= -20°C, ИПГ при t= -20°C, Рраб.=7.4 МПа</t>
  </si>
  <si>
    <t>t108-6</t>
  </si>
  <si>
    <t>t89-5i</t>
  </si>
  <si>
    <t>t89-5</t>
  </si>
  <si>
    <t>t57-5i</t>
  </si>
  <si>
    <t>t57-5</t>
  </si>
  <si>
    <t>Труба 14х4 ГОСТ 8734-75 / В-09Г2С ГОСТ 19281-2014</t>
  </si>
  <si>
    <t>t14-4</t>
  </si>
  <si>
    <t>ГазТУ 102-488/2-05</t>
  </si>
  <si>
    <t>o-45-1420-5Di</t>
  </si>
  <si>
    <t>o-45-1420-5D</t>
  </si>
  <si>
    <t>ГазТУ 102-488/1-05</t>
  </si>
  <si>
    <t>Отвод ОКШС 90°-1420(18.7К60)-7.4-0.75-УХЛ c наружным антикоррозионным покрытием Пк-40 по ТУ 1469-002-04834179-2014</t>
  </si>
  <si>
    <t>o-90-1420i</t>
  </si>
  <si>
    <t>Отвод ОКШС 90°-1420(18.7К60)-7.4-0.75-УХЛ</t>
  </si>
  <si>
    <t>o-90-1420</t>
  </si>
  <si>
    <t>Отвод ОКШС 45°-1420(18.7К60)-7.4-0.75-УХЛ c наружным антикоррозионным покрытием Пк-40 по ТУ 1469-002-04834179-2014</t>
  </si>
  <si>
    <t>o-45-1420i</t>
  </si>
  <si>
    <t>Отвод ОКШС 45°-1420(18.7К60)-7.4-0.75-УХЛ</t>
  </si>
  <si>
    <t>o-45-1420</t>
  </si>
  <si>
    <t>Отвод ОКШС 90°-1020(14К55)-7.4-0.75-УХЛ c наружным антикоррозионным покрытием Пк-40 по ТУ 1469-002-04834179-2014</t>
  </si>
  <si>
    <t>o-90-1020i</t>
  </si>
  <si>
    <t>Отвод ОКШС 90°-530(8К52)-7.4-0.75-УХЛ c наружным антикоррозионным покрытием Пк-40 по ТУ 1469-002-04834179-2014</t>
  </si>
  <si>
    <t>o-90-530i</t>
  </si>
  <si>
    <t>Отвод ОКШС 90°-530(8К52)-7.4-0.75-УХЛ</t>
  </si>
  <si>
    <t>o-90-530</t>
  </si>
  <si>
    <t>ГОСТ 24950-81</t>
  </si>
  <si>
    <t xml:space="preserve">1ГО. 9.325.8-ТУ 14-3Р-113-2010-К52 </t>
  </si>
  <si>
    <t>o-9-325i</t>
  </si>
  <si>
    <t>ГОСТ 17375-2001</t>
  </si>
  <si>
    <t>Отвод П 90-325x8-09Г2С c наружным антикоррозионным покрытием Пк-40 по ТУ 1469-002-04834179-2014 (Рраб.=7.4МПа, Ргидроисп.=9.62МПа)</t>
  </si>
  <si>
    <t>o-90-325i</t>
  </si>
  <si>
    <t>Отвод П 30-325x8-09Г2С c наружным антикоррозионным покрытием Пк-40 по ТУ 1469-002-04834179-2014 (Рраб.=7.4МПа, Ргидроисп.=9.62МПа)</t>
  </si>
  <si>
    <t>o-30-325i</t>
  </si>
  <si>
    <t>Отвод П 90-159x6-09Г2С (Рраб.=7.4МПа, Ргидроисп.=9.62МПа)</t>
  </si>
  <si>
    <t>o-90-159</t>
  </si>
  <si>
    <t>Отвод П 45-159x6-09Г2С (Рраб.=7.4МПа, Ргидроисп.=9.62МПа)</t>
  </si>
  <si>
    <t>o-45-159</t>
  </si>
  <si>
    <t>Отвод П 90-89x4.5-09Г2С (Рраб.=7.4МПа, Ргидроисп.=9.62МПа)</t>
  </si>
  <si>
    <t>o-90-89</t>
  </si>
  <si>
    <t>Отвод П 90-57x5-09Г2С (Рраб.=7.4МПа, Ргидроисп.=9.62МПа)</t>
  </si>
  <si>
    <t>o-90-57</t>
  </si>
  <si>
    <t>Тройник ТШСР 1420(18.7К60)-7.4-0.75-УХЛ, L=2300 мм c наружным антикоррозионным покрытием Пк-40 по ТУ 1469-002-04834179-2014</t>
  </si>
  <si>
    <t>tr1420ri</t>
  </si>
  <si>
    <t>Тройник ТШС 1420(18.7К60)-7.4-0.75-УХЛ, L=2300 мм c наружным антикоррозионным покрытием Пк-40 по ТУ 1469-002-04834179-2014</t>
  </si>
  <si>
    <t>tr1420i</t>
  </si>
  <si>
    <t>Тройник ТШС 1420(23.2K60)x325(8K52)-7.4-0.6-УХЛ, L=1160 мм c наружным антикоррозионным покрытием Пк-40 по ТУ 1469-002-04834179-2014</t>
  </si>
  <si>
    <t>tr1420-325-06i</t>
  </si>
  <si>
    <t>Тройник ТШС 1420(23.2K60)x159(6K52)-7.4-0.6-УХЛ, L=1160 мм c наружным антикоррозионным покрытием Пк-40 по ТУ 1469-002-04834179-2014</t>
  </si>
  <si>
    <t>tr1420-159-06i</t>
  </si>
  <si>
    <t>Тройник ТШС 1420(18.7K60)x159(6K52)-7.4-0.75-УХЛ, L=1160 мм c наружным антикоррозионным покрытием Пк-40 по ТУ 1469-002-04834179-2014</t>
  </si>
  <si>
    <t>tr1420-159i</t>
  </si>
  <si>
    <t>Тройник ТШС 1020(14K55)x530(8K52)-7.4-0.75-УХЛ, L=960 мм c наружным антикоррозионным покрытием Пк-40 по ТУ 1469-002-04834179-2014</t>
  </si>
  <si>
    <t>tr1020-530i</t>
  </si>
  <si>
    <t>Тройник ТШС 1420(18,7K60)x325(8K52)-7.4-0.75-УХЛ, L=1160 мм c наружным антикоррозионным покрытием Пк-40 по ТУ 1469-002-04834179-2014</t>
  </si>
  <si>
    <t>tr1420-325i</t>
  </si>
  <si>
    <t>Тройник ТШС 530(8K52)x159(6K52)-7.4-0.75-УХЛ, L=430 мм c наружным антикоррозионным покрытием Пк-40 по ТУ 1469-002-04834179-2014</t>
  </si>
  <si>
    <t>tr530-159i</t>
  </si>
  <si>
    <t>ГОСТ 17376-2001</t>
  </si>
  <si>
    <t>Тройник П 325x10-219x8-09Г2С (Рраб.=7.4МПа, Ргидроисп.=9.62МПа)</t>
  </si>
  <si>
    <t>tr325-219</t>
  </si>
  <si>
    <t>Тройник П 159x6-09Г2С (Рраб.=7.4МПа, Ргидроисп.=9.62МПа)</t>
  </si>
  <si>
    <t>tr159</t>
  </si>
  <si>
    <t>Тройник П 89x6-09Г2С (Рраб.=7.4МПа, Ргидроисп.=9.62МПа)</t>
  </si>
  <si>
    <t>tr89</t>
  </si>
  <si>
    <t>Тройник П 89x6-57x4-09Г2С (Рраб.=7.4МПа, Ргидроисп.=9.62МПа)</t>
  </si>
  <si>
    <t>tr89-57</t>
  </si>
  <si>
    <t>Тройник П 57x5-09Г2С (Рраб.=7.4МПа, Ргидроисп.=9.62МПа)</t>
  </si>
  <si>
    <t>tr57</t>
  </si>
  <si>
    <t>Переход ПШС 1420(18.7K60)x1020(14K55)-7.4-0.75-УХЛ, L=1000 мм c наружным антикоррозионным покрытием Пк-40 по ТУ 1469-002-04834179-2014</t>
  </si>
  <si>
    <t>p1420-1020i</t>
  </si>
  <si>
    <t>Переход ПШС 530(8K52)x 426(8K52)-7.4-0.75-УХЛ, L=500 мм</t>
  </si>
  <si>
    <t>p530-426</t>
  </si>
  <si>
    <t>ГОСТ 17378-2001</t>
  </si>
  <si>
    <t>Переход П К-426х10-325х8-09Г2С (Рраб.=7.4МПа, Ргидроисп.=9.62МПа)</t>
  </si>
  <si>
    <t>p426-325</t>
  </si>
  <si>
    <t>Переход П К-219х6-159х4.5-09Г2С (Рраб.=7.4МПа, Ргидроисп.=9.62МПа)</t>
  </si>
  <si>
    <t>p219-159</t>
  </si>
  <si>
    <t>Переход П К-219х6-89х3.5-09Г2С (Рраб.=7.4МПа, Ргидроисп.=9.62МПа)</t>
  </si>
  <si>
    <t>p219-89</t>
  </si>
  <si>
    <t>Переход П К-219х6-57х3-09Г2С (Рраб.=7.4МПа, Ргидроисп.=9.62МПа)</t>
  </si>
  <si>
    <t>p219-57</t>
  </si>
  <si>
    <t>Переход П К-159х6-89х3,5-09Г2С (Рраб.=7.4МПа, Ргидроисп.=9.62МПа)</t>
  </si>
  <si>
    <t>p159-89</t>
  </si>
  <si>
    <t>Переход П К-159х8-57х4-09Г2С (Рраб.=7.4МПа, Ргидроисп.=9.62МПа)</t>
  </si>
  <si>
    <t>p159-57</t>
  </si>
  <si>
    <t>Переход П К-108х6-89х6-09Г2С (Рраб.=7.4МПа, Ргидроисп.=9.62МПа)</t>
  </si>
  <si>
    <t>p108-89</t>
  </si>
  <si>
    <t>Переход П К-108х6-57х4-09Г2С (Рраб.=7.4МПа, Ргидроисп.=9.62МПа)</t>
  </si>
  <si>
    <t>p108-57</t>
  </si>
  <si>
    <t>Днище ДШ 1420(23.2К60)-7.4-0.6-УХЛ c наружным антикоррозионным покрытием Пк-40 по ТУ 1469-002-04834179-2014</t>
  </si>
  <si>
    <t>d-1420-06i</t>
  </si>
  <si>
    <t>ГОСТ 19903-2015</t>
  </si>
  <si>
    <t>Лист 6х1420х1420 / сталь С245 ГОСТ 27772-2015</t>
  </si>
  <si>
    <t>d-1440</t>
  </si>
  <si>
    <t>ГОСТ 17379-2001</t>
  </si>
  <si>
    <t>Заглушка П 89х3.5-09Г2С (Рраб.=7.4МПа, Ргидроисп.=9.62МПа)</t>
  </si>
  <si>
    <t>z-89</t>
  </si>
  <si>
    <t>Заглушка П 57х5-09Г2С (Рраб.=7.4МПа, Ргидроисп.=9.62МПа)</t>
  </si>
  <si>
    <t>z-57</t>
  </si>
  <si>
    <t>ТУ 3683-001-21571267-99
434.КР-16-ТХ.ОЛ14</t>
  </si>
  <si>
    <t>Фильтр-осушитель газа Феррум-8-5 (451531.00.00 ТУ)</t>
  </si>
  <si>
    <t>filtr</t>
  </si>
  <si>
    <t>ТУ 1469-025-14834179-2010
434.КР-16-ТХ.ОЛ16</t>
  </si>
  <si>
    <t>stab</t>
  </si>
  <si>
    <t>Опора 108-ХБ-А-09Г2С хомутовая под трубопровод Ду100</t>
  </si>
  <si>
    <t>op100</t>
  </si>
  <si>
    <t>ТУ 1469-025-32989231-2015</t>
  </si>
  <si>
    <t>Электроизолирующий ложемент "ИЗОЛ", 1/2 ТИП 1/20 (175х80х4)</t>
  </si>
  <si>
    <t>izol</t>
  </si>
  <si>
    <t>ТУ 3647-006-93719333-2009 
(TS 10722003 / ТУ 10722003)
434.КР-16-ТХ.ОЛ1</t>
  </si>
  <si>
    <t>ИММ-325-9.8-У Изолирующая монолитная муфта (электроизолирующая вставка) Ду300</t>
  </si>
  <si>
    <t>imm300</t>
  </si>
  <si>
    <t>ТУ 3647-006-93719333-2009 
(TS 10722003 / ТУ 10722003)
434.КР-16-ТХ.ОЛ2</t>
  </si>
  <si>
    <t>ИММ-89-9.8-У Изолирующая монолитная муфта (электроизолирующая вставка) Ду80</t>
  </si>
  <si>
    <t>imm80</t>
  </si>
  <si>
    <t>ТУ 3647-006-93719333-2009 
(TS 10722003 / ТУ 10722003)
434.КР-16-ТХ.ОЛ3</t>
  </si>
  <si>
    <t>ИММ-57-9.8-У Изолирующая монолитная муфта (электроизолирующая вставка) Ду50</t>
  </si>
  <si>
    <t>imm50</t>
  </si>
  <si>
    <t>ТУ 4218-013-01395839-01</t>
  </si>
  <si>
    <t>Ниппельное соединение ввертное НСВ14хG1/2, клим. исп. - УХЛ1</t>
  </si>
  <si>
    <t>nsv14</t>
  </si>
  <si>
    <t>ТУ 4218-048-01395839-2007</t>
  </si>
  <si>
    <t>Штуцер приварной Шц-G1/2 09Г2С, Ру16 МПа</t>
  </si>
  <si>
    <t>shtuz</t>
  </si>
  <si>
    <t>ГОСТ 12821-80</t>
  </si>
  <si>
    <t>Фланец 2-50-100 09Г2С</t>
  </si>
  <si>
    <t>flan50_2</t>
  </si>
  <si>
    <t>Фланец 3-50-100 09Г2С</t>
  </si>
  <si>
    <t>flan50_3</t>
  </si>
  <si>
    <t>Фланец 7-150-100 09Г2С</t>
  </si>
  <si>
    <t>flan150_7</t>
  </si>
  <si>
    <t>Фланец 7-80-100 09Г2С</t>
  </si>
  <si>
    <t>flan80_7</t>
  </si>
  <si>
    <t>Фланец 7-50-100 09Г2С</t>
  </si>
  <si>
    <t>flan50_7</t>
  </si>
  <si>
    <t>АТК 24.200.02-90</t>
  </si>
  <si>
    <t>Заглушка 4-150-10.0-09Г2С</t>
  </si>
  <si>
    <t>a-150-4</t>
  </si>
  <si>
    <t>Заглушка 4-80-10.0-09Г2С</t>
  </si>
  <si>
    <t>a-80-4</t>
  </si>
  <si>
    <t>Заглушка 4-50-10.0-09Г2С</t>
  </si>
  <si>
    <t>a-50-4</t>
  </si>
  <si>
    <t>ГОСТ 9066-75</t>
  </si>
  <si>
    <t>Шпилька АМ24-6gх130.48</t>
  </si>
  <si>
    <t>shpil24</t>
  </si>
  <si>
    <t>n</t>
  </si>
  <si>
    <t>Шпилька АМ30-6gх160.60</t>
  </si>
  <si>
    <t>shpil30</t>
  </si>
  <si>
    <t>ГОСТ 9064-75</t>
  </si>
  <si>
    <t>Гайка АМ 24-6Н</t>
  </si>
  <si>
    <t>gaika24</t>
  </si>
  <si>
    <t>Гайка АМ 30-6Н</t>
  </si>
  <si>
    <t>gaika30</t>
  </si>
  <si>
    <t>ГОСТ 15180-86</t>
  </si>
  <si>
    <t>Прокладка Б-50-100 ПМБ</t>
  </si>
  <si>
    <t>prokl50</t>
  </si>
  <si>
    <t>ГОСТ Р 53561—2009</t>
  </si>
  <si>
    <t>Прокладка 1-1-150-100-08кп</t>
  </si>
  <si>
    <t>prokl150_1</t>
  </si>
  <si>
    <t>Прокладка 1-1-80-100-08кп</t>
  </si>
  <si>
    <t>prokl80_1</t>
  </si>
  <si>
    <t>Прокладка 1-1-50-100-08кп</t>
  </si>
  <si>
    <t>prokl50_1</t>
  </si>
  <si>
    <t>p</t>
  </si>
  <si>
    <t>линия</t>
  </si>
  <si>
    <t>Type</t>
  </si>
  <si>
    <t>k</t>
  </si>
  <si>
    <t>t</t>
  </si>
  <si>
    <t>o</t>
  </si>
  <si>
    <t>r</t>
  </si>
  <si>
    <t>d</t>
  </si>
  <si>
    <t>z</t>
  </si>
  <si>
    <t>i</t>
  </si>
  <si>
    <t>f</t>
  </si>
  <si>
    <t>a</t>
  </si>
  <si>
    <t>D</t>
  </si>
  <si>
    <t>D2</t>
  </si>
  <si>
    <t>s</t>
  </si>
  <si>
    <t>SubType</t>
  </si>
  <si>
    <t>l</t>
  </si>
  <si>
    <t>основная</t>
  </si>
  <si>
    <t>якорь</t>
  </si>
  <si>
    <t>под камерой</t>
  </si>
  <si>
    <t>стояк Ду50-тройник</t>
  </si>
  <si>
    <t>КС(барботаж)-стояк50-РД-КС(передавливание)</t>
  </si>
  <si>
    <t>2 КОП</t>
  </si>
  <si>
    <t>сброс на свечу</t>
  </si>
  <si>
    <t>на стояк ИГ</t>
  </si>
  <si>
    <t>в автоцистерну</t>
  </si>
  <si>
    <t>на пробоотбор</t>
  </si>
  <si>
    <t>на уровень</t>
  </si>
  <si>
    <t>барботаж</t>
  </si>
  <si>
    <t>L-1-1</t>
  </si>
  <si>
    <t>L-1-1_2</t>
  </si>
  <si>
    <t>L-1-1_3</t>
  </si>
  <si>
    <t>L-2-2</t>
  </si>
  <si>
    <t>L-3-3</t>
  </si>
  <si>
    <t>L-3-3_2</t>
  </si>
  <si>
    <t>L-3-3_3</t>
  </si>
  <si>
    <t>L-3-3_4</t>
  </si>
  <si>
    <t>L-3-3_5</t>
  </si>
  <si>
    <t>L-4-4</t>
  </si>
  <si>
    <t>L-5-5</t>
  </si>
  <si>
    <t>L-6-6</t>
  </si>
  <si>
    <t>L-7-7</t>
  </si>
  <si>
    <t>L-9-9</t>
  </si>
  <si>
    <t>L-10-10</t>
  </si>
  <si>
    <t>L-10-10_2</t>
  </si>
  <si>
    <t>L-10-10_3</t>
  </si>
  <si>
    <t>L-12-12</t>
  </si>
  <si>
    <t>L-12-12_2</t>
  </si>
  <si>
    <t>L-11-11</t>
  </si>
  <si>
    <t>L-13-13</t>
  </si>
  <si>
    <t>L-14-14</t>
  </si>
  <si>
    <t>L-15-15</t>
  </si>
  <si>
    <t>RAM</t>
  </si>
  <si>
    <t>стояк</t>
  </si>
  <si>
    <t>перемычка</t>
  </si>
  <si>
    <t>стояк 2</t>
  </si>
  <si>
    <t>L-14-14-8-8</t>
  </si>
  <si>
    <t>стояк правый</t>
  </si>
  <si>
    <t>от тройника до фильтра</t>
  </si>
  <si>
    <t>фильтр</t>
  </si>
  <si>
    <t>стояк левый</t>
  </si>
  <si>
    <t>перемычка м/у стояками</t>
  </si>
  <si>
    <t>L-16-13</t>
  </si>
  <si>
    <t>L-14-14_2</t>
  </si>
  <si>
    <t>L-10-10_4</t>
  </si>
  <si>
    <t>L-10-10_5</t>
  </si>
  <si>
    <t>L-10-10_6</t>
  </si>
  <si>
    <t>1 стояк штуц</t>
  </si>
  <si>
    <t>ТУ 36-114483</t>
  </si>
  <si>
    <t>Пробка П-G1/2</t>
  </si>
  <si>
    <t>probka</t>
  </si>
  <si>
    <t>L-13-13_2</t>
  </si>
  <si>
    <t>L-13-13_3</t>
  </si>
  <si>
    <t>стояк2</t>
  </si>
  <si>
    <t>L-13-13_4</t>
  </si>
  <si>
    <t>L-13-13_5</t>
  </si>
  <si>
    <t>L-13-13_6</t>
  </si>
  <si>
    <t>стояк3</t>
  </si>
  <si>
    <t>L-13-13_7</t>
  </si>
  <si>
    <t>L-13-13_8</t>
  </si>
  <si>
    <t>стояк4</t>
  </si>
  <si>
    <t>L-6-6_1</t>
  </si>
  <si>
    <t>отбор1</t>
  </si>
  <si>
    <t>отбор2</t>
  </si>
  <si>
    <t>отбор3</t>
  </si>
  <si>
    <t>L-6-6_2</t>
  </si>
  <si>
    <t>L-6-6_3</t>
  </si>
  <si>
    <t>L-none</t>
  </si>
  <si>
    <t>стояк5 Ду1400</t>
  </si>
  <si>
    <t>L-none_1</t>
  </si>
  <si>
    <t>L-none_2</t>
  </si>
  <si>
    <t>L-11-11_1</t>
  </si>
  <si>
    <t>L-11-11_2</t>
  </si>
  <si>
    <t>L-none_3</t>
  </si>
  <si>
    <t>на 300 краны стояк6</t>
  </si>
  <si>
    <t>L-none_4</t>
  </si>
  <si>
    <t>L-none_5</t>
  </si>
  <si>
    <t>L-none_6</t>
  </si>
  <si>
    <t>L-none_7</t>
  </si>
  <si>
    <t>L-none_8</t>
  </si>
  <si>
    <t>стояк7</t>
  </si>
  <si>
    <t>L-rez</t>
  </si>
  <si>
    <t>резерв ИГ</t>
  </si>
  <si>
    <t>L-rez_2</t>
  </si>
  <si>
    <t>перемычкарезерв ИГ</t>
  </si>
  <si>
    <t>Поз.</t>
  </si>
  <si>
    <t>Кол.</t>
  </si>
  <si>
    <t>Примечание</t>
  </si>
  <si>
    <t>Завод изготовитель</t>
  </si>
  <si>
    <t>Единица измерения</t>
  </si>
  <si>
    <t>CO</t>
  </si>
  <si>
    <t>ОАО "Волгограднефтемаш"</t>
  </si>
  <si>
    <t>шт</t>
  </si>
  <si>
    <t xml:space="preserve">АО "Тяжпромарматура" г. Алексин </t>
  </si>
  <si>
    <t>ООО "ИК Энерпред-Ярдос"  Московская обл.</t>
  </si>
  <si>
    <t>ЗАО "Аркор"</t>
  </si>
  <si>
    <t>ООО "ВАРК"  г. Уфа</t>
  </si>
  <si>
    <t>ЗАО "РУСТ-95"</t>
  </si>
  <si>
    <t>в заводской изоляции</t>
  </si>
  <si>
    <t>АО "Выксунский металлургический завод", г. Выкса</t>
  </si>
  <si>
    <t>м</t>
  </si>
  <si>
    <t>Труба 89х5-К52, KCU при t= -40°C, KCV при t= -20°C, ИПГ при t= -20°C, Рраб.=7.4 МПа, НПЭПк-3, ТУ 1390-034-04005951-2008</t>
  </si>
  <si>
    <t>Труба 89х5-К52, KCU при t= -40°C, KCV при t= -20°C, ИПГ при t= -20°C, Рраб.=7.4 МПа</t>
  </si>
  <si>
    <t>Труба 57х5-К52, KCU при t= -40°C, KCV при t= -20°C, ИПГ при t= -20°C, Рраб.=7.4 МПа, НПЭПк-3, ТУ 1390-034-04005951-2008</t>
  </si>
  <si>
    <t>Труба 57х5-К52, KCU при t= -40°C, KCV при t= -20°C, ИПГ при t= -20°C, Рраб.=7.4 МПа</t>
  </si>
  <si>
    <t xml:space="preserve"> </t>
  </si>
  <si>
    <t>компл.</t>
  </si>
  <si>
    <t xml:space="preserve">АО "Газпром СтройТЭК Салават"  
</t>
  </si>
  <si>
    <t>шт.</t>
  </si>
  <si>
    <t>АО "Трубодеталь" г. Челябинск</t>
  </si>
  <si>
    <t xml:space="preserve">ООО "Феррум" г. Златоуст </t>
  </si>
  <si>
    <t>ЗАО «Трубопроводные системы и технологии»</t>
  </si>
  <si>
    <t>АО "Волжский трубный завод" г. Волжский</t>
  </si>
  <si>
    <t>L-14-14_3</t>
  </si>
  <si>
    <t>L-14-14_4</t>
  </si>
  <si>
    <t>L-10-10_2_1</t>
  </si>
  <si>
    <t>L-10-10_2_2</t>
  </si>
  <si>
    <t>L-8-8_2</t>
  </si>
  <si>
    <t>06.101.050-069.00.00.000</t>
  </si>
  <si>
    <t>Оголовок свечи продувочной Ду50</t>
  </si>
  <si>
    <t>ogol50</t>
  </si>
  <si>
    <t>06.101.050-074.00.00.000</t>
  </si>
  <si>
    <t>Оголовок свечи продувочной Ду300</t>
  </si>
  <si>
    <t>ogol300</t>
  </si>
  <si>
    <t>Dy</t>
  </si>
  <si>
    <t>Камера приема Ду 1400 мм - ВСЯ СПЕЦИФИКАЦИЯ</t>
  </si>
  <si>
    <t>L-10-10_6_1</t>
  </si>
  <si>
    <t>L-7-7-поперек</t>
  </si>
  <si>
    <t>Деление на разделы</t>
  </si>
  <si>
    <t>Стояк 1</t>
  </si>
  <si>
    <t>Стояк 2</t>
  </si>
  <si>
    <t>Свеча</t>
  </si>
  <si>
    <t>Спецификация</t>
  </si>
  <si>
    <t xml:space="preserve">Труба 426х8-К52 с заглушками, KCU при t= -40°C, KCV при t= -20°C, ИПГ при t= -20°C, Рраб.=7.4 МПа </t>
  </si>
  <si>
    <t>Труба 325х8-К52 с заглушками, KCU при t= -40°C, KCV при t= -20°C, ИПГ при t= -20°C, Рраб.=7.4 МПа ПЭПк-3-Н ТУ 1394-015-05757848-2011</t>
  </si>
  <si>
    <t xml:space="preserve">Труба 325х8-К52 с заглушками, KCU при t= -40°C, KCV при t= -20°C, ИПГ при t= -20°C, Рраб.=7.4 МПа </t>
  </si>
  <si>
    <t>Труба 219х6-К52 с заглушками, KCU при t= -40°C, KCV при t= -20°C, ИПГ при t= -20°C, Рраб.=7.4 МПа ПЭПк-3-Н ТУ 1394-015-05757848-2011</t>
  </si>
  <si>
    <t>Труба 159х6-К52, KCU при t= -40°C, KCV при t= -20°C, ИПГ при t= -20°C, Рраб.=7.4 МПа ПЭПк-3-Н ТУ 1394-015-05757848-2011</t>
  </si>
  <si>
    <t xml:space="preserve">Труба 159х6-К52, KCU при t= -40°C, KCV при t= -20°C, ИПГ при t= -20°C, Рраб.=7.4 МПа </t>
  </si>
  <si>
    <t>Стояк импульсного газа (ст.1)</t>
  </si>
  <si>
    <t>stand3</t>
  </si>
  <si>
    <t>Стояк импульсного газа (ст.2)</t>
  </si>
  <si>
    <t>stand2</t>
  </si>
  <si>
    <t>Свеча продувочная</t>
  </si>
  <si>
    <t>sv300</t>
  </si>
  <si>
    <t>Бетон В10 F100 W4</t>
  </si>
  <si>
    <t>ГОСТ 25820-2014</t>
  </si>
  <si>
    <t>м3</t>
  </si>
  <si>
    <t>Отвод гнутый ОГ 45°-1420(18.7K60)-7.4-0.75-5Ду- 3550/3550-УХЛ</t>
  </si>
  <si>
    <t>Отвод гнутый ОГ 45°-1420(18.7K60)-7.4-0.75-5Ду- 3550/3550-УХЛ c наружным антикоррозионным покрытием Пк-40 по ТУ 1469-002-04834179-2014</t>
  </si>
  <si>
    <t>Стабилизирующее устройство М1-М2-1420(18.7К60)х1420(18.7К60) -325(8К52)-16500х1420(18.7К60) -7.4-0.75-УХЛ-20С с наружным антикоррозионным покрытием Пк-40 по ТУ 1469-002-04834179-2014</t>
  </si>
  <si>
    <t>beton</t>
  </si>
  <si>
    <t>434.КР-16-ТХ лист 17</t>
  </si>
  <si>
    <t>434.КР-16-ТХ лист 18</t>
  </si>
  <si>
    <t>434.КР-16-ТХ лист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</si>
</sst>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1"/>
      <name val="ISOCPEUR"/>
      <family val="2"/>
      <charset val="204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11"/>
      <name val="ISOCPEU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Alignment="1"/>
    <xf numFmtId="16" fontId="0" fillId="0" borderId="0" xfId="0" applyNumberFormat="1"/>
    <xf numFmtId="16" fontId="0" fillId="0" borderId="0" xfId="0" quotePrefix="1" applyNumberFormat="1"/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2" fillId="0" borderId="0" xfId="0" applyNumberFormat="1" applyFont="1"/>
    <xf numFmtId="0" fontId="2" fillId="2" borderId="0" xfId="0" applyFont="1" applyFill="1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" fontId="2" fillId="0" borderId="0" xfId="0" applyNumberFormat="1" applyFont="1"/>
    <xf numFmtId="0" fontId="6" fillId="0" borderId="0" xfId="0" applyFont="1" applyBorder="1" applyAlignment="1">
      <alignment horizontal="center"/>
    </xf>
    <xf numFmtId="1" fontId="3" fillId="0" borderId="0" xfId="0" applyNumberFormat="1" applyFont="1" applyBorder="1"/>
    <xf numFmtId="2" fontId="3" fillId="0" borderId="0" xfId="0" applyNumberFormat="1" applyFont="1" applyBorder="1"/>
    <xf numFmtId="1" fontId="2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workbookViewId="0">
      <selection activeCell="E19" sqref="E19"/>
    </sheetView>
  </sheetViews>
  <sheetFormatPr defaultRowHeight="15" x14ac:dyDescent="0.25"/>
  <cols>
    <col min="1" max="1" width="15.28515625" customWidth="1"/>
    <col min="2" max="2" width="9.140625" customWidth="1"/>
    <col min="3" max="3" width="13.7109375" customWidth="1"/>
  </cols>
  <sheetData>
    <row r="1" spans="1:7" x14ac:dyDescent="0.25">
      <c r="A1" t="s">
        <v>238</v>
      </c>
      <c r="B1" s="16" t="s">
        <v>266</v>
      </c>
      <c r="C1" t="s">
        <v>254</v>
      </c>
      <c r="D1">
        <v>7.4</v>
      </c>
      <c r="E1">
        <v>1</v>
      </c>
      <c r="G1" t="s">
        <v>55</v>
      </c>
    </row>
    <row r="2" spans="1:7" x14ac:dyDescent="0.25">
      <c r="A2" t="s">
        <v>10</v>
      </c>
      <c r="B2" t="s">
        <v>219</v>
      </c>
    </row>
    <row r="3" spans="1:7" x14ac:dyDescent="0.25">
      <c r="A3" t="s">
        <v>57</v>
      </c>
      <c r="B3" t="s">
        <v>219</v>
      </c>
      <c r="C3">
        <v>1400</v>
      </c>
    </row>
    <row r="4" spans="1:7" x14ac:dyDescent="0.25">
      <c r="A4" t="s">
        <v>83</v>
      </c>
      <c r="B4" t="s">
        <v>219</v>
      </c>
    </row>
    <row r="5" spans="1:7" x14ac:dyDescent="0.25">
      <c r="A5" t="s">
        <v>55</v>
      </c>
      <c r="B5" t="s">
        <v>237</v>
      </c>
      <c r="C5">
        <v>1597</v>
      </c>
    </row>
    <row r="6" spans="1:7" x14ac:dyDescent="0.25">
      <c r="A6" t="s">
        <v>82</v>
      </c>
      <c r="B6" t="s">
        <v>237</v>
      </c>
    </row>
    <row r="7" spans="1:7" x14ac:dyDescent="0.25">
      <c r="A7" t="s">
        <v>55</v>
      </c>
      <c r="B7" t="s">
        <v>237</v>
      </c>
      <c r="C7">
        <v>1400</v>
      </c>
    </row>
    <row r="8" spans="1:7" x14ac:dyDescent="0.25">
      <c r="A8" t="s">
        <v>177</v>
      </c>
      <c r="B8" t="s">
        <v>237</v>
      </c>
    </row>
    <row r="9" spans="1:7" x14ac:dyDescent="0.25">
      <c r="A9" t="s">
        <v>55</v>
      </c>
      <c r="B9" t="s">
        <v>237</v>
      </c>
      <c r="C9">
        <v>1716</v>
      </c>
    </row>
    <row r="10" spans="1:7" x14ac:dyDescent="0.25">
      <c r="A10" t="s">
        <v>128</v>
      </c>
      <c r="B10" t="s">
        <v>237</v>
      </c>
    </row>
    <row r="11" spans="1:7" x14ac:dyDescent="0.25">
      <c r="A11" t="s">
        <v>55</v>
      </c>
      <c r="B11" t="s">
        <v>237</v>
      </c>
      <c r="C11">
        <v>1150</v>
      </c>
    </row>
    <row r="12" spans="1:7" x14ac:dyDescent="0.25">
      <c r="A12" t="s">
        <v>13</v>
      </c>
      <c r="B12" t="s">
        <v>237</v>
      </c>
    </row>
    <row r="13" spans="1:7" x14ac:dyDescent="0.25">
      <c r="A13" t="s">
        <v>55</v>
      </c>
      <c r="B13" t="s">
        <v>237</v>
      </c>
      <c r="C13">
        <v>1150</v>
      </c>
    </row>
    <row r="14" spans="1:7" x14ac:dyDescent="0.25">
      <c r="A14" t="s">
        <v>124</v>
      </c>
      <c r="B14" t="s">
        <v>237</v>
      </c>
    </row>
    <row r="15" spans="1:7" x14ac:dyDescent="0.25">
      <c r="A15" t="s">
        <v>55</v>
      </c>
      <c r="B15" t="s">
        <v>237</v>
      </c>
      <c r="C15">
        <v>1400</v>
      </c>
    </row>
    <row r="16" spans="1:7" x14ac:dyDescent="0.25">
      <c r="A16" t="s">
        <v>116</v>
      </c>
      <c r="B16" t="s">
        <v>237</v>
      </c>
    </row>
    <row r="17" spans="1:7" x14ac:dyDescent="0.25">
      <c r="A17" t="s">
        <v>55</v>
      </c>
      <c r="B17" t="s">
        <v>237</v>
      </c>
      <c r="C17">
        <v>1400</v>
      </c>
    </row>
    <row r="19" spans="1:7" x14ac:dyDescent="0.25">
      <c r="A19" t="s">
        <v>238</v>
      </c>
      <c r="B19" s="16" t="s">
        <v>267</v>
      </c>
      <c r="C19" t="s">
        <v>255</v>
      </c>
      <c r="D19">
        <v>0</v>
      </c>
      <c r="E19">
        <v>3</v>
      </c>
    </row>
    <row r="20" spans="1:7" x14ac:dyDescent="0.25">
      <c r="A20" t="s">
        <v>167</v>
      </c>
      <c r="B20" t="s">
        <v>237</v>
      </c>
    </row>
    <row r="21" spans="1:7" x14ac:dyDescent="0.25">
      <c r="A21" t="s">
        <v>55</v>
      </c>
      <c r="B21" t="s">
        <v>237</v>
      </c>
      <c r="C21">
        <v>5850</v>
      </c>
    </row>
    <row r="22" spans="1:7" x14ac:dyDescent="0.25">
      <c r="A22" t="s">
        <v>118</v>
      </c>
      <c r="B22" t="s">
        <v>237</v>
      </c>
    </row>
    <row r="23" spans="1:7" x14ac:dyDescent="0.25">
      <c r="A23" t="s">
        <v>55</v>
      </c>
      <c r="B23" t="s">
        <v>237</v>
      </c>
      <c r="C23">
        <v>5850</v>
      </c>
    </row>
    <row r="24" spans="1:7" x14ac:dyDescent="0.25">
      <c r="A24" t="s">
        <v>167</v>
      </c>
      <c r="B24" t="s">
        <v>237</v>
      </c>
    </row>
    <row r="26" spans="1:7" x14ac:dyDescent="0.25">
      <c r="A26" t="s">
        <v>238</v>
      </c>
      <c r="B26" s="16" t="s">
        <v>268</v>
      </c>
      <c r="C26" t="s">
        <v>256</v>
      </c>
      <c r="D26">
        <v>0</v>
      </c>
      <c r="E26">
        <v>0</v>
      </c>
      <c r="F26" t="s">
        <v>118</v>
      </c>
      <c r="G26" t="s">
        <v>55</v>
      </c>
    </row>
    <row r="27" spans="1:7" x14ac:dyDescent="0.25">
      <c r="A27" t="s">
        <v>55</v>
      </c>
      <c r="B27" t="s">
        <v>237</v>
      </c>
      <c r="C27">
        <v>20994</v>
      </c>
    </row>
    <row r="29" spans="1:7" x14ac:dyDescent="0.25">
      <c r="A29" t="s">
        <v>238</v>
      </c>
      <c r="B29" s="16" t="s">
        <v>269</v>
      </c>
      <c r="D29">
        <v>7.4</v>
      </c>
      <c r="E29">
        <v>0</v>
      </c>
      <c r="F29" t="s">
        <v>116</v>
      </c>
      <c r="G29" t="s">
        <v>289</v>
      </c>
    </row>
    <row r="30" spans="1:7" x14ac:dyDescent="0.25">
      <c r="A30" t="s">
        <v>55</v>
      </c>
      <c r="B30" t="s">
        <v>237</v>
      </c>
      <c r="C30">
        <v>2890</v>
      </c>
    </row>
    <row r="31" spans="1:7" x14ac:dyDescent="0.25">
      <c r="A31" t="s">
        <v>88</v>
      </c>
      <c r="B31" t="s">
        <v>219</v>
      </c>
    </row>
    <row r="32" spans="1:7" x14ac:dyDescent="0.25">
      <c r="A32" t="s">
        <v>57</v>
      </c>
      <c r="B32" t="s">
        <v>219</v>
      </c>
      <c r="C32">
        <v>1400</v>
      </c>
    </row>
    <row r="33" spans="1:5" x14ac:dyDescent="0.25">
      <c r="A33" t="s">
        <v>92</v>
      </c>
      <c r="B33" t="s">
        <v>219</v>
      </c>
    </row>
    <row r="34" spans="1:5" x14ac:dyDescent="0.25">
      <c r="A34" t="s">
        <v>57</v>
      </c>
      <c r="B34" t="s">
        <v>219</v>
      </c>
      <c r="C34">
        <v>1803</v>
      </c>
    </row>
    <row r="35" spans="1:5" x14ac:dyDescent="0.25">
      <c r="A35" t="s">
        <v>57</v>
      </c>
      <c r="B35" t="s">
        <v>237</v>
      </c>
      <c r="C35">
        <f>3351-C34</f>
        <v>1548</v>
      </c>
    </row>
    <row r="36" spans="1:5" x14ac:dyDescent="0.25">
      <c r="A36" t="s">
        <v>90</v>
      </c>
      <c r="B36" t="s">
        <v>237</v>
      </c>
    </row>
    <row r="37" spans="1:5" x14ac:dyDescent="0.25">
      <c r="A37" t="s">
        <v>55</v>
      </c>
      <c r="B37" t="s">
        <v>237</v>
      </c>
      <c r="C37">
        <v>530</v>
      </c>
    </row>
    <row r="38" spans="1:5" x14ac:dyDescent="0.25">
      <c r="A38" t="s">
        <v>86</v>
      </c>
      <c r="B38" t="s">
        <v>237</v>
      </c>
    </row>
    <row r="39" spans="1:5" x14ac:dyDescent="0.25">
      <c r="A39" t="s">
        <v>55</v>
      </c>
      <c r="B39" t="s">
        <v>237</v>
      </c>
      <c r="C39">
        <v>2000</v>
      </c>
    </row>
    <row r="40" spans="1:5" x14ac:dyDescent="0.25">
      <c r="A40" t="s">
        <v>143</v>
      </c>
      <c r="B40" t="s">
        <v>237</v>
      </c>
    </row>
    <row r="41" spans="1:5" x14ac:dyDescent="0.25">
      <c r="A41" t="s">
        <v>59</v>
      </c>
      <c r="B41" t="s">
        <v>237</v>
      </c>
      <c r="C41">
        <v>12235</v>
      </c>
    </row>
    <row r="42" spans="1:5" x14ac:dyDescent="0.25">
      <c r="A42" t="s">
        <v>94</v>
      </c>
      <c r="B42" t="s">
        <v>237</v>
      </c>
    </row>
    <row r="43" spans="1:5" x14ac:dyDescent="0.25">
      <c r="A43" t="s">
        <v>59</v>
      </c>
      <c r="B43" t="s">
        <v>237</v>
      </c>
      <c r="C43">
        <v>1000</v>
      </c>
    </row>
    <row r="44" spans="1:5" x14ac:dyDescent="0.25">
      <c r="A44" t="s">
        <v>59</v>
      </c>
      <c r="B44" t="s">
        <v>237</v>
      </c>
      <c r="C44">
        <v>1000</v>
      </c>
    </row>
    <row r="46" spans="1:5" x14ac:dyDescent="0.25">
      <c r="A46" t="s">
        <v>238</v>
      </c>
      <c r="B46" s="16" t="s">
        <v>270</v>
      </c>
      <c r="D46">
        <v>7.4</v>
      </c>
      <c r="E46">
        <v>3</v>
      </c>
    </row>
    <row r="47" spans="1:5" x14ac:dyDescent="0.25">
      <c r="A47" t="s">
        <v>164</v>
      </c>
      <c r="B47" t="s">
        <v>237</v>
      </c>
    </row>
    <row r="48" spans="1:5" x14ac:dyDescent="0.25">
      <c r="A48" t="s">
        <v>53</v>
      </c>
      <c r="B48" t="s">
        <v>237</v>
      </c>
      <c r="C48">
        <v>2000</v>
      </c>
    </row>
    <row r="49" spans="1:5" x14ac:dyDescent="0.25">
      <c r="A49" t="s">
        <v>122</v>
      </c>
      <c r="B49" t="s">
        <v>237</v>
      </c>
    </row>
    <row r="50" spans="1:5" x14ac:dyDescent="0.25">
      <c r="A50" t="s">
        <v>53</v>
      </c>
      <c r="B50" t="s">
        <v>237</v>
      </c>
      <c r="C50">
        <f>2670+964</f>
        <v>3634</v>
      </c>
    </row>
    <row r="51" spans="1:5" x14ac:dyDescent="0.25">
      <c r="A51" t="s">
        <v>120</v>
      </c>
      <c r="B51" t="s">
        <v>237</v>
      </c>
    </row>
    <row r="52" spans="1:5" x14ac:dyDescent="0.25">
      <c r="A52" t="s">
        <v>53</v>
      </c>
      <c r="B52" t="s">
        <v>237</v>
      </c>
      <c r="C52">
        <f>22816+600+15280+500</f>
        <v>39196</v>
      </c>
    </row>
    <row r="53" spans="1:5" x14ac:dyDescent="0.25">
      <c r="A53" t="s">
        <v>120</v>
      </c>
      <c r="B53" t="s">
        <v>237</v>
      </c>
    </row>
    <row r="54" spans="1:5" x14ac:dyDescent="0.25">
      <c r="A54" t="s">
        <v>53</v>
      </c>
      <c r="B54" t="s">
        <v>237</v>
      </c>
      <c r="C54">
        <v>1400</v>
      </c>
    </row>
    <row r="55" spans="1:5" x14ac:dyDescent="0.25">
      <c r="A55" t="s">
        <v>164</v>
      </c>
      <c r="B55" t="s">
        <v>237</v>
      </c>
    </row>
    <row r="57" spans="1:5" x14ac:dyDescent="0.25">
      <c r="A57" t="s">
        <v>238</v>
      </c>
      <c r="B57" s="16" t="s">
        <v>271</v>
      </c>
      <c r="C57" t="s">
        <v>262</v>
      </c>
      <c r="D57">
        <v>7.4</v>
      </c>
      <c r="E57">
        <v>3</v>
      </c>
    </row>
    <row r="58" spans="1:5" x14ac:dyDescent="0.25">
      <c r="A58" t="s">
        <v>78</v>
      </c>
      <c r="B58" t="s">
        <v>237</v>
      </c>
      <c r="C58">
        <v>6507</v>
      </c>
    </row>
    <row r="59" spans="1:5" x14ac:dyDescent="0.25">
      <c r="A59" t="s">
        <v>78</v>
      </c>
      <c r="B59" t="s">
        <v>219</v>
      </c>
      <c r="C59">
        <v>896</v>
      </c>
    </row>
    <row r="60" spans="1:5" x14ac:dyDescent="0.25">
      <c r="A60" t="s">
        <v>38</v>
      </c>
      <c r="B60" t="s">
        <v>219</v>
      </c>
    </row>
    <row r="61" spans="1:5" x14ac:dyDescent="0.25">
      <c r="A61" t="s">
        <v>78</v>
      </c>
      <c r="B61" t="s">
        <v>219</v>
      </c>
      <c r="C61">
        <v>328</v>
      </c>
    </row>
    <row r="62" spans="1:5" x14ac:dyDescent="0.25">
      <c r="A62" t="s">
        <v>114</v>
      </c>
      <c r="B62" t="s">
        <v>219</v>
      </c>
    </row>
    <row r="63" spans="1:5" x14ac:dyDescent="0.25">
      <c r="A63" t="s">
        <v>78</v>
      </c>
      <c r="B63" t="s">
        <v>219</v>
      </c>
      <c r="C63">
        <v>100</v>
      </c>
    </row>
    <row r="64" spans="1:5" x14ac:dyDescent="0.25">
      <c r="A64" t="s">
        <v>208</v>
      </c>
      <c r="B64" t="s">
        <v>219</v>
      </c>
    </row>
    <row r="65" spans="1:5" x14ac:dyDescent="0.25">
      <c r="A65" t="s">
        <v>215</v>
      </c>
      <c r="B65" t="s">
        <v>219</v>
      </c>
    </row>
    <row r="67" spans="1:5" x14ac:dyDescent="0.25">
      <c r="A67" t="s">
        <v>238</v>
      </c>
      <c r="B67" s="16" t="s">
        <v>272</v>
      </c>
      <c r="C67" t="s">
        <v>263</v>
      </c>
      <c r="D67">
        <v>7.4</v>
      </c>
      <c r="E67">
        <v>3</v>
      </c>
    </row>
    <row r="68" spans="1:5" x14ac:dyDescent="0.25">
      <c r="A68" t="s">
        <v>78</v>
      </c>
      <c r="B68" t="s">
        <v>237</v>
      </c>
      <c r="C68">
        <v>5326</v>
      </c>
    </row>
    <row r="69" spans="1:5" x14ac:dyDescent="0.25">
      <c r="A69" t="s">
        <v>78</v>
      </c>
      <c r="B69" t="s">
        <v>219</v>
      </c>
      <c r="C69">
        <v>600</v>
      </c>
    </row>
    <row r="70" spans="1:5" x14ac:dyDescent="0.25">
      <c r="A70" t="s">
        <v>38</v>
      </c>
      <c r="B70" t="s">
        <v>219</v>
      </c>
    </row>
    <row r="71" spans="1:5" x14ac:dyDescent="0.25">
      <c r="A71" t="s">
        <v>78</v>
      </c>
      <c r="B71" t="s">
        <v>219</v>
      </c>
      <c r="C71">
        <v>1100</v>
      </c>
    </row>
    <row r="72" spans="1:5" x14ac:dyDescent="0.25">
      <c r="A72" t="s">
        <v>208</v>
      </c>
      <c r="B72" t="s">
        <v>219</v>
      </c>
    </row>
    <row r="73" spans="1:5" x14ac:dyDescent="0.25">
      <c r="A73" t="s">
        <v>215</v>
      </c>
      <c r="B73" t="s">
        <v>219</v>
      </c>
    </row>
    <row r="75" spans="1:5" x14ac:dyDescent="0.25">
      <c r="A75" t="s">
        <v>238</v>
      </c>
      <c r="B75" s="16" t="s">
        <v>273</v>
      </c>
      <c r="C75" t="s">
        <v>264</v>
      </c>
      <c r="D75">
        <v>7.4</v>
      </c>
      <c r="E75">
        <v>3</v>
      </c>
    </row>
    <row r="76" spans="1:5" x14ac:dyDescent="0.25">
      <c r="A76" t="s">
        <v>76</v>
      </c>
      <c r="B76" s="16" t="s">
        <v>237</v>
      </c>
      <c r="C76">
        <v>5326</v>
      </c>
    </row>
    <row r="77" spans="1:5" x14ac:dyDescent="0.25">
      <c r="A77" t="s">
        <v>76</v>
      </c>
      <c r="B77" s="16" t="s">
        <v>219</v>
      </c>
      <c r="C77">
        <v>521</v>
      </c>
    </row>
    <row r="78" spans="1:5" x14ac:dyDescent="0.25">
      <c r="A78" t="s">
        <v>36</v>
      </c>
      <c r="B78" s="16" t="s">
        <v>219</v>
      </c>
    </row>
    <row r="79" spans="1:5" x14ac:dyDescent="0.25">
      <c r="A79" t="s">
        <v>76</v>
      </c>
      <c r="B79" s="16" t="s">
        <v>219</v>
      </c>
      <c r="C79">
        <v>1021</v>
      </c>
    </row>
    <row r="80" spans="1:5" x14ac:dyDescent="0.25">
      <c r="A80" t="s">
        <v>206</v>
      </c>
      <c r="B80" s="15" t="s">
        <v>219</v>
      </c>
    </row>
    <row r="81" spans="1:7" x14ac:dyDescent="0.25">
      <c r="A81" t="s">
        <v>213</v>
      </c>
      <c r="B81" s="15" t="s">
        <v>219</v>
      </c>
    </row>
    <row r="82" spans="1:7" x14ac:dyDescent="0.25">
      <c r="B82" s="15"/>
    </row>
    <row r="83" spans="1:7" x14ac:dyDescent="0.25">
      <c r="A83" t="s">
        <v>238</v>
      </c>
      <c r="B83" s="16" t="s">
        <v>274</v>
      </c>
      <c r="C83" t="s">
        <v>265</v>
      </c>
      <c r="D83">
        <v>0</v>
      </c>
      <c r="E83">
        <v>3</v>
      </c>
    </row>
    <row r="84" spans="1:7" x14ac:dyDescent="0.25">
      <c r="A84" t="s">
        <v>170</v>
      </c>
      <c r="B84" s="16" t="s">
        <v>237</v>
      </c>
    </row>
    <row r="85" spans="1:7" x14ac:dyDescent="0.25">
      <c r="A85" t="s">
        <v>76</v>
      </c>
      <c r="B85" s="15" t="s">
        <v>237</v>
      </c>
      <c r="C85">
        <v>420</v>
      </c>
    </row>
    <row r="86" spans="1:7" x14ac:dyDescent="0.25">
      <c r="A86" t="s">
        <v>137</v>
      </c>
      <c r="B86" s="15" t="s">
        <v>237</v>
      </c>
    </row>
    <row r="87" spans="1:7" x14ac:dyDescent="0.25">
      <c r="A87" t="s">
        <v>76</v>
      </c>
      <c r="B87" s="15" t="s">
        <v>237</v>
      </c>
      <c r="C87">
        <v>40240</v>
      </c>
    </row>
    <row r="88" spans="1:7" x14ac:dyDescent="0.25">
      <c r="A88" t="s">
        <v>170</v>
      </c>
      <c r="B88" s="16" t="s">
        <v>237</v>
      </c>
    </row>
    <row r="90" spans="1:7" x14ac:dyDescent="0.25">
      <c r="A90" t="s">
        <v>238</v>
      </c>
      <c r="B90" s="16" t="s">
        <v>275</v>
      </c>
      <c r="D90">
        <v>7.4</v>
      </c>
      <c r="E90">
        <v>0</v>
      </c>
      <c r="F90" t="s">
        <v>120</v>
      </c>
      <c r="G90" t="s">
        <v>67</v>
      </c>
    </row>
    <row r="91" spans="1:7" x14ac:dyDescent="0.25">
      <c r="A91" t="s">
        <v>67</v>
      </c>
      <c r="B91" t="s">
        <v>237</v>
      </c>
      <c r="C91">
        <v>1301</v>
      </c>
    </row>
    <row r="92" spans="1:7" x14ac:dyDescent="0.25">
      <c r="A92" t="s">
        <v>104</v>
      </c>
      <c r="B92" t="s">
        <v>237</v>
      </c>
    </row>
    <row r="93" spans="1:7" x14ac:dyDescent="0.25">
      <c r="A93" t="s">
        <v>67</v>
      </c>
      <c r="B93" t="s">
        <v>237</v>
      </c>
      <c r="C93">
        <v>1234</v>
      </c>
    </row>
    <row r="94" spans="1:7" x14ac:dyDescent="0.25">
      <c r="A94" t="s">
        <v>185</v>
      </c>
      <c r="B94" t="s">
        <v>237</v>
      </c>
    </row>
    <row r="95" spans="1:7" x14ac:dyDescent="0.25">
      <c r="A95" t="s">
        <v>67</v>
      </c>
      <c r="B95" t="s">
        <v>237</v>
      </c>
      <c r="C95">
        <v>2154</v>
      </c>
    </row>
    <row r="96" spans="1:7" x14ac:dyDescent="0.25">
      <c r="A96" t="s">
        <v>104</v>
      </c>
      <c r="B96" t="s">
        <v>237</v>
      </c>
    </row>
    <row r="97" spans="1:3" x14ac:dyDescent="0.25">
      <c r="A97" t="s">
        <v>67</v>
      </c>
      <c r="B97" t="s">
        <v>237</v>
      </c>
      <c r="C97">
        <v>11025</v>
      </c>
    </row>
    <row r="98" spans="1:3" x14ac:dyDescent="0.25">
      <c r="A98" t="s">
        <v>104</v>
      </c>
      <c r="B98" t="s">
        <v>237</v>
      </c>
    </row>
    <row r="99" spans="1:3" x14ac:dyDescent="0.25">
      <c r="A99" t="s">
        <v>67</v>
      </c>
      <c r="B99" t="s">
        <v>237</v>
      </c>
      <c r="C99">
        <v>3382</v>
      </c>
    </row>
    <row r="100" spans="1:3" x14ac:dyDescent="0.25">
      <c r="A100" t="s">
        <v>19</v>
      </c>
      <c r="B100" t="s">
        <v>237</v>
      </c>
    </row>
    <row r="101" spans="1:3" x14ac:dyDescent="0.25">
      <c r="A101" t="s">
        <v>67</v>
      </c>
      <c r="B101" t="s">
        <v>237</v>
      </c>
      <c r="C101">
        <v>556</v>
      </c>
    </row>
    <row r="102" spans="1:3" x14ac:dyDescent="0.25">
      <c r="A102" t="s">
        <v>133</v>
      </c>
      <c r="B102" t="s">
        <v>237</v>
      </c>
    </row>
    <row r="103" spans="1:3" x14ac:dyDescent="0.25">
      <c r="A103" t="s">
        <v>67</v>
      </c>
      <c r="B103" t="s">
        <v>237</v>
      </c>
      <c r="C103">
        <f>5404+5660</f>
        <v>11064</v>
      </c>
    </row>
    <row r="104" spans="1:3" x14ac:dyDescent="0.25">
      <c r="A104" t="s">
        <v>133</v>
      </c>
      <c r="B104" t="s">
        <v>237</v>
      </c>
    </row>
    <row r="105" spans="1:3" x14ac:dyDescent="0.25">
      <c r="A105" t="s">
        <v>67</v>
      </c>
      <c r="B105" t="s">
        <v>237</v>
      </c>
      <c r="C105">
        <v>5258</v>
      </c>
    </row>
    <row r="106" spans="1:3" x14ac:dyDescent="0.25">
      <c r="A106" s="1" t="s">
        <v>101</v>
      </c>
      <c r="B106" t="s">
        <v>237</v>
      </c>
    </row>
    <row r="107" spans="1:3" x14ac:dyDescent="0.25">
      <c r="A107" t="s">
        <v>67</v>
      </c>
      <c r="B107" t="s">
        <v>237</v>
      </c>
      <c r="C107">
        <v>15371</v>
      </c>
    </row>
    <row r="108" spans="1:3" x14ac:dyDescent="0.25">
      <c r="A108" s="1" t="s">
        <v>101</v>
      </c>
      <c r="B108" t="s">
        <v>237</v>
      </c>
    </row>
    <row r="109" spans="1:3" x14ac:dyDescent="0.25">
      <c r="A109" t="s">
        <v>67</v>
      </c>
      <c r="B109" t="s">
        <v>237</v>
      </c>
      <c r="C109">
        <v>2787</v>
      </c>
    </row>
    <row r="110" spans="1:3" x14ac:dyDescent="0.25">
      <c r="A110" s="1" t="s">
        <v>106</v>
      </c>
      <c r="B110" t="s">
        <v>237</v>
      </c>
    </row>
    <row r="111" spans="1:3" x14ac:dyDescent="0.25">
      <c r="A111" t="s">
        <v>67</v>
      </c>
      <c r="B111" t="s">
        <v>237</v>
      </c>
      <c r="C111">
        <v>2711</v>
      </c>
    </row>
    <row r="112" spans="1:3" x14ac:dyDescent="0.25">
      <c r="A112" s="1" t="s">
        <v>106</v>
      </c>
      <c r="B112" t="s">
        <v>237</v>
      </c>
    </row>
    <row r="113" spans="1:7" x14ac:dyDescent="0.25">
      <c r="A113" t="s">
        <v>67</v>
      </c>
      <c r="B113" t="s">
        <v>237</v>
      </c>
      <c r="C113">
        <v>3973</v>
      </c>
    </row>
    <row r="115" spans="1:7" x14ac:dyDescent="0.25">
      <c r="A115" t="s">
        <v>238</v>
      </c>
      <c r="B115" s="16" t="s">
        <v>276</v>
      </c>
      <c r="D115">
        <v>7.4</v>
      </c>
      <c r="E115">
        <v>0</v>
      </c>
      <c r="F115" t="s">
        <v>128</v>
      </c>
      <c r="G115" t="s">
        <v>120</v>
      </c>
    </row>
    <row r="116" spans="1:7" x14ac:dyDescent="0.25">
      <c r="A116" t="s">
        <v>67</v>
      </c>
      <c r="B116" t="s">
        <v>237</v>
      </c>
      <c r="C116">
        <v>250</v>
      </c>
    </row>
    <row r="117" spans="1:7" x14ac:dyDescent="0.25">
      <c r="A117" t="s">
        <v>106</v>
      </c>
      <c r="B117" t="s">
        <v>237</v>
      </c>
    </row>
    <row r="118" spans="1:7" x14ac:dyDescent="0.25">
      <c r="A118" t="s">
        <v>67</v>
      </c>
      <c r="B118" t="s">
        <v>237</v>
      </c>
      <c r="C118">
        <v>250</v>
      </c>
    </row>
    <row r="119" spans="1:7" x14ac:dyDescent="0.25">
      <c r="A119" t="s">
        <v>133</v>
      </c>
      <c r="B119" t="s">
        <v>237</v>
      </c>
    </row>
    <row r="120" spans="1:7" x14ac:dyDescent="0.25">
      <c r="A120" t="s">
        <v>67</v>
      </c>
      <c r="B120" t="s">
        <v>237</v>
      </c>
      <c r="C120">
        <v>342</v>
      </c>
    </row>
    <row r="121" spans="1:7" x14ac:dyDescent="0.25">
      <c r="A121" t="s">
        <v>21</v>
      </c>
      <c r="B121" t="s">
        <v>237</v>
      </c>
    </row>
    <row r="122" spans="1:7" x14ac:dyDescent="0.25">
      <c r="A122" t="s">
        <v>67</v>
      </c>
      <c r="B122" t="s">
        <v>237</v>
      </c>
      <c r="C122">
        <v>1180</v>
      </c>
    </row>
    <row r="123" spans="1:7" x14ac:dyDescent="0.25">
      <c r="A123" t="s">
        <v>133</v>
      </c>
      <c r="B123" t="s">
        <v>237</v>
      </c>
    </row>
    <row r="124" spans="1:7" x14ac:dyDescent="0.25">
      <c r="A124" t="s">
        <v>67</v>
      </c>
      <c r="B124" t="s">
        <v>237</v>
      </c>
      <c r="C124">
        <v>1180</v>
      </c>
    </row>
    <row r="125" spans="1:7" x14ac:dyDescent="0.25">
      <c r="A125" t="s">
        <v>21</v>
      </c>
      <c r="B125" t="s">
        <v>237</v>
      </c>
    </row>
    <row r="126" spans="1:7" x14ac:dyDescent="0.25">
      <c r="A126" t="s">
        <v>67</v>
      </c>
      <c r="B126" t="s">
        <v>237</v>
      </c>
      <c r="C126">
        <v>6020</v>
      </c>
    </row>
    <row r="127" spans="1:7" x14ac:dyDescent="0.25">
      <c r="A127" t="s">
        <v>185</v>
      </c>
      <c r="B127" t="s">
        <v>237</v>
      </c>
    </row>
    <row r="128" spans="1:7" x14ac:dyDescent="0.25">
      <c r="A128" t="s">
        <v>67</v>
      </c>
      <c r="B128" t="s">
        <v>237</v>
      </c>
      <c r="C128">
        <v>732</v>
      </c>
    </row>
    <row r="129" spans="1:7" x14ac:dyDescent="0.25">
      <c r="A129" t="s">
        <v>106</v>
      </c>
      <c r="B129" t="s">
        <v>237</v>
      </c>
    </row>
    <row r="130" spans="1:7" x14ac:dyDescent="0.25">
      <c r="A130" t="s">
        <v>67</v>
      </c>
      <c r="B130" t="s">
        <v>237</v>
      </c>
      <c r="C130">
        <v>250</v>
      </c>
    </row>
    <row r="132" spans="1:7" x14ac:dyDescent="0.25">
      <c r="A132" t="s">
        <v>238</v>
      </c>
      <c r="B132" s="16" t="s">
        <v>277</v>
      </c>
      <c r="D132">
        <v>7.4</v>
      </c>
      <c r="E132">
        <v>0</v>
      </c>
      <c r="F132" t="s">
        <v>130</v>
      </c>
      <c r="G132" t="s">
        <v>130</v>
      </c>
    </row>
    <row r="133" spans="1:7" x14ac:dyDescent="0.25">
      <c r="A133" t="s">
        <v>70</v>
      </c>
      <c r="B133" t="s">
        <v>237</v>
      </c>
      <c r="C133">
        <v>250</v>
      </c>
    </row>
    <row r="134" spans="1:7" x14ac:dyDescent="0.25">
      <c r="A134" t="s">
        <v>156</v>
      </c>
      <c r="B134" t="s">
        <v>237</v>
      </c>
    </row>
    <row r="135" spans="1:7" x14ac:dyDescent="0.25">
      <c r="A135" t="s">
        <v>75</v>
      </c>
      <c r="B135" t="s">
        <v>237</v>
      </c>
      <c r="C135">
        <v>250</v>
      </c>
    </row>
    <row r="136" spans="1:7" x14ac:dyDescent="0.25">
      <c r="A136" t="s">
        <v>112</v>
      </c>
      <c r="B136" t="s">
        <v>237</v>
      </c>
    </row>
    <row r="137" spans="1:7" x14ac:dyDescent="0.25">
      <c r="A137" t="s">
        <v>75</v>
      </c>
      <c r="B137" t="s">
        <v>237</v>
      </c>
      <c r="C137">
        <v>945</v>
      </c>
    </row>
    <row r="138" spans="1:7" x14ac:dyDescent="0.25">
      <c r="A138" t="s">
        <v>76</v>
      </c>
      <c r="B138" t="s">
        <v>219</v>
      </c>
      <c r="C138">
        <v>1280</v>
      </c>
    </row>
    <row r="139" spans="1:7" x14ac:dyDescent="0.25">
      <c r="A139" t="s">
        <v>112</v>
      </c>
      <c r="B139" t="s">
        <v>219</v>
      </c>
    </row>
    <row r="140" spans="1:7" x14ac:dyDescent="0.25">
      <c r="A140" t="s">
        <v>76</v>
      </c>
      <c r="B140" t="s">
        <v>219</v>
      </c>
      <c r="C140">
        <v>1022</v>
      </c>
    </row>
    <row r="141" spans="1:7" x14ac:dyDescent="0.25">
      <c r="A141" t="s">
        <v>27</v>
      </c>
      <c r="B141" t="s">
        <v>219</v>
      </c>
    </row>
    <row r="142" spans="1:7" x14ac:dyDescent="0.25">
      <c r="A142" t="s">
        <v>76</v>
      </c>
      <c r="B142" t="s">
        <v>219</v>
      </c>
      <c r="C142">
        <v>1022</v>
      </c>
    </row>
    <row r="143" spans="1:7" x14ac:dyDescent="0.25">
      <c r="A143" t="s">
        <v>112</v>
      </c>
      <c r="B143" t="s">
        <v>219</v>
      </c>
    </row>
    <row r="144" spans="1:7" x14ac:dyDescent="0.25">
      <c r="A144" t="s">
        <v>76</v>
      </c>
      <c r="B144" t="s">
        <v>219</v>
      </c>
      <c r="C144">
        <v>1280</v>
      </c>
    </row>
    <row r="145" spans="1:7" x14ac:dyDescent="0.25">
      <c r="A145" t="s">
        <v>75</v>
      </c>
      <c r="B145" t="s">
        <v>237</v>
      </c>
      <c r="C145">
        <v>945</v>
      </c>
    </row>
    <row r="146" spans="1:7" x14ac:dyDescent="0.25">
      <c r="A146" t="s">
        <v>112</v>
      </c>
      <c r="B146" t="s">
        <v>237</v>
      </c>
    </row>
    <row r="147" spans="1:7" x14ac:dyDescent="0.25">
      <c r="A147" t="s">
        <v>75</v>
      </c>
      <c r="B147" t="s">
        <v>237</v>
      </c>
      <c r="C147">
        <v>250</v>
      </c>
    </row>
    <row r="148" spans="1:7" x14ac:dyDescent="0.25">
      <c r="A148" t="s">
        <v>156</v>
      </c>
      <c r="B148" t="s">
        <v>237</v>
      </c>
    </row>
    <row r="149" spans="1:7" x14ac:dyDescent="0.25">
      <c r="A149" t="s">
        <v>70</v>
      </c>
      <c r="B149" t="s">
        <v>237</v>
      </c>
      <c r="C149">
        <v>250</v>
      </c>
    </row>
    <row r="151" spans="1:7" x14ac:dyDescent="0.25">
      <c r="A151" t="s">
        <v>238</v>
      </c>
      <c r="B151" s="16" t="s">
        <v>318</v>
      </c>
      <c r="C151" t="s">
        <v>319</v>
      </c>
      <c r="D151">
        <v>7.4</v>
      </c>
      <c r="E151">
        <v>2</v>
      </c>
      <c r="F151" t="s">
        <v>76</v>
      </c>
    </row>
    <row r="152" spans="1:7" x14ac:dyDescent="0.25">
      <c r="A152" t="s">
        <v>197</v>
      </c>
      <c r="B152" t="s">
        <v>219</v>
      </c>
    </row>
    <row r="153" spans="1:7" x14ac:dyDescent="0.25">
      <c r="A153" t="s">
        <v>41</v>
      </c>
      <c r="B153" t="s">
        <v>219</v>
      </c>
    </row>
    <row r="155" spans="1:7" x14ac:dyDescent="0.25">
      <c r="A155" t="s">
        <v>238</v>
      </c>
      <c r="B155" s="16" t="s">
        <v>322</v>
      </c>
      <c r="C155" t="s">
        <v>320</v>
      </c>
      <c r="D155">
        <v>7.4</v>
      </c>
      <c r="E155">
        <v>2</v>
      </c>
      <c r="F155" t="s">
        <v>76</v>
      </c>
    </row>
    <row r="156" spans="1:7" x14ac:dyDescent="0.25">
      <c r="A156" t="s">
        <v>197</v>
      </c>
      <c r="B156" t="s">
        <v>219</v>
      </c>
    </row>
    <row r="157" spans="1:7" x14ac:dyDescent="0.25">
      <c r="A157" t="s">
        <v>41</v>
      </c>
      <c r="B157" t="s">
        <v>219</v>
      </c>
    </row>
    <row r="159" spans="1:7" x14ac:dyDescent="0.25">
      <c r="A159" s="16" t="s">
        <v>238</v>
      </c>
      <c r="B159" s="16" t="s">
        <v>278</v>
      </c>
      <c r="D159">
        <v>7.4</v>
      </c>
      <c r="E159">
        <v>0</v>
      </c>
      <c r="F159" t="s">
        <v>126</v>
      </c>
      <c r="G159" t="s">
        <v>68</v>
      </c>
    </row>
    <row r="160" spans="1:7" x14ac:dyDescent="0.25">
      <c r="A160" t="s">
        <v>61</v>
      </c>
      <c r="B160" t="s">
        <v>237</v>
      </c>
      <c r="C160">
        <v>9507</v>
      </c>
    </row>
    <row r="161" spans="1:3" x14ac:dyDescent="0.25">
      <c r="A161" t="s">
        <v>96</v>
      </c>
      <c r="B161" t="s">
        <v>237</v>
      </c>
    </row>
    <row r="162" spans="1:3" x14ac:dyDescent="0.25">
      <c r="A162" t="s">
        <v>61</v>
      </c>
      <c r="B162" t="s">
        <v>237</v>
      </c>
      <c r="C162">
        <v>18249</v>
      </c>
    </row>
    <row r="163" spans="1:3" x14ac:dyDescent="0.25">
      <c r="A163" t="s">
        <v>130</v>
      </c>
      <c r="B163" t="s">
        <v>237</v>
      </c>
    </row>
    <row r="164" spans="1:3" x14ac:dyDescent="0.25">
      <c r="A164" t="s">
        <v>61</v>
      </c>
      <c r="B164" t="s">
        <v>237</v>
      </c>
      <c r="C164">
        <v>335</v>
      </c>
    </row>
    <row r="165" spans="1:3" x14ac:dyDescent="0.25">
      <c r="A165" t="s">
        <v>16</v>
      </c>
      <c r="B165" t="s">
        <v>237</v>
      </c>
    </row>
    <row r="166" spans="1:3" x14ac:dyDescent="0.25">
      <c r="A166" t="s">
        <v>61</v>
      </c>
      <c r="B166" t="s">
        <v>237</v>
      </c>
      <c r="C166">
        <v>335</v>
      </c>
    </row>
    <row r="167" spans="1:3" x14ac:dyDescent="0.25">
      <c r="A167" t="s">
        <v>130</v>
      </c>
      <c r="B167" t="s">
        <v>237</v>
      </c>
    </row>
    <row r="168" spans="1:3" x14ac:dyDescent="0.25">
      <c r="A168" t="s">
        <v>61</v>
      </c>
      <c r="B168" t="s">
        <v>237</v>
      </c>
      <c r="C168">
        <v>3191</v>
      </c>
    </row>
    <row r="169" spans="1:3" x14ac:dyDescent="0.25">
      <c r="A169" t="s">
        <v>96</v>
      </c>
      <c r="B169" t="s">
        <v>237</v>
      </c>
    </row>
    <row r="170" spans="1:3" x14ac:dyDescent="0.25">
      <c r="A170" t="s">
        <v>61</v>
      </c>
      <c r="B170" t="s">
        <v>237</v>
      </c>
      <c r="C170">
        <v>283</v>
      </c>
    </row>
    <row r="171" spans="1:3" x14ac:dyDescent="0.25">
      <c r="A171" t="s">
        <v>96</v>
      </c>
      <c r="B171" t="s">
        <v>237</v>
      </c>
    </row>
    <row r="172" spans="1:3" x14ac:dyDescent="0.25">
      <c r="A172" t="s">
        <v>63</v>
      </c>
      <c r="B172" t="s">
        <v>237</v>
      </c>
      <c r="C172">
        <v>315</v>
      </c>
    </row>
    <row r="173" spans="1:3" x14ac:dyDescent="0.25">
      <c r="A173" t="s">
        <v>63</v>
      </c>
      <c r="B173" t="s">
        <v>219</v>
      </c>
      <c r="C173">
        <v>1050</v>
      </c>
    </row>
    <row r="174" spans="1:3" x14ac:dyDescent="0.25">
      <c r="A174" t="s">
        <v>98</v>
      </c>
      <c r="B174" t="s">
        <v>219</v>
      </c>
    </row>
    <row r="175" spans="1:3" x14ac:dyDescent="0.25">
      <c r="A175" t="s">
        <v>63</v>
      </c>
      <c r="B175" t="s">
        <v>219</v>
      </c>
      <c r="C175">
        <v>250</v>
      </c>
    </row>
    <row r="176" spans="1:3" x14ac:dyDescent="0.25">
      <c r="A176" t="s">
        <v>145</v>
      </c>
      <c r="B176" t="s">
        <v>219</v>
      </c>
    </row>
    <row r="177" spans="1:7" x14ac:dyDescent="0.25">
      <c r="A177" t="s">
        <v>65</v>
      </c>
      <c r="B177" t="s">
        <v>219</v>
      </c>
      <c r="C177">
        <v>250</v>
      </c>
    </row>
    <row r="178" spans="1:7" x14ac:dyDescent="0.25">
      <c r="A178" t="s">
        <v>148</v>
      </c>
      <c r="B178" t="s">
        <v>219</v>
      </c>
    </row>
    <row r="179" spans="1:7" x14ac:dyDescent="0.25">
      <c r="A179" t="s">
        <v>68</v>
      </c>
      <c r="B179" t="s">
        <v>219</v>
      </c>
      <c r="C179">
        <v>300</v>
      </c>
    </row>
    <row r="181" spans="1:7" x14ac:dyDescent="0.25">
      <c r="A181" s="16" t="s">
        <v>238</v>
      </c>
      <c r="B181" s="16" t="s">
        <v>384</v>
      </c>
      <c r="D181">
        <v>7.4</v>
      </c>
      <c r="E181">
        <v>0</v>
      </c>
      <c r="F181" t="s">
        <v>289</v>
      </c>
      <c r="G181" t="s">
        <v>289</v>
      </c>
    </row>
    <row r="182" spans="1:7" x14ac:dyDescent="0.25">
      <c r="A182" t="s">
        <v>59</v>
      </c>
      <c r="B182" t="s">
        <v>237</v>
      </c>
      <c r="C182">
        <v>1000</v>
      </c>
    </row>
    <row r="183" spans="1:7" x14ac:dyDescent="0.25">
      <c r="A183" t="s">
        <v>59</v>
      </c>
      <c r="B183" t="s">
        <v>237</v>
      </c>
      <c r="C183">
        <v>1000</v>
      </c>
    </row>
    <row r="184" spans="1:7" x14ac:dyDescent="0.25">
      <c r="A184" t="s">
        <v>126</v>
      </c>
      <c r="B184" t="s">
        <v>237</v>
      </c>
    </row>
    <row r="185" spans="1:7" x14ac:dyDescent="0.25">
      <c r="A185" t="s">
        <v>59</v>
      </c>
      <c r="B185" t="s">
        <v>237</v>
      </c>
      <c r="C185">
        <v>1000</v>
      </c>
    </row>
    <row r="186" spans="1:7" x14ac:dyDescent="0.25">
      <c r="A186" t="s">
        <v>59</v>
      </c>
      <c r="B186" t="s">
        <v>237</v>
      </c>
      <c r="C186">
        <v>1000</v>
      </c>
    </row>
    <row r="188" spans="1:7" x14ac:dyDescent="0.25">
      <c r="A188" s="16" t="s">
        <v>238</v>
      </c>
      <c r="B188" s="16" t="s">
        <v>279</v>
      </c>
      <c r="D188">
        <v>7.4</v>
      </c>
      <c r="E188">
        <v>0</v>
      </c>
      <c r="F188" t="s">
        <v>133</v>
      </c>
      <c r="G188" t="s">
        <v>71</v>
      </c>
    </row>
    <row r="189" spans="1:7" x14ac:dyDescent="0.25">
      <c r="A189" t="s">
        <v>69</v>
      </c>
      <c r="B189" t="s">
        <v>237</v>
      </c>
      <c r="C189">
        <v>250</v>
      </c>
    </row>
    <row r="190" spans="1:7" x14ac:dyDescent="0.25">
      <c r="A190" t="s">
        <v>150</v>
      </c>
      <c r="B190" t="s">
        <v>237</v>
      </c>
    </row>
    <row r="191" spans="1:7" x14ac:dyDescent="0.25">
      <c r="A191" t="s">
        <v>70</v>
      </c>
      <c r="B191" t="s">
        <v>237</v>
      </c>
      <c r="C191">
        <v>5261</v>
      </c>
    </row>
    <row r="192" spans="1:7" x14ac:dyDescent="0.25">
      <c r="A192" t="s">
        <v>110</v>
      </c>
      <c r="B192" t="s">
        <v>237</v>
      </c>
    </row>
    <row r="193" spans="1:7" x14ac:dyDescent="0.25">
      <c r="A193" t="s">
        <v>70</v>
      </c>
      <c r="B193" t="s">
        <v>237</v>
      </c>
      <c r="C193">
        <v>22359</v>
      </c>
    </row>
    <row r="194" spans="1:7" x14ac:dyDescent="0.25">
      <c r="A194" t="s">
        <v>108</v>
      </c>
      <c r="B194" t="s">
        <v>237</v>
      </c>
    </row>
    <row r="195" spans="1:7" x14ac:dyDescent="0.25">
      <c r="A195" t="s">
        <v>70</v>
      </c>
      <c r="B195" t="s">
        <v>237</v>
      </c>
      <c r="C195">
        <v>1780</v>
      </c>
    </row>
    <row r="196" spans="1:7" x14ac:dyDescent="0.25">
      <c r="A196" t="s">
        <v>24</v>
      </c>
      <c r="B196" t="s">
        <v>237</v>
      </c>
    </row>
    <row r="197" spans="1:7" x14ac:dyDescent="0.25">
      <c r="A197" t="s">
        <v>70</v>
      </c>
      <c r="B197" t="s">
        <v>237</v>
      </c>
      <c r="C197">
        <v>1780</v>
      </c>
    </row>
    <row r="198" spans="1:7" x14ac:dyDescent="0.25">
      <c r="A198" t="s">
        <v>108</v>
      </c>
      <c r="B198" t="s">
        <v>237</v>
      </c>
    </row>
    <row r="199" spans="1:7" x14ac:dyDescent="0.25">
      <c r="A199" t="s">
        <v>71</v>
      </c>
      <c r="B199" t="s">
        <v>237</v>
      </c>
      <c r="C199">
        <v>654</v>
      </c>
    </row>
    <row r="200" spans="1:7" x14ac:dyDescent="0.25">
      <c r="A200" t="s">
        <v>71</v>
      </c>
      <c r="B200" t="s">
        <v>219</v>
      </c>
      <c r="C200">
        <v>860</v>
      </c>
    </row>
    <row r="202" spans="1:7" x14ac:dyDescent="0.25">
      <c r="A202" s="16" t="s">
        <v>238</v>
      </c>
      <c r="B202" s="16" t="s">
        <v>280</v>
      </c>
      <c r="C202" t="s">
        <v>257</v>
      </c>
      <c r="D202">
        <v>7.4</v>
      </c>
      <c r="E202">
        <v>0</v>
      </c>
      <c r="F202" t="s">
        <v>141</v>
      </c>
      <c r="G202" t="s">
        <v>139</v>
      </c>
    </row>
    <row r="203" spans="1:7" x14ac:dyDescent="0.25">
      <c r="A203" t="s">
        <v>78</v>
      </c>
      <c r="B203" t="s">
        <v>219</v>
      </c>
      <c r="C203">
        <v>100</v>
      </c>
    </row>
    <row r="205" spans="1:7" x14ac:dyDescent="0.25">
      <c r="A205" s="16" t="s">
        <v>238</v>
      </c>
      <c r="B205" s="16" t="s">
        <v>281</v>
      </c>
      <c r="C205" t="s">
        <v>258</v>
      </c>
      <c r="D205">
        <v>7.4</v>
      </c>
      <c r="E205">
        <v>2</v>
      </c>
      <c r="F205" t="s">
        <v>137</v>
      </c>
    </row>
    <row r="206" spans="1:7" x14ac:dyDescent="0.25">
      <c r="A206" t="s">
        <v>76</v>
      </c>
      <c r="B206" t="s">
        <v>237</v>
      </c>
      <c r="C206">
        <v>1329</v>
      </c>
    </row>
    <row r="207" spans="1:7" x14ac:dyDescent="0.25">
      <c r="A207" t="s">
        <v>75</v>
      </c>
      <c r="B207" t="s">
        <v>237</v>
      </c>
      <c r="C207">
        <f>5445-1329</f>
        <v>4116</v>
      </c>
    </row>
    <row r="208" spans="1:7" x14ac:dyDescent="0.25">
      <c r="A208" t="s">
        <v>112</v>
      </c>
      <c r="B208" t="s">
        <v>237</v>
      </c>
    </row>
    <row r="209" spans="1:3" x14ac:dyDescent="0.25">
      <c r="A209" t="s">
        <v>75</v>
      </c>
      <c r="B209" t="s">
        <v>237</v>
      </c>
      <c r="C209">
        <v>1455</v>
      </c>
    </row>
    <row r="210" spans="1:3" x14ac:dyDescent="0.25">
      <c r="A210" t="s">
        <v>188</v>
      </c>
      <c r="B210" t="s">
        <v>237</v>
      </c>
    </row>
    <row r="211" spans="1:3" x14ac:dyDescent="0.25">
      <c r="A211" t="s">
        <v>75</v>
      </c>
      <c r="B211" t="s">
        <v>237</v>
      </c>
      <c r="C211">
        <v>1729</v>
      </c>
    </row>
    <row r="212" spans="1:3" x14ac:dyDescent="0.25">
      <c r="A212" t="s">
        <v>112</v>
      </c>
      <c r="B212" t="s">
        <v>237</v>
      </c>
    </row>
    <row r="213" spans="1:3" x14ac:dyDescent="0.25">
      <c r="A213" t="s">
        <v>75</v>
      </c>
      <c r="B213" t="s">
        <v>237</v>
      </c>
      <c r="C213">
        <v>5876</v>
      </c>
    </row>
    <row r="214" spans="1:3" x14ac:dyDescent="0.25">
      <c r="A214" t="s">
        <v>112</v>
      </c>
      <c r="B214" t="s">
        <v>237</v>
      </c>
    </row>
    <row r="215" spans="1:3" x14ac:dyDescent="0.25">
      <c r="A215" t="s">
        <v>75</v>
      </c>
      <c r="B215" t="s">
        <v>237</v>
      </c>
      <c r="C215">
        <v>10560</v>
      </c>
    </row>
    <row r="216" spans="1:3" x14ac:dyDescent="0.25">
      <c r="A216" t="s">
        <v>112</v>
      </c>
      <c r="B216" t="s">
        <v>237</v>
      </c>
    </row>
    <row r="217" spans="1:3" x14ac:dyDescent="0.25">
      <c r="A217" t="s">
        <v>76</v>
      </c>
      <c r="B217" t="s">
        <v>237</v>
      </c>
      <c r="C217">
        <v>725</v>
      </c>
    </row>
    <row r="218" spans="1:3" x14ac:dyDescent="0.25">
      <c r="A218" t="s">
        <v>76</v>
      </c>
      <c r="B218" t="s">
        <v>219</v>
      </c>
      <c r="C218">
        <v>1280</v>
      </c>
    </row>
    <row r="219" spans="1:3" x14ac:dyDescent="0.25">
      <c r="A219" t="s">
        <v>112</v>
      </c>
      <c r="B219" t="s">
        <v>219</v>
      </c>
    </row>
    <row r="220" spans="1:3" x14ac:dyDescent="0.25">
      <c r="A220" t="s">
        <v>76</v>
      </c>
      <c r="B220" t="s">
        <v>219</v>
      </c>
      <c r="C220">
        <v>500</v>
      </c>
    </row>
    <row r="221" spans="1:3" x14ac:dyDescent="0.25">
      <c r="A221" t="s">
        <v>36</v>
      </c>
      <c r="B221" t="s">
        <v>219</v>
      </c>
    </row>
    <row r="222" spans="1:3" x14ac:dyDescent="0.25">
      <c r="A222" t="s">
        <v>76</v>
      </c>
      <c r="B222" t="s">
        <v>219</v>
      </c>
      <c r="C222">
        <v>285</v>
      </c>
    </row>
    <row r="223" spans="1:3" x14ac:dyDescent="0.25">
      <c r="A223" t="s">
        <v>112</v>
      </c>
      <c r="B223" t="s">
        <v>219</v>
      </c>
    </row>
    <row r="224" spans="1:3" x14ac:dyDescent="0.25">
      <c r="A224" t="s">
        <v>76</v>
      </c>
      <c r="B224" t="s">
        <v>219</v>
      </c>
      <c r="C224">
        <v>500</v>
      </c>
    </row>
    <row r="225" spans="1:3" x14ac:dyDescent="0.25">
      <c r="A225" t="s">
        <v>139</v>
      </c>
      <c r="B225" t="s">
        <v>219</v>
      </c>
    </row>
    <row r="226" spans="1:3" x14ac:dyDescent="0.25">
      <c r="A226" t="s">
        <v>76</v>
      </c>
      <c r="B226" t="s">
        <v>219</v>
      </c>
      <c r="C226">
        <v>500</v>
      </c>
    </row>
    <row r="227" spans="1:3" x14ac:dyDescent="0.25">
      <c r="A227" t="s">
        <v>112</v>
      </c>
      <c r="B227" t="s">
        <v>219</v>
      </c>
    </row>
    <row r="228" spans="1:3" x14ac:dyDescent="0.25">
      <c r="A228" t="s">
        <v>76</v>
      </c>
      <c r="B228" t="s">
        <v>219</v>
      </c>
      <c r="C228">
        <v>285</v>
      </c>
    </row>
    <row r="229" spans="1:3" x14ac:dyDescent="0.25">
      <c r="A229" t="s">
        <v>36</v>
      </c>
      <c r="B229" t="s">
        <v>219</v>
      </c>
    </row>
    <row r="230" spans="1:3" x14ac:dyDescent="0.25">
      <c r="A230" t="s">
        <v>76</v>
      </c>
      <c r="B230" t="s">
        <v>219</v>
      </c>
      <c r="C230">
        <v>250</v>
      </c>
    </row>
    <row r="231" spans="1:3" x14ac:dyDescent="0.25">
      <c r="A231" t="s">
        <v>160</v>
      </c>
      <c r="B231" t="s">
        <v>219</v>
      </c>
    </row>
    <row r="232" spans="1:3" x14ac:dyDescent="0.25">
      <c r="A232" t="s">
        <v>74</v>
      </c>
      <c r="B232" t="s">
        <v>219</v>
      </c>
      <c r="C232">
        <v>500</v>
      </c>
    </row>
    <row r="233" spans="1:3" x14ac:dyDescent="0.25">
      <c r="A233" t="s">
        <v>50</v>
      </c>
      <c r="B233" t="s">
        <v>219</v>
      </c>
    </row>
    <row r="234" spans="1:3" x14ac:dyDescent="0.25">
      <c r="A234" t="s">
        <v>74</v>
      </c>
      <c r="B234" t="s">
        <v>219</v>
      </c>
      <c r="C234">
        <v>500</v>
      </c>
    </row>
    <row r="235" spans="1:3" x14ac:dyDescent="0.25">
      <c r="A235" t="s">
        <v>162</v>
      </c>
      <c r="B235" t="s">
        <v>219</v>
      </c>
    </row>
    <row r="236" spans="1:3" x14ac:dyDescent="0.25">
      <c r="A236" t="s">
        <v>78</v>
      </c>
      <c r="B236" t="s">
        <v>219</v>
      </c>
      <c r="C236">
        <v>330</v>
      </c>
    </row>
    <row r="237" spans="1:3" x14ac:dyDescent="0.25">
      <c r="A237" t="s">
        <v>141</v>
      </c>
      <c r="B237" t="s">
        <v>219</v>
      </c>
    </row>
    <row r="238" spans="1:3" x14ac:dyDescent="0.25">
      <c r="A238" t="s">
        <v>78</v>
      </c>
      <c r="B238" t="s">
        <v>219</v>
      </c>
      <c r="C238">
        <v>800</v>
      </c>
    </row>
    <row r="239" spans="1:3" x14ac:dyDescent="0.25">
      <c r="A239" t="s">
        <v>141</v>
      </c>
      <c r="B239" t="s">
        <v>219</v>
      </c>
    </row>
    <row r="240" spans="1:3" x14ac:dyDescent="0.25">
      <c r="A240" t="s">
        <v>78</v>
      </c>
      <c r="B240" t="s">
        <v>219</v>
      </c>
      <c r="C240">
        <v>250</v>
      </c>
    </row>
    <row r="241" spans="1:3" x14ac:dyDescent="0.25">
      <c r="A241" t="s">
        <v>38</v>
      </c>
      <c r="B241" t="s">
        <v>219</v>
      </c>
    </row>
    <row r="242" spans="1:3" x14ac:dyDescent="0.25">
      <c r="A242" t="s">
        <v>78</v>
      </c>
      <c r="B242" t="s">
        <v>219</v>
      </c>
      <c r="C242">
        <v>250</v>
      </c>
    </row>
    <row r="243" spans="1:3" x14ac:dyDescent="0.25">
      <c r="A243" t="s">
        <v>114</v>
      </c>
      <c r="B243" t="s">
        <v>219</v>
      </c>
    </row>
    <row r="244" spans="1:3" x14ac:dyDescent="0.25">
      <c r="A244" t="s">
        <v>78</v>
      </c>
      <c r="B244" t="s">
        <v>219</v>
      </c>
      <c r="C244">
        <v>1325</v>
      </c>
    </row>
    <row r="245" spans="1:3" x14ac:dyDescent="0.25">
      <c r="A245" t="s">
        <v>78</v>
      </c>
      <c r="B245" t="s">
        <v>237</v>
      </c>
      <c r="C245">
        <v>754</v>
      </c>
    </row>
    <row r="246" spans="1:3" x14ac:dyDescent="0.25">
      <c r="A246" t="s">
        <v>114</v>
      </c>
      <c r="B246" t="s">
        <v>237</v>
      </c>
    </row>
    <row r="247" spans="1:3" x14ac:dyDescent="0.25">
      <c r="A247" t="s">
        <v>77</v>
      </c>
      <c r="B247" t="s">
        <v>237</v>
      </c>
      <c r="C247">
        <v>6977</v>
      </c>
    </row>
    <row r="248" spans="1:3" x14ac:dyDescent="0.25">
      <c r="A248" t="s">
        <v>114</v>
      </c>
      <c r="B248" t="s">
        <v>237</v>
      </c>
    </row>
    <row r="249" spans="1:3" x14ac:dyDescent="0.25">
      <c r="A249" t="s">
        <v>77</v>
      </c>
      <c r="B249" t="s">
        <v>237</v>
      </c>
      <c r="C249">
        <v>43386</v>
      </c>
    </row>
    <row r="250" spans="1:3" x14ac:dyDescent="0.25">
      <c r="A250" t="s">
        <v>114</v>
      </c>
      <c r="B250" t="s">
        <v>237</v>
      </c>
    </row>
    <row r="251" spans="1:3" x14ac:dyDescent="0.25">
      <c r="A251" t="s">
        <v>77</v>
      </c>
      <c r="B251" t="s">
        <v>237</v>
      </c>
      <c r="C251">
        <v>2197</v>
      </c>
    </row>
    <row r="252" spans="1:3" x14ac:dyDescent="0.25">
      <c r="A252" t="s">
        <v>191</v>
      </c>
      <c r="B252" t="s">
        <v>237</v>
      </c>
    </row>
    <row r="253" spans="1:3" x14ac:dyDescent="0.25">
      <c r="A253" t="s">
        <v>77</v>
      </c>
      <c r="B253" t="s">
        <v>237</v>
      </c>
      <c r="C253">
        <v>1500</v>
      </c>
    </row>
    <row r="254" spans="1:3" x14ac:dyDescent="0.25">
      <c r="A254" t="s">
        <v>114</v>
      </c>
      <c r="B254" t="s">
        <v>237</v>
      </c>
    </row>
    <row r="255" spans="1:3" x14ac:dyDescent="0.25">
      <c r="A255" t="s">
        <v>77</v>
      </c>
      <c r="B255" t="s">
        <v>237</v>
      </c>
      <c r="C255">
        <f>4134-731</f>
        <v>3403</v>
      </c>
    </row>
    <row r="256" spans="1:3" x14ac:dyDescent="0.25">
      <c r="A256" t="s">
        <v>78</v>
      </c>
      <c r="B256" t="s">
        <v>237</v>
      </c>
      <c r="C256">
        <v>731</v>
      </c>
    </row>
    <row r="258" spans="1:7" x14ac:dyDescent="0.25">
      <c r="A258" s="16" t="s">
        <v>238</v>
      </c>
      <c r="B258" s="16" t="s">
        <v>282</v>
      </c>
      <c r="C258" t="s">
        <v>261</v>
      </c>
      <c r="D258">
        <v>7.4</v>
      </c>
      <c r="E258">
        <v>2</v>
      </c>
      <c r="F258" t="s">
        <v>124</v>
      </c>
      <c r="G258" t="s">
        <v>78</v>
      </c>
    </row>
    <row r="259" spans="1:7" x14ac:dyDescent="0.25">
      <c r="A259" t="s">
        <v>70</v>
      </c>
      <c r="B259" t="s">
        <v>237</v>
      </c>
      <c r="C259">
        <v>250</v>
      </c>
    </row>
    <row r="260" spans="1:7" x14ac:dyDescent="0.25">
      <c r="A260" t="s">
        <v>158</v>
      </c>
      <c r="B260" t="s">
        <v>237</v>
      </c>
    </row>
    <row r="263" spans="1:7" x14ac:dyDescent="0.25">
      <c r="A263" s="16" t="s">
        <v>238</v>
      </c>
      <c r="B263" s="16" t="s">
        <v>283</v>
      </c>
      <c r="C263" t="s">
        <v>259</v>
      </c>
      <c r="D263">
        <v>7.4</v>
      </c>
      <c r="E263">
        <v>0</v>
      </c>
      <c r="F263" t="s">
        <v>141</v>
      </c>
      <c r="G263" t="s">
        <v>141</v>
      </c>
    </row>
    <row r="264" spans="1:7" x14ac:dyDescent="0.25">
      <c r="A264" t="s">
        <v>78</v>
      </c>
      <c r="B264" t="s">
        <v>219</v>
      </c>
      <c r="C264">
        <v>469</v>
      </c>
    </row>
    <row r="265" spans="1:7" x14ac:dyDescent="0.25">
      <c r="A265" t="s">
        <v>47</v>
      </c>
      <c r="B265" t="s">
        <v>219</v>
      </c>
    </row>
    <row r="266" spans="1:7" x14ac:dyDescent="0.25">
      <c r="A266" t="s">
        <v>76</v>
      </c>
      <c r="B266" t="s">
        <v>219</v>
      </c>
      <c r="C266">
        <v>203</v>
      </c>
    </row>
    <row r="267" spans="1:7" x14ac:dyDescent="0.25">
      <c r="A267" t="s">
        <v>112</v>
      </c>
      <c r="B267" t="s">
        <v>219</v>
      </c>
    </row>
    <row r="268" spans="1:7" x14ac:dyDescent="0.25">
      <c r="A268" t="s">
        <v>76</v>
      </c>
      <c r="B268" t="s">
        <v>219</v>
      </c>
      <c r="C268">
        <v>250</v>
      </c>
    </row>
    <row r="269" spans="1:7" x14ac:dyDescent="0.25">
      <c r="A269" t="s">
        <v>137</v>
      </c>
      <c r="B269" t="s">
        <v>219</v>
      </c>
    </row>
    <row r="270" spans="1:7" x14ac:dyDescent="0.25">
      <c r="A270" t="s">
        <v>76</v>
      </c>
      <c r="B270" t="s">
        <v>219</v>
      </c>
      <c r="C270">
        <v>250</v>
      </c>
    </row>
    <row r="271" spans="1:7" x14ac:dyDescent="0.25">
      <c r="A271" t="s">
        <v>112</v>
      </c>
      <c r="B271" t="s">
        <v>219</v>
      </c>
    </row>
    <row r="272" spans="1:7" x14ac:dyDescent="0.25">
      <c r="A272" t="s">
        <v>76</v>
      </c>
      <c r="B272" t="s">
        <v>219</v>
      </c>
      <c r="C272">
        <v>203</v>
      </c>
    </row>
    <row r="273" spans="1:7" x14ac:dyDescent="0.25">
      <c r="A273" t="s">
        <v>47</v>
      </c>
      <c r="B273" t="s">
        <v>219</v>
      </c>
    </row>
    <row r="274" spans="1:7" x14ac:dyDescent="0.25">
      <c r="A274" t="s">
        <v>78</v>
      </c>
      <c r="B274" t="s">
        <v>219</v>
      </c>
      <c r="C274">
        <v>469</v>
      </c>
    </row>
    <row r="276" spans="1:7" x14ac:dyDescent="0.25">
      <c r="A276" s="16" t="s">
        <v>238</v>
      </c>
      <c r="B276" s="16" t="s">
        <v>284</v>
      </c>
      <c r="C276" t="s">
        <v>260</v>
      </c>
      <c r="D276">
        <v>7.4</v>
      </c>
      <c r="E276">
        <v>0</v>
      </c>
      <c r="F276" t="s">
        <v>137</v>
      </c>
      <c r="G276" t="s">
        <v>133</v>
      </c>
    </row>
    <row r="277" spans="1:7" x14ac:dyDescent="0.25">
      <c r="A277" t="s">
        <v>76</v>
      </c>
      <c r="B277" t="s">
        <v>219</v>
      </c>
      <c r="C277">
        <v>2080</v>
      </c>
    </row>
    <row r="278" spans="1:7" x14ac:dyDescent="0.25">
      <c r="A278" t="s">
        <v>76</v>
      </c>
      <c r="B278" t="s">
        <v>237</v>
      </c>
      <c r="C278">
        <v>2043</v>
      </c>
    </row>
    <row r="279" spans="1:7" x14ac:dyDescent="0.25">
      <c r="A279" t="s">
        <v>112</v>
      </c>
      <c r="B279" t="s">
        <v>237</v>
      </c>
    </row>
    <row r="280" spans="1:7" x14ac:dyDescent="0.25">
      <c r="A280" t="s">
        <v>75</v>
      </c>
      <c r="B280" t="s">
        <v>237</v>
      </c>
      <c r="C280">
        <v>1738</v>
      </c>
    </row>
    <row r="281" spans="1:7" x14ac:dyDescent="0.25">
      <c r="A281" t="s">
        <v>112</v>
      </c>
      <c r="B281" t="s">
        <v>237</v>
      </c>
    </row>
    <row r="282" spans="1:7" x14ac:dyDescent="0.25">
      <c r="A282" t="s">
        <v>75</v>
      </c>
      <c r="B282" t="s">
        <v>237</v>
      </c>
      <c r="C282">
        <v>32944</v>
      </c>
    </row>
    <row r="283" spans="1:7" x14ac:dyDescent="0.25">
      <c r="A283" t="s">
        <v>152</v>
      </c>
      <c r="B283" t="s">
        <v>237</v>
      </c>
    </row>
    <row r="284" spans="1:7" x14ac:dyDescent="0.25">
      <c r="A284" t="s">
        <v>69</v>
      </c>
      <c r="B284" t="s">
        <v>237</v>
      </c>
      <c r="C284">
        <v>250</v>
      </c>
    </row>
    <row r="286" spans="1:7" x14ac:dyDescent="0.25">
      <c r="A286" s="16" t="s">
        <v>238</v>
      </c>
      <c r="B286" s="16" t="s">
        <v>285</v>
      </c>
      <c r="D286">
        <v>7.4</v>
      </c>
      <c r="E286">
        <v>0</v>
      </c>
      <c r="F286" t="s">
        <v>133</v>
      </c>
      <c r="G286" t="s">
        <v>135</v>
      </c>
    </row>
    <row r="287" spans="1:7" x14ac:dyDescent="0.25">
      <c r="A287" t="s">
        <v>69</v>
      </c>
      <c r="B287" t="s">
        <v>237</v>
      </c>
      <c r="C287">
        <v>250</v>
      </c>
    </row>
    <row r="288" spans="1:7" x14ac:dyDescent="0.25">
      <c r="A288" t="s">
        <v>154</v>
      </c>
      <c r="B288" t="s">
        <v>237</v>
      </c>
    </row>
    <row r="289" spans="1:6" x14ac:dyDescent="0.25">
      <c r="A289" t="s">
        <v>77</v>
      </c>
      <c r="B289" t="s">
        <v>237</v>
      </c>
      <c r="C289">
        <v>31192</v>
      </c>
    </row>
    <row r="290" spans="1:6" x14ac:dyDescent="0.25">
      <c r="A290" t="s">
        <v>114</v>
      </c>
      <c r="B290" t="s">
        <v>237</v>
      </c>
    </row>
    <row r="291" spans="1:6" x14ac:dyDescent="0.25">
      <c r="A291" t="s">
        <v>78</v>
      </c>
      <c r="B291" t="s">
        <v>237</v>
      </c>
      <c r="C291">
        <v>2087</v>
      </c>
    </row>
    <row r="292" spans="1:6" x14ac:dyDescent="0.25">
      <c r="A292" t="s">
        <v>78</v>
      </c>
      <c r="B292" t="s">
        <v>219</v>
      </c>
      <c r="C292">
        <v>1290</v>
      </c>
    </row>
    <row r="293" spans="1:6" x14ac:dyDescent="0.25">
      <c r="A293" t="s">
        <v>114</v>
      </c>
      <c r="B293" t="s">
        <v>219</v>
      </c>
    </row>
    <row r="294" spans="1:6" x14ac:dyDescent="0.25">
      <c r="A294" t="s">
        <v>78</v>
      </c>
      <c r="B294" t="s">
        <v>219</v>
      </c>
      <c r="C294">
        <v>250</v>
      </c>
    </row>
    <row r="295" spans="1:6" x14ac:dyDescent="0.25">
      <c r="A295" t="s">
        <v>38</v>
      </c>
      <c r="B295" t="s">
        <v>219</v>
      </c>
    </row>
    <row r="296" spans="1:6" x14ac:dyDescent="0.25">
      <c r="A296" t="s">
        <v>78</v>
      </c>
      <c r="B296" t="s">
        <v>219</v>
      </c>
      <c r="C296">
        <v>250</v>
      </c>
    </row>
    <row r="297" spans="1:6" x14ac:dyDescent="0.25">
      <c r="A297" t="s">
        <v>114</v>
      </c>
      <c r="B297" t="s">
        <v>219</v>
      </c>
    </row>
    <row r="298" spans="1:6" x14ac:dyDescent="0.25">
      <c r="A298" t="s">
        <v>78</v>
      </c>
      <c r="B298" t="s">
        <v>219</v>
      </c>
      <c r="C298">
        <v>1290</v>
      </c>
    </row>
    <row r="299" spans="1:6" x14ac:dyDescent="0.25">
      <c r="A299" t="s">
        <v>78</v>
      </c>
      <c r="B299" t="s">
        <v>237</v>
      </c>
      <c r="C299">
        <v>455</v>
      </c>
    </row>
    <row r="300" spans="1:6" x14ac:dyDescent="0.25">
      <c r="A300" t="s">
        <v>158</v>
      </c>
      <c r="B300" t="s">
        <v>237</v>
      </c>
    </row>
    <row r="301" spans="1:6" x14ac:dyDescent="0.25">
      <c r="A301" t="s">
        <v>70</v>
      </c>
      <c r="B301" t="s">
        <v>237</v>
      </c>
      <c r="C301">
        <v>250</v>
      </c>
    </row>
    <row r="303" spans="1:6" x14ac:dyDescent="0.25">
      <c r="A303" t="s">
        <v>238</v>
      </c>
      <c r="B303" s="16" t="s">
        <v>328</v>
      </c>
      <c r="C303" t="s">
        <v>319</v>
      </c>
      <c r="D303">
        <v>7.4</v>
      </c>
      <c r="E303">
        <v>2</v>
      </c>
      <c r="F303" t="s">
        <v>78</v>
      </c>
    </row>
    <row r="304" spans="1:6" x14ac:dyDescent="0.25">
      <c r="A304" t="s">
        <v>197</v>
      </c>
      <c r="B304" t="s">
        <v>219</v>
      </c>
    </row>
    <row r="305" spans="1:7" x14ac:dyDescent="0.25">
      <c r="A305" t="s">
        <v>41</v>
      </c>
      <c r="B305" t="s">
        <v>219</v>
      </c>
    </row>
    <row r="307" spans="1:7" x14ac:dyDescent="0.25">
      <c r="A307" t="s">
        <v>238</v>
      </c>
      <c r="B307" s="16" t="s">
        <v>329</v>
      </c>
      <c r="C307" t="s">
        <v>320</v>
      </c>
      <c r="D307">
        <v>7.4</v>
      </c>
      <c r="E307">
        <v>2</v>
      </c>
      <c r="F307" t="s">
        <v>78</v>
      </c>
    </row>
    <row r="308" spans="1:7" x14ac:dyDescent="0.25">
      <c r="A308" t="s">
        <v>197</v>
      </c>
      <c r="B308" t="s">
        <v>219</v>
      </c>
    </row>
    <row r="309" spans="1:7" x14ac:dyDescent="0.25">
      <c r="A309" t="s">
        <v>41</v>
      </c>
      <c r="B309" t="s">
        <v>219</v>
      </c>
    </row>
    <row r="311" spans="1:7" x14ac:dyDescent="0.25">
      <c r="A311" s="16" t="s">
        <v>238</v>
      </c>
      <c r="B311" s="16" t="s">
        <v>286</v>
      </c>
      <c r="D311">
        <v>7.4</v>
      </c>
      <c r="E311">
        <v>0</v>
      </c>
      <c r="F311" t="s">
        <v>78</v>
      </c>
      <c r="G311" t="s">
        <v>77</v>
      </c>
    </row>
    <row r="312" spans="1:7" x14ac:dyDescent="0.25">
      <c r="A312" t="s">
        <v>78</v>
      </c>
      <c r="B312" t="s">
        <v>219</v>
      </c>
      <c r="C312">
        <v>250</v>
      </c>
    </row>
    <row r="313" spans="1:7" x14ac:dyDescent="0.25">
      <c r="A313" t="s">
        <v>114</v>
      </c>
      <c r="B313" t="s">
        <v>219</v>
      </c>
    </row>
    <row r="314" spans="1:7" x14ac:dyDescent="0.25">
      <c r="A314" t="s">
        <v>78</v>
      </c>
      <c r="B314" t="s">
        <v>219</v>
      </c>
      <c r="C314">
        <v>1150</v>
      </c>
    </row>
    <row r="315" spans="1:7" x14ac:dyDescent="0.25">
      <c r="A315" t="s">
        <v>30</v>
      </c>
      <c r="B315" t="s">
        <v>219</v>
      </c>
    </row>
    <row r="316" spans="1:7" x14ac:dyDescent="0.25">
      <c r="A316" t="s">
        <v>78</v>
      </c>
      <c r="B316" t="s">
        <v>219</v>
      </c>
      <c r="C316">
        <v>500</v>
      </c>
    </row>
    <row r="317" spans="1:7" x14ac:dyDescent="0.25">
      <c r="A317" t="s">
        <v>114</v>
      </c>
      <c r="B317" t="s">
        <v>219</v>
      </c>
    </row>
    <row r="318" spans="1:7" x14ac:dyDescent="0.25">
      <c r="A318" t="s">
        <v>78</v>
      </c>
      <c r="B318" t="s">
        <v>219</v>
      </c>
      <c r="C318">
        <v>3010</v>
      </c>
    </row>
    <row r="319" spans="1:7" x14ac:dyDescent="0.25">
      <c r="A319" t="s">
        <v>78</v>
      </c>
      <c r="B319" t="s">
        <v>237</v>
      </c>
      <c r="C319">
        <v>1954</v>
      </c>
    </row>
    <row r="320" spans="1:7" x14ac:dyDescent="0.25">
      <c r="A320" t="s">
        <v>114</v>
      </c>
      <c r="B320" t="s">
        <v>237</v>
      </c>
    </row>
    <row r="321" spans="1:7" x14ac:dyDescent="0.25">
      <c r="A321" t="s">
        <v>77</v>
      </c>
      <c r="B321" t="s">
        <v>237</v>
      </c>
      <c r="C321">
        <v>54284</v>
      </c>
    </row>
    <row r="323" spans="1:7" x14ac:dyDescent="0.25">
      <c r="A323" s="16" t="s">
        <v>238</v>
      </c>
      <c r="B323" s="16" t="s">
        <v>287</v>
      </c>
      <c r="C323" t="s">
        <v>261</v>
      </c>
      <c r="D323">
        <v>7.4</v>
      </c>
      <c r="E323">
        <v>2</v>
      </c>
      <c r="F323" t="s">
        <v>133</v>
      </c>
      <c r="G323" t="s">
        <v>78</v>
      </c>
    </row>
    <row r="324" spans="1:7" x14ac:dyDescent="0.25">
      <c r="A324" s="16" t="s">
        <v>69</v>
      </c>
      <c r="B324" s="16" t="s">
        <v>237</v>
      </c>
      <c r="C324">
        <v>250</v>
      </c>
    </row>
    <row r="325" spans="1:7" x14ac:dyDescent="0.25">
      <c r="A325" s="16" t="s">
        <v>154</v>
      </c>
      <c r="B325" s="16" t="s">
        <v>237</v>
      </c>
    </row>
    <row r="327" spans="1:7" x14ac:dyDescent="0.25">
      <c r="A327" s="16" t="s">
        <v>238</v>
      </c>
      <c r="B327" s="16" t="s">
        <v>288</v>
      </c>
      <c r="D327">
        <v>7.4</v>
      </c>
      <c r="E327">
        <v>2</v>
      </c>
      <c r="F327" t="s">
        <v>122</v>
      </c>
    </row>
    <row r="328" spans="1:7" x14ac:dyDescent="0.25">
      <c r="A328" t="s">
        <v>70</v>
      </c>
      <c r="B328" t="s">
        <v>237</v>
      </c>
      <c r="C328">
        <v>250</v>
      </c>
    </row>
    <row r="329" spans="1:7" x14ac:dyDescent="0.25">
      <c r="A329" t="s">
        <v>108</v>
      </c>
      <c r="B329" t="s">
        <v>237</v>
      </c>
    </row>
    <row r="330" spans="1:7" x14ac:dyDescent="0.25">
      <c r="A330" t="s">
        <v>70</v>
      </c>
      <c r="B330" t="s">
        <v>237</v>
      </c>
      <c r="C330">
        <v>1340</v>
      </c>
    </row>
    <row r="331" spans="1:7" x14ac:dyDescent="0.25">
      <c r="A331" t="s">
        <v>108</v>
      </c>
      <c r="B331" t="s">
        <v>237</v>
      </c>
    </row>
    <row r="332" spans="1:7" x14ac:dyDescent="0.25">
      <c r="A332" t="s">
        <v>70</v>
      </c>
      <c r="B332" t="s">
        <v>237</v>
      </c>
      <c r="C332">
        <v>6104</v>
      </c>
    </row>
    <row r="333" spans="1:7" x14ac:dyDescent="0.25">
      <c r="A333" t="s">
        <v>108</v>
      </c>
      <c r="B333" t="s">
        <v>237</v>
      </c>
    </row>
    <row r="334" spans="1:7" x14ac:dyDescent="0.25">
      <c r="A334" t="s">
        <v>70</v>
      </c>
      <c r="B334" t="s">
        <v>237</v>
      </c>
      <c r="C334">
        <v>100</v>
      </c>
    </row>
    <row r="335" spans="1:7" x14ac:dyDescent="0.25">
      <c r="A335" t="s">
        <v>33</v>
      </c>
      <c r="B335" t="s">
        <v>237</v>
      </c>
    </row>
    <row r="336" spans="1:7" x14ac:dyDescent="0.25">
      <c r="A336" t="s">
        <v>70</v>
      </c>
      <c r="B336" t="s">
        <v>237</v>
      </c>
      <c r="C336">
        <v>320</v>
      </c>
    </row>
    <row r="337" spans="1:3" x14ac:dyDescent="0.25">
      <c r="A337" t="s">
        <v>108</v>
      </c>
      <c r="B337" t="s">
        <v>237</v>
      </c>
    </row>
    <row r="338" spans="1:3" x14ac:dyDescent="0.25">
      <c r="A338" t="s">
        <v>71</v>
      </c>
      <c r="B338" t="s">
        <v>237</v>
      </c>
      <c r="C338">
        <v>655</v>
      </c>
    </row>
    <row r="339" spans="1:3" x14ac:dyDescent="0.25">
      <c r="A339" t="s">
        <v>71</v>
      </c>
      <c r="B339" t="s">
        <v>219</v>
      </c>
      <c r="C339">
        <v>1275</v>
      </c>
    </row>
    <row r="340" spans="1:3" x14ac:dyDescent="0.25">
      <c r="A340" t="s">
        <v>108</v>
      </c>
      <c r="B340" t="s">
        <v>219</v>
      </c>
    </row>
    <row r="341" spans="1:3" x14ac:dyDescent="0.25">
      <c r="A341" t="s">
        <v>71</v>
      </c>
      <c r="B341" t="s">
        <v>219</v>
      </c>
      <c r="C341">
        <v>100</v>
      </c>
    </row>
    <row r="342" spans="1:3" x14ac:dyDescent="0.25">
      <c r="A342" t="s">
        <v>204</v>
      </c>
      <c r="B342" t="s">
        <v>219</v>
      </c>
    </row>
    <row r="343" spans="1:3" x14ac:dyDescent="0.25">
      <c r="A343" t="s">
        <v>211</v>
      </c>
      <c r="B343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workbookViewId="0">
      <selection activeCell="O18" sqref="O18"/>
    </sheetView>
  </sheetViews>
  <sheetFormatPr defaultRowHeight="15" x14ac:dyDescent="0.25"/>
  <sheetData>
    <row r="1" spans="1:6" x14ac:dyDescent="0.25">
      <c r="A1" t="s">
        <v>238</v>
      </c>
      <c r="B1" s="16" t="s">
        <v>287</v>
      </c>
      <c r="C1" t="s">
        <v>290</v>
      </c>
      <c r="D1">
        <v>7.4</v>
      </c>
      <c r="E1">
        <v>3</v>
      </c>
      <c r="F1" t="s">
        <v>154</v>
      </c>
    </row>
    <row r="2" spans="1:6" x14ac:dyDescent="0.25">
      <c r="A2" t="s">
        <v>78</v>
      </c>
      <c r="B2" t="s">
        <v>237</v>
      </c>
      <c r="C2">
        <v>4525</v>
      </c>
    </row>
    <row r="3" spans="1:6" x14ac:dyDescent="0.25">
      <c r="A3" t="s">
        <v>78</v>
      </c>
      <c r="B3" t="s">
        <v>219</v>
      </c>
      <c r="C3">
        <v>600</v>
      </c>
    </row>
    <row r="4" spans="1:6" x14ac:dyDescent="0.25">
      <c r="A4" t="s">
        <v>38</v>
      </c>
      <c r="B4" t="s">
        <v>219</v>
      </c>
    </row>
    <row r="5" spans="1:6" x14ac:dyDescent="0.25">
      <c r="A5" t="s">
        <v>78</v>
      </c>
      <c r="B5" t="s">
        <v>219</v>
      </c>
      <c r="C5">
        <v>625</v>
      </c>
    </row>
    <row r="6" spans="1:6" x14ac:dyDescent="0.25">
      <c r="A6" t="s">
        <v>200</v>
      </c>
      <c r="B6" t="s">
        <v>219</v>
      </c>
    </row>
    <row r="7" spans="1:6" x14ac:dyDescent="0.25">
      <c r="A7" t="s">
        <v>202</v>
      </c>
      <c r="B7" t="s">
        <v>219</v>
      </c>
    </row>
    <row r="8" spans="1:6" x14ac:dyDescent="0.25">
      <c r="A8" t="s">
        <v>78</v>
      </c>
      <c r="B8" t="s">
        <v>219</v>
      </c>
      <c r="C8">
        <v>100</v>
      </c>
    </row>
    <row r="9" spans="1:6" x14ac:dyDescent="0.25">
      <c r="A9" t="s">
        <v>172</v>
      </c>
      <c r="B9" t="s">
        <v>219</v>
      </c>
    </row>
    <row r="11" spans="1:6" x14ac:dyDescent="0.25">
      <c r="A11" t="s">
        <v>238</v>
      </c>
      <c r="B11" s="16" t="s">
        <v>370</v>
      </c>
      <c r="C11" t="s">
        <v>304</v>
      </c>
      <c r="D11">
        <v>7.4</v>
      </c>
      <c r="E11">
        <v>2</v>
      </c>
      <c r="F11" t="s">
        <v>78</v>
      </c>
    </row>
    <row r="12" spans="1:6" x14ac:dyDescent="0.25">
      <c r="A12" t="s">
        <v>197</v>
      </c>
      <c r="B12" t="s">
        <v>219</v>
      </c>
    </row>
    <row r="13" spans="1:6" x14ac:dyDescent="0.25">
      <c r="A13" t="s">
        <v>41</v>
      </c>
      <c r="B13" t="s">
        <v>219</v>
      </c>
    </row>
    <row r="15" spans="1:6" x14ac:dyDescent="0.25">
      <c r="A15" t="s">
        <v>238</v>
      </c>
      <c r="B15" s="16" t="s">
        <v>371</v>
      </c>
      <c r="C15" t="s">
        <v>304</v>
      </c>
      <c r="D15">
        <v>7.4</v>
      </c>
      <c r="E15">
        <v>2</v>
      </c>
      <c r="F15" t="s">
        <v>78</v>
      </c>
    </row>
    <row r="16" spans="1:6" x14ac:dyDescent="0.25">
      <c r="A16" t="s">
        <v>197</v>
      </c>
      <c r="B16" t="s">
        <v>219</v>
      </c>
    </row>
    <row r="17" spans="1:7" x14ac:dyDescent="0.25">
      <c r="A17" t="s">
        <v>41</v>
      </c>
      <c r="B17" t="s">
        <v>219</v>
      </c>
    </row>
    <row r="19" spans="1:7" x14ac:dyDescent="0.25">
      <c r="A19" t="s">
        <v>238</v>
      </c>
      <c r="B19" s="16" t="s">
        <v>300</v>
      </c>
      <c r="C19" t="s">
        <v>291</v>
      </c>
      <c r="D19">
        <v>7.4</v>
      </c>
      <c r="E19">
        <v>0</v>
      </c>
      <c r="F19" t="s">
        <v>78</v>
      </c>
      <c r="G19" t="s">
        <v>78</v>
      </c>
    </row>
    <row r="20" spans="1:7" x14ac:dyDescent="0.25">
      <c r="A20" t="s">
        <v>197</v>
      </c>
      <c r="B20" t="s">
        <v>219</v>
      </c>
    </row>
    <row r="21" spans="1:7" x14ac:dyDescent="0.25">
      <c r="A21" t="s">
        <v>41</v>
      </c>
      <c r="B21" t="s">
        <v>219</v>
      </c>
    </row>
    <row r="22" spans="1:7" x14ac:dyDescent="0.25">
      <c r="A22" t="s">
        <v>194</v>
      </c>
      <c r="B22" t="s">
        <v>219</v>
      </c>
    </row>
    <row r="23" spans="1:7" x14ac:dyDescent="0.25">
      <c r="A23" t="s">
        <v>80</v>
      </c>
      <c r="B23" t="s">
        <v>219</v>
      </c>
      <c r="C23">
        <v>253</v>
      </c>
    </row>
    <row r="24" spans="1:7" x14ac:dyDescent="0.25">
      <c r="A24" t="s">
        <v>194</v>
      </c>
      <c r="B24" t="s">
        <v>219</v>
      </c>
    </row>
    <row r="25" spans="1:7" x14ac:dyDescent="0.25">
      <c r="A25" t="s">
        <v>44</v>
      </c>
      <c r="B25" t="s">
        <v>219</v>
      </c>
    </row>
    <row r="26" spans="1:7" x14ac:dyDescent="0.25">
      <c r="A26" t="s">
        <v>194</v>
      </c>
      <c r="B26" t="s">
        <v>219</v>
      </c>
    </row>
    <row r="27" spans="1:7" x14ac:dyDescent="0.25">
      <c r="A27" t="s">
        <v>80</v>
      </c>
      <c r="B27" t="s">
        <v>219</v>
      </c>
      <c r="C27">
        <v>898</v>
      </c>
    </row>
    <row r="29" spans="1:7" x14ac:dyDescent="0.25">
      <c r="A29" t="s">
        <v>238</v>
      </c>
      <c r="B29" s="16" t="s">
        <v>293</v>
      </c>
      <c r="C29" t="s">
        <v>292</v>
      </c>
      <c r="D29">
        <v>7.4</v>
      </c>
      <c r="E29">
        <v>3</v>
      </c>
    </row>
    <row r="30" spans="1:7" x14ac:dyDescent="0.25">
      <c r="A30" t="s">
        <v>172</v>
      </c>
      <c r="B30" t="s">
        <v>219</v>
      </c>
    </row>
    <row r="31" spans="1:7" x14ac:dyDescent="0.25">
      <c r="A31" t="s">
        <v>78</v>
      </c>
      <c r="B31" t="s">
        <v>219</v>
      </c>
      <c r="C31">
        <v>100</v>
      </c>
    </row>
    <row r="32" spans="1:7" x14ac:dyDescent="0.25">
      <c r="A32" t="s">
        <v>202</v>
      </c>
      <c r="B32" t="s">
        <v>219</v>
      </c>
    </row>
    <row r="33" spans="1:3" x14ac:dyDescent="0.25">
      <c r="A33" t="s">
        <v>200</v>
      </c>
      <c r="B33" t="s">
        <v>219</v>
      </c>
    </row>
    <row r="34" spans="1:3" x14ac:dyDescent="0.25">
      <c r="A34" t="s">
        <v>78</v>
      </c>
      <c r="B34" t="s">
        <v>219</v>
      </c>
      <c r="C34">
        <v>625</v>
      </c>
    </row>
    <row r="35" spans="1:3" x14ac:dyDescent="0.25">
      <c r="A35" t="s">
        <v>38</v>
      </c>
      <c r="B35" t="s">
        <v>219</v>
      </c>
    </row>
    <row r="36" spans="1:3" x14ac:dyDescent="0.25">
      <c r="A36" t="s">
        <v>78</v>
      </c>
      <c r="B36" t="s">
        <v>219</v>
      </c>
      <c r="C36">
        <v>600</v>
      </c>
    </row>
    <row r="37" spans="1:3" x14ac:dyDescent="0.25">
      <c r="A37" t="s">
        <v>78</v>
      </c>
      <c r="B37" t="s">
        <v>237</v>
      </c>
      <c r="C37">
        <v>754</v>
      </c>
    </row>
    <row r="38" spans="1:3" x14ac:dyDescent="0.25">
      <c r="A38" t="s">
        <v>114</v>
      </c>
      <c r="B38" t="s">
        <v>237</v>
      </c>
    </row>
    <row r="39" spans="1:3" x14ac:dyDescent="0.25">
      <c r="A39" t="s">
        <v>77</v>
      </c>
      <c r="B39" t="s">
        <v>237</v>
      </c>
      <c r="C39">
        <v>3288</v>
      </c>
    </row>
    <row r="40" spans="1:3" x14ac:dyDescent="0.25">
      <c r="A40" t="s">
        <v>114</v>
      </c>
      <c r="B40" t="s">
        <v>237</v>
      </c>
    </row>
    <row r="41" spans="1:3" x14ac:dyDescent="0.25">
      <c r="A41" t="s">
        <v>77</v>
      </c>
      <c r="B41" t="s">
        <v>237</v>
      </c>
      <c r="C41">
        <v>3111</v>
      </c>
    </row>
    <row r="42" spans="1:3" x14ac:dyDescent="0.25">
      <c r="A42" t="s">
        <v>141</v>
      </c>
      <c r="B42" t="s">
        <v>237</v>
      </c>
    </row>
    <row r="43" spans="1:3" x14ac:dyDescent="0.25">
      <c r="A43" t="s">
        <v>77</v>
      </c>
      <c r="B43" t="s">
        <v>237</v>
      </c>
      <c r="C43">
        <v>1499</v>
      </c>
    </row>
    <row r="44" spans="1:3" x14ac:dyDescent="0.25">
      <c r="A44" t="s">
        <v>114</v>
      </c>
      <c r="B44" t="s">
        <v>237</v>
      </c>
    </row>
    <row r="45" spans="1:3" x14ac:dyDescent="0.25">
      <c r="A45" t="s">
        <v>78</v>
      </c>
      <c r="B45" t="s">
        <v>237</v>
      </c>
      <c r="C45">
        <v>754</v>
      </c>
    </row>
    <row r="46" spans="1:3" x14ac:dyDescent="0.25">
      <c r="A46" t="s">
        <v>78</v>
      </c>
      <c r="B46" t="s">
        <v>219</v>
      </c>
      <c r="C46">
        <v>600</v>
      </c>
    </row>
    <row r="47" spans="1:3" x14ac:dyDescent="0.25">
      <c r="A47" t="s">
        <v>38</v>
      </c>
      <c r="B47" t="s">
        <v>219</v>
      </c>
    </row>
    <row r="48" spans="1:3" x14ac:dyDescent="0.25">
      <c r="A48" t="s">
        <v>78</v>
      </c>
      <c r="B48" t="s">
        <v>219</v>
      </c>
      <c r="C48">
        <v>625</v>
      </c>
    </row>
    <row r="49" spans="1:7" x14ac:dyDescent="0.25">
      <c r="A49" t="s">
        <v>200</v>
      </c>
      <c r="B49" t="s">
        <v>219</v>
      </c>
    </row>
    <row r="50" spans="1:7" x14ac:dyDescent="0.25">
      <c r="A50" t="s">
        <v>202</v>
      </c>
      <c r="B50" t="s">
        <v>219</v>
      </c>
    </row>
    <row r="51" spans="1:7" x14ac:dyDescent="0.25">
      <c r="A51" t="s">
        <v>78</v>
      </c>
      <c r="B51" t="s">
        <v>219</v>
      </c>
      <c r="C51">
        <v>100</v>
      </c>
    </row>
    <row r="52" spans="1:7" x14ac:dyDescent="0.25">
      <c r="A52" t="s">
        <v>172</v>
      </c>
      <c r="B52" t="s">
        <v>219</v>
      </c>
    </row>
    <row r="54" spans="1:7" x14ac:dyDescent="0.25">
      <c r="A54" t="s">
        <v>238</v>
      </c>
      <c r="B54" s="16" t="s">
        <v>374</v>
      </c>
      <c r="C54" t="s">
        <v>304</v>
      </c>
      <c r="D54">
        <v>7.4</v>
      </c>
      <c r="E54">
        <v>2</v>
      </c>
      <c r="F54" t="s">
        <v>78</v>
      </c>
    </row>
    <row r="55" spans="1:7" x14ac:dyDescent="0.25">
      <c r="A55" t="s">
        <v>197</v>
      </c>
      <c r="B55" t="s">
        <v>219</v>
      </c>
    </row>
    <row r="56" spans="1:7" x14ac:dyDescent="0.25">
      <c r="A56" t="s">
        <v>41</v>
      </c>
      <c r="B56" t="s">
        <v>219</v>
      </c>
    </row>
    <row r="58" spans="1:7" x14ac:dyDescent="0.25">
      <c r="A58" t="s">
        <v>238</v>
      </c>
      <c r="B58" s="16" t="s">
        <v>280</v>
      </c>
      <c r="C58" t="s">
        <v>291</v>
      </c>
      <c r="D58">
        <v>7.4</v>
      </c>
      <c r="E58">
        <v>0</v>
      </c>
      <c r="F58" t="s">
        <v>78</v>
      </c>
      <c r="G58" t="s">
        <v>78</v>
      </c>
    </row>
    <row r="59" spans="1:7" x14ac:dyDescent="0.25">
      <c r="A59" t="s">
        <v>80</v>
      </c>
      <c r="B59" t="s">
        <v>219</v>
      </c>
      <c r="C59">
        <v>882</v>
      </c>
    </row>
    <row r="60" spans="1:7" x14ac:dyDescent="0.25">
      <c r="A60" t="s">
        <v>194</v>
      </c>
      <c r="B60" t="s">
        <v>219</v>
      </c>
    </row>
    <row r="61" spans="1:7" x14ac:dyDescent="0.25">
      <c r="A61" t="s">
        <v>44</v>
      </c>
      <c r="B61" t="s">
        <v>219</v>
      </c>
    </row>
    <row r="62" spans="1:7" x14ac:dyDescent="0.25">
      <c r="A62" t="s">
        <v>194</v>
      </c>
      <c r="B62" t="s">
        <v>219</v>
      </c>
    </row>
    <row r="63" spans="1:7" x14ac:dyDescent="0.25">
      <c r="A63" t="s">
        <v>80</v>
      </c>
      <c r="B63" t="s">
        <v>219</v>
      </c>
      <c r="C63">
        <v>269</v>
      </c>
    </row>
    <row r="64" spans="1:7" x14ac:dyDescent="0.25">
      <c r="A64" t="s">
        <v>194</v>
      </c>
      <c r="B64" t="s">
        <v>219</v>
      </c>
    </row>
    <row r="65" spans="1:6" x14ac:dyDescent="0.25">
      <c r="A65" t="s">
        <v>41</v>
      </c>
      <c r="B65" t="s">
        <v>219</v>
      </c>
    </row>
    <row r="66" spans="1:6" x14ac:dyDescent="0.25">
      <c r="A66" t="s">
        <v>197</v>
      </c>
      <c r="B66" t="s">
        <v>219</v>
      </c>
    </row>
    <row r="68" spans="1:6" x14ac:dyDescent="0.25">
      <c r="A68" t="s">
        <v>238</v>
      </c>
      <c r="B68" s="16" t="s">
        <v>281</v>
      </c>
      <c r="C68" t="s">
        <v>294</v>
      </c>
      <c r="D68">
        <v>7.4</v>
      </c>
      <c r="E68">
        <v>3</v>
      </c>
      <c r="F68" t="s">
        <v>158</v>
      </c>
    </row>
    <row r="69" spans="1:6" x14ac:dyDescent="0.25">
      <c r="A69" t="s">
        <v>78</v>
      </c>
      <c r="B69" t="s">
        <v>237</v>
      </c>
      <c r="C69">
        <v>2955</v>
      </c>
    </row>
    <row r="70" spans="1:6" x14ac:dyDescent="0.25">
      <c r="A70" t="s">
        <v>78</v>
      </c>
      <c r="B70" t="s">
        <v>219</v>
      </c>
      <c r="C70">
        <v>600</v>
      </c>
    </row>
    <row r="71" spans="1:6" x14ac:dyDescent="0.25">
      <c r="A71" t="s">
        <v>38</v>
      </c>
      <c r="B71" t="s">
        <v>219</v>
      </c>
    </row>
    <row r="72" spans="1:6" x14ac:dyDescent="0.25">
      <c r="A72" t="s">
        <v>78</v>
      </c>
      <c r="B72" t="s">
        <v>219</v>
      </c>
      <c r="C72">
        <v>550</v>
      </c>
    </row>
    <row r="73" spans="1:6" x14ac:dyDescent="0.25">
      <c r="A73" t="s">
        <v>141</v>
      </c>
      <c r="B73" t="s">
        <v>219</v>
      </c>
    </row>
    <row r="74" spans="1:6" x14ac:dyDescent="0.25">
      <c r="A74" t="s">
        <v>78</v>
      </c>
      <c r="B74" t="s">
        <v>219</v>
      </c>
      <c r="C74">
        <v>250</v>
      </c>
    </row>
    <row r="75" spans="1:6" x14ac:dyDescent="0.25">
      <c r="A75" t="s">
        <v>200</v>
      </c>
      <c r="B75" t="s">
        <v>219</v>
      </c>
    </row>
    <row r="76" spans="1:6" x14ac:dyDescent="0.25">
      <c r="A76" t="s">
        <v>202</v>
      </c>
      <c r="B76" t="s">
        <v>219</v>
      </c>
    </row>
    <row r="77" spans="1:6" x14ac:dyDescent="0.25">
      <c r="A77" t="s">
        <v>78</v>
      </c>
      <c r="B77" t="s">
        <v>219</v>
      </c>
      <c r="C77">
        <v>100</v>
      </c>
    </row>
    <row r="78" spans="1:6" x14ac:dyDescent="0.25">
      <c r="A78" t="s">
        <v>172</v>
      </c>
      <c r="B78" t="s">
        <v>219</v>
      </c>
    </row>
    <row r="80" spans="1:6" x14ac:dyDescent="0.25">
      <c r="A80" t="s">
        <v>238</v>
      </c>
      <c r="B80" s="16" t="s">
        <v>372</v>
      </c>
      <c r="C80" t="s">
        <v>304</v>
      </c>
      <c r="D80">
        <v>7.4</v>
      </c>
      <c r="E80">
        <v>2</v>
      </c>
      <c r="F80" t="s">
        <v>78</v>
      </c>
    </row>
    <row r="81" spans="1:7" x14ac:dyDescent="0.25">
      <c r="A81" t="s">
        <v>197</v>
      </c>
      <c r="B81" t="s">
        <v>219</v>
      </c>
    </row>
    <row r="82" spans="1:7" x14ac:dyDescent="0.25">
      <c r="A82" t="s">
        <v>41</v>
      </c>
      <c r="B82" t="s">
        <v>219</v>
      </c>
    </row>
    <row r="84" spans="1:7" x14ac:dyDescent="0.25">
      <c r="A84" t="s">
        <v>238</v>
      </c>
      <c r="B84" s="16" t="s">
        <v>373</v>
      </c>
      <c r="C84" t="s">
        <v>304</v>
      </c>
      <c r="D84">
        <v>7.4</v>
      </c>
      <c r="E84">
        <v>2</v>
      </c>
      <c r="F84" t="s">
        <v>78</v>
      </c>
    </row>
    <row r="85" spans="1:7" x14ac:dyDescent="0.25">
      <c r="A85" t="s">
        <v>197</v>
      </c>
      <c r="B85" t="s">
        <v>219</v>
      </c>
    </row>
    <row r="86" spans="1:7" x14ac:dyDescent="0.25">
      <c r="A86" t="s">
        <v>41</v>
      </c>
      <c r="B86" t="s">
        <v>219</v>
      </c>
    </row>
    <row r="88" spans="1:7" x14ac:dyDescent="0.25">
      <c r="A88" t="s">
        <v>238</v>
      </c>
      <c r="B88" s="16" t="s">
        <v>282</v>
      </c>
      <c r="C88" t="s">
        <v>295</v>
      </c>
      <c r="D88">
        <v>7.4</v>
      </c>
      <c r="E88">
        <v>2</v>
      </c>
      <c r="F88" t="s">
        <v>141</v>
      </c>
    </row>
    <row r="89" spans="1:7" x14ac:dyDescent="0.25">
      <c r="A89" t="s">
        <v>77</v>
      </c>
      <c r="B89" t="s">
        <v>237</v>
      </c>
      <c r="C89">
        <v>816</v>
      </c>
    </row>
    <row r="90" spans="1:7" x14ac:dyDescent="0.25">
      <c r="A90" t="s">
        <v>114</v>
      </c>
      <c r="B90" t="s">
        <v>237</v>
      </c>
    </row>
    <row r="91" spans="1:7" x14ac:dyDescent="0.25">
      <c r="A91" t="s">
        <v>78</v>
      </c>
      <c r="B91" t="s">
        <v>237</v>
      </c>
      <c r="C91">
        <v>754</v>
      </c>
    </row>
    <row r="92" spans="1:7" x14ac:dyDescent="0.25">
      <c r="A92" t="s">
        <v>78</v>
      </c>
      <c r="B92" t="s">
        <v>219</v>
      </c>
      <c r="C92">
        <v>950</v>
      </c>
    </row>
    <row r="93" spans="1:7" x14ac:dyDescent="0.25">
      <c r="A93" t="s">
        <v>172</v>
      </c>
      <c r="B93" t="s">
        <v>219</v>
      </c>
    </row>
    <row r="95" spans="1:7" x14ac:dyDescent="0.25">
      <c r="A95" t="s">
        <v>238</v>
      </c>
      <c r="B95" s="16" t="s">
        <v>301</v>
      </c>
      <c r="C95" t="s">
        <v>296</v>
      </c>
      <c r="D95">
        <v>7.4</v>
      </c>
      <c r="E95">
        <v>0</v>
      </c>
      <c r="F95" t="s">
        <v>78</v>
      </c>
      <c r="G95" t="s">
        <v>78</v>
      </c>
    </row>
    <row r="96" spans="1:7" x14ac:dyDescent="0.25">
      <c r="A96" t="s">
        <v>197</v>
      </c>
      <c r="B96" t="s">
        <v>219</v>
      </c>
    </row>
    <row r="97" spans="1:6" x14ac:dyDescent="0.25">
      <c r="A97" t="s">
        <v>41</v>
      </c>
      <c r="B97" t="s">
        <v>219</v>
      </c>
    </row>
    <row r="98" spans="1:6" x14ac:dyDescent="0.25">
      <c r="A98" t="s">
        <v>194</v>
      </c>
      <c r="B98" t="s">
        <v>219</v>
      </c>
    </row>
    <row r="99" spans="1:6" x14ac:dyDescent="0.25">
      <c r="A99" t="s">
        <v>80</v>
      </c>
      <c r="B99" t="s">
        <v>219</v>
      </c>
      <c r="C99">
        <f>593+458</f>
        <v>1051</v>
      </c>
    </row>
    <row r="100" spans="1:6" x14ac:dyDescent="0.25">
      <c r="A100" t="s">
        <v>175</v>
      </c>
      <c r="B100" t="s">
        <v>219</v>
      </c>
    </row>
    <row r="101" spans="1:6" x14ac:dyDescent="0.25">
      <c r="A101" t="s">
        <v>80</v>
      </c>
      <c r="B101" t="s">
        <v>219</v>
      </c>
      <c r="C101">
        <v>182</v>
      </c>
    </row>
    <row r="102" spans="1:6" x14ac:dyDescent="0.25">
      <c r="A102" t="s">
        <v>194</v>
      </c>
      <c r="B102" t="s">
        <v>219</v>
      </c>
    </row>
    <row r="103" spans="1:6" x14ac:dyDescent="0.25">
      <c r="A103" t="s">
        <v>41</v>
      </c>
      <c r="B103" t="s">
        <v>219</v>
      </c>
    </row>
    <row r="104" spans="1:6" x14ac:dyDescent="0.25">
      <c r="A104" t="s">
        <v>197</v>
      </c>
      <c r="B104" t="s">
        <v>219</v>
      </c>
    </row>
    <row r="106" spans="1:6" x14ac:dyDescent="0.25">
      <c r="A106" t="s">
        <v>238</v>
      </c>
      <c r="B106" s="16" t="s">
        <v>302</v>
      </c>
      <c r="C106" t="s">
        <v>297</v>
      </c>
      <c r="D106">
        <v>7.4</v>
      </c>
      <c r="E106">
        <v>2</v>
      </c>
      <c r="F106" t="s">
        <v>135</v>
      </c>
    </row>
    <row r="107" spans="1:6" x14ac:dyDescent="0.25">
      <c r="A107" t="s">
        <v>70</v>
      </c>
      <c r="B107" t="s">
        <v>237</v>
      </c>
      <c r="C107">
        <v>250</v>
      </c>
    </row>
    <row r="108" spans="1:6" x14ac:dyDescent="0.25">
      <c r="A108" t="s">
        <v>158</v>
      </c>
      <c r="B108" t="s">
        <v>237</v>
      </c>
    </row>
    <row r="109" spans="1:6" x14ac:dyDescent="0.25">
      <c r="A109" t="s">
        <v>78</v>
      </c>
      <c r="B109" t="s">
        <v>237</v>
      </c>
      <c r="C109">
        <v>445</v>
      </c>
    </row>
    <row r="110" spans="1:6" x14ac:dyDescent="0.25">
      <c r="A110" t="s">
        <v>78</v>
      </c>
      <c r="B110" t="s">
        <v>219</v>
      </c>
      <c r="C110">
        <v>1000</v>
      </c>
    </row>
    <row r="111" spans="1:6" x14ac:dyDescent="0.25">
      <c r="A111" t="s">
        <v>38</v>
      </c>
      <c r="B111" t="s">
        <v>219</v>
      </c>
    </row>
    <row r="112" spans="1:6" x14ac:dyDescent="0.25">
      <c r="A112" t="s">
        <v>78</v>
      </c>
      <c r="B112" t="s">
        <v>219</v>
      </c>
      <c r="C112">
        <v>250</v>
      </c>
    </row>
    <row r="113" spans="1:7" x14ac:dyDescent="0.25">
      <c r="A113" t="s">
        <v>141</v>
      </c>
      <c r="B113" t="s">
        <v>219</v>
      </c>
    </row>
    <row r="114" spans="1:7" x14ac:dyDescent="0.25">
      <c r="A114" t="s">
        <v>78</v>
      </c>
      <c r="B114" t="s">
        <v>219</v>
      </c>
      <c r="C114">
        <v>309</v>
      </c>
    </row>
    <row r="115" spans="1:7" x14ac:dyDescent="0.25">
      <c r="A115" t="s">
        <v>172</v>
      </c>
      <c r="B115" t="s">
        <v>219</v>
      </c>
    </row>
    <row r="117" spans="1:7" x14ac:dyDescent="0.25">
      <c r="A117" t="s">
        <v>238</v>
      </c>
      <c r="B117" s="16" t="s">
        <v>383</v>
      </c>
      <c r="C117" t="s">
        <v>304</v>
      </c>
      <c r="D117">
        <v>7.4</v>
      </c>
      <c r="E117">
        <v>2</v>
      </c>
      <c r="F117" t="s">
        <v>78</v>
      </c>
    </row>
    <row r="118" spans="1:7" x14ac:dyDescent="0.25">
      <c r="A118" t="s">
        <v>197</v>
      </c>
      <c r="B118" t="s">
        <v>219</v>
      </c>
    </row>
    <row r="119" spans="1:7" x14ac:dyDescent="0.25">
      <c r="A119" t="s">
        <v>41</v>
      </c>
      <c r="B119" t="s">
        <v>219</v>
      </c>
    </row>
    <row r="121" spans="1:7" x14ac:dyDescent="0.25">
      <c r="A121" t="s">
        <v>238</v>
      </c>
      <c r="B121" s="16" t="s">
        <v>303</v>
      </c>
      <c r="C121" t="s">
        <v>298</v>
      </c>
      <c r="D121">
        <v>7.4</v>
      </c>
      <c r="E121">
        <v>0</v>
      </c>
      <c r="F121" t="s">
        <v>141</v>
      </c>
      <c r="G121" t="s">
        <v>141</v>
      </c>
    </row>
    <row r="122" spans="1:7" x14ac:dyDescent="0.25">
      <c r="A122" t="s">
        <v>78</v>
      </c>
      <c r="B122" t="s">
        <v>219</v>
      </c>
      <c r="C122">
        <v>250</v>
      </c>
    </row>
    <row r="123" spans="1:7" x14ac:dyDescent="0.25">
      <c r="A123" t="s">
        <v>38</v>
      </c>
      <c r="B123" t="s">
        <v>219</v>
      </c>
    </row>
    <row r="124" spans="1:7" x14ac:dyDescent="0.25">
      <c r="A124" t="s">
        <v>78</v>
      </c>
      <c r="B124" t="s">
        <v>219</v>
      </c>
      <c r="C124">
        <v>250</v>
      </c>
    </row>
    <row r="125" spans="1:7" x14ac:dyDescent="0.25">
      <c r="A125" t="s">
        <v>114</v>
      </c>
      <c r="B125" t="s">
        <v>219</v>
      </c>
    </row>
    <row r="126" spans="1:7" x14ac:dyDescent="0.25">
      <c r="A126" t="s">
        <v>78</v>
      </c>
      <c r="B126" t="s">
        <v>219</v>
      </c>
      <c r="C126">
        <v>485</v>
      </c>
    </row>
    <row r="128" spans="1:7" x14ac:dyDescent="0.25">
      <c r="A128" t="s">
        <v>238</v>
      </c>
      <c r="B128" s="16" t="s">
        <v>299</v>
      </c>
      <c r="D128">
        <v>7.4</v>
      </c>
      <c r="E128">
        <v>2</v>
      </c>
      <c r="F128" t="s">
        <v>135</v>
      </c>
    </row>
    <row r="129" spans="1:3" x14ac:dyDescent="0.25">
      <c r="A129" t="s">
        <v>70</v>
      </c>
      <c r="B129" t="s">
        <v>237</v>
      </c>
      <c r="C129">
        <v>250</v>
      </c>
    </row>
    <row r="130" spans="1:3" x14ac:dyDescent="0.25">
      <c r="A130" t="s">
        <v>158</v>
      </c>
      <c r="B130" t="s">
        <v>237</v>
      </c>
    </row>
    <row r="131" spans="1:3" x14ac:dyDescent="0.25">
      <c r="A131" t="s">
        <v>78</v>
      </c>
      <c r="B131" t="s">
        <v>237</v>
      </c>
      <c r="C131">
        <v>445</v>
      </c>
    </row>
    <row r="132" spans="1:3" x14ac:dyDescent="0.25">
      <c r="A132" t="s">
        <v>78</v>
      </c>
      <c r="B132" t="s">
        <v>219</v>
      </c>
      <c r="C132">
        <v>975</v>
      </c>
    </row>
    <row r="133" spans="1:3" x14ac:dyDescent="0.25">
      <c r="A133" t="s">
        <v>38</v>
      </c>
      <c r="B133" t="s">
        <v>219</v>
      </c>
    </row>
    <row r="134" spans="1:3" x14ac:dyDescent="0.25">
      <c r="A134" t="s">
        <v>78</v>
      </c>
      <c r="B134" t="s">
        <v>219</v>
      </c>
      <c r="C134">
        <v>250</v>
      </c>
    </row>
    <row r="135" spans="1:3" x14ac:dyDescent="0.25">
      <c r="A135" t="s">
        <v>114</v>
      </c>
      <c r="B135" t="s">
        <v>219</v>
      </c>
    </row>
    <row r="136" spans="1:3" x14ac:dyDescent="0.25">
      <c r="A136" t="s">
        <v>78</v>
      </c>
      <c r="B136" t="s">
        <v>219</v>
      </c>
      <c r="C136">
        <v>250</v>
      </c>
    </row>
    <row r="137" spans="1:3" x14ac:dyDescent="0.25">
      <c r="A137" t="s">
        <v>141</v>
      </c>
      <c r="B137" t="s">
        <v>219</v>
      </c>
    </row>
    <row r="138" spans="1:3" x14ac:dyDescent="0.25">
      <c r="A138" t="s">
        <v>78</v>
      </c>
      <c r="B138" t="s">
        <v>219</v>
      </c>
      <c r="C138">
        <v>2395</v>
      </c>
    </row>
    <row r="139" spans="1:3" x14ac:dyDescent="0.25">
      <c r="A139" t="s">
        <v>114</v>
      </c>
      <c r="B139" t="s">
        <v>219</v>
      </c>
    </row>
    <row r="140" spans="1:3" x14ac:dyDescent="0.25">
      <c r="A140" t="s">
        <v>78</v>
      </c>
      <c r="B140" t="s">
        <v>219</v>
      </c>
      <c r="C140">
        <v>1425</v>
      </c>
    </row>
    <row r="141" spans="1:3" x14ac:dyDescent="0.25">
      <c r="A141" t="s">
        <v>78</v>
      </c>
      <c r="B141" t="s">
        <v>237</v>
      </c>
      <c r="C141">
        <v>754</v>
      </c>
    </row>
    <row r="142" spans="1:3" x14ac:dyDescent="0.25">
      <c r="A142" t="s">
        <v>114</v>
      </c>
      <c r="B142" t="s">
        <v>237</v>
      </c>
    </row>
    <row r="143" spans="1:3" x14ac:dyDescent="0.25">
      <c r="A143" t="s">
        <v>77</v>
      </c>
      <c r="B143" t="s">
        <v>237</v>
      </c>
      <c r="C143">
        <f>926-50</f>
        <v>876</v>
      </c>
    </row>
    <row r="144" spans="1:3" x14ac:dyDescent="0.25">
      <c r="A144" t="s">
        <v>141</v>
      </c>
      <c r="B144" t="s">
        <v>237</v>
      </c>
    </row>
    <row r="145" spans="1:3" x14ac:dyDescent="0.25">
      <c r="A145" t="s">
        <v>77</v>
      </c>
      <c r="B145" t="s">
        <v>237</v>
      </c>
      <c r="C145">
        <f>2020-50</f>
        <v>1970</v>
      </c>
    </row>
    <row r="146" spans="1:3" x14ac:dyDescent="0.25">
      <c r="A146" t="s">
        <v>141</v>
      </c>
      <c r="B146" t="s">
        <v>237</v>
      </c>
    </row>
    <row r="147" spans="1:3" x14ac:dyDescent="0.25">
      <c r="A147" t="s">
        <v>77</v>
      </c>
      <c r="B147" t="s">
        <v>237</v>
      </c>
      <c r="C147">
        <v>20095</v>
      </c>
    </row>
    <row r="148" spans="1:3" x14ac:dyDescent="0.25">
      <c r="A148" t="s">
        <v>141</v>
      </c>
      <c r="B148" t="s">
        <v>237</v>
      </c>
    </row>
    <row r="149" spans="1:3" x14ac:dyDescent="0.25">
      <c r="A149" t="s">
        <v>77</v>
      </c>
      <c r="B149" t="s">
        <v>237</v>
      </c>
      <c r="C149">
        <v>8471</v>
      </c>
    </row>
    <row r="150" spans="1:3" x14ac:dyDescent="0.25">
      <c r="A150" t="s">
        <v>114</v>
      </c>
      <c r="B150" t="s">
        <v>237</v>
      </c>
    </row>
    <row r="151" spans="1:3" x14ac:dyDescent="0.25">
      <c r="A151" t="s">
        <v>77</v>
      </c>
      <c r="B151" t="s">
        <v>237</v>
      </c>
      <c r="C151">
        <v>504</v>
      </c>
    </row>
    <row r="152" spans="1:3" x14ac:dyDescent="0.25">
      <c r="A152" t="s">
        <v>141</v>
      </c>
      <c r="B152" t="s">
        <v>237</v>
      </c>
    </row>
    <row r="153" spans="1:3" x14ac:dyDescent="0.25">
      <c r="A153" t="s">
        <v>77</v>
      </c>
      <c r="B153" t="s">
        <v>237</v>
      </c>
      <c r="C153">
        <v>1276</v>
      </c>
    </row>
    <row r="154" spans="1:3" x14ac:dyDescent="0.25">
      <c r="A154" t="s">
        <v>141</v>
      </c>
      <c r="B154" t="s">
        <v>237</v>
      </c>
    </row>
    <row r="155" spans="1:3" x14ac:dyDescent="0.25">
      <c r="A155" t="s">
        <v>77</v>
      </c>
      <c r="B155" t="s">
        <v>237</v>
      </c>
      <c r="C155">
        <v>4385</v>
      </c>
    </row>
    <row r="156" spans="1:3" x14ac:dyDescent="0.25">
      <c r="A156" t="s">
        <v>114</v>
      </c>
      <c r="B156" t="s">
        <v>237</v>
      </c>
    </row>
    <row r="157" spans="1:3" x14ac:dyDescent="0.25">
      <c r="A157" t="s">
        <v>78</v>
      </c>
      <c r="B157" t="s">
        <v>237</v>
      </c>
      <c r="C157">
        <v>753</v>
      </c>
    </row>
    <row r="158" spans="1:3" x14ac:dyDescent="0.25">
      <c r="A158" t="s">
        <v>78</v>
      </c>
      <c r="B158" t="s">
        <v>219</v>
      </c>
      <c r="C158">
        <f>200+400</f>
        <v>600</v>
      </c>
    </row>
    <row r="159" spans="1:3" x14ac:dyDescent="0.25">
      <c r="A159" t="s">
        <v>38</v>
      </c>
      <c r="B159" t="s">
        <v>219</v>
      </c>
    </row>
    <row r="160" spans="1:3" x14ac:dyDescent="0.25">
      <c r="A160" t="s">
        <v>78</v>
      </c>
      <c r="B160" t="s">
        <v>219</v>
      </c>
      <c r="C160">
        <v>550</v>
      </c>
    </row>
    <row r="161" spans="1:6" x14ac:dyDescent="0.25">
      <c r="A161" t="s">
        <v>172</v>
      </c>
      <c r="B161" t="s">
        <v>219</v>
      </c>
    </row>
    <row r="163" spans="1:6" x14ac:dyDescent="0.25">
      <c r="A163" t="s">
        <v>238</v>
      </c>
      <c r="B163" s="16" t="s">
        <v>286</v>
      </c>
      <c r="C163" t="s">
        <v>304</v>
      </c>
      <c r="D163">
        <v>7.4</v>
      </c>
      <c r="E163">
        <v>2</v>
      </c>
      <c r="F163" t="s">
        <v>78</v>
      </c>
    </row>
    <row r="164" spans="1:6" x14ac:dyDescent="0.25">
      <c r="A164" t="s">
        <v>197</v>
      </c>
      <c r="B164" t="s">
        <v>219</v>
      </c>
    </row>
    <row r="165" spans="1:6" x14ac:dyDescent="0.25">
      <c r="A165" t="s">
        <v>41</v>
      </c>
      <c r="B165" t="s">
        <v>219</v>
      </c>
    </row>
    <row r="167" spans="1:6" x14ac:dyDescent="0.25">
      <c r="A167" t="s">
        <v>238</v>
      </c>
      <c r="B167" s="16" t="s">
        <v>308</v>
      </c>
      <c r="C167" t="s">
        <v>304</v>
      </c>
      <c r="D167">
        <v>7.4</v>
      </c>
      <c r="E167">
        <v>2</v>
      </c>
      <c r="F167" t="s">
        <v>78</v>
      </c>
    </row>
    <row r="168" spans="1:6" x14ac:dyDescent="0.25">
      <c r="A168" t="s">
        <v>197</v>
      </c>
      <c r="B168" t="s">
        <v>219</v>
      </c>
    </row>
    <row r="169" spans="1:6" x14ac:dyDescent="0.25">
      <c r="A169" t="s">
        <v>41</v>
      </c>
      <c r="B169" t="s">
        <v>219</v>
      </c>
    </row>
    <row r="171" spans="1:6" x14ac:dyDescent="0.25">
      <c r="A171" t="s">
        <v>238</v>
      </c>
      <c r="B171" s="16" t="s">
        <v>309</v>
      </c>
      <c r="C171" t="s">
        <v>310</v>
      </c>
      <c r="D171">
        <v>7.4</v>
      </c>
      <c r="E171">
        <v>2</v>
      </c>
      <c r="F171" t="s">
        <v>141</v>
      </c>
    </row>
    <row r="172" spans="1:6" x14ac:dyDescent="0.25">
      <c r="A172" t="s">
        <v>78</v>
      </c>
      <c r="B172" t="s">
        <v>237</v>
      </c>
      <c r="C172">
        <v>784</v>
      </c>
    </row>
    <row r="173" spans="1:6" x14ac:dyDescent="0.25">
      <c r="A173" t="s">
        <v>78</v>
      </c>
      <c r="B173" t="s">
        <v>219</v>
      </c>
      <c r="C173">
        <f>200+400</f>
        <v>600</v>
      </c>
    </row>
    <row r="174" spans="1:6" x14ac:dyDescent="0.25">
      <c r="A174" t="s">
        <v>38</v>
      </c>
      <c r="B174" t="s">
        <v>219</v>
      </c>
    </row>
    <row r="175" spans="1:6" x14ac:dyDescent="0.25">
      <c r="A175" t="s">
        <v>78</v>
      </c>
      <c r="B175" t="s">
        <v>219</v>
      </c>
      <c r="C175">
        <v>550</v>
      </c>
    </row>
    <row r="176" spans="1:6" x14ac:dyDescent="0.25">
      <c r="A176" t="s">
        <v>172</v>
      </c>
      <c r="B176" t="s">
        <v>219</v>
      </c>
    </row>
    <row r="178" spans="1:6" x14ac:dyDescent="0.25">
      <c r="A178" t="s">
        <v>238</v>
      </c>
      <c r="B178" s="16" t="s">
        <v>311</v>
      </c>
      <c r="C178" t="s">
        <v>304</v>
      </c>
      <c r="D178">
        <v>7.4</v>
      </c>
      <c r="E178">
        <v>2</v>
      </c>
      <c r="F178" t="s">
        <v>78</v>
      </c>
    </row>
    <row r="179" spans="1:6" x14ac:dyDescent="0.25">
      <c r="A179" t="s">
        <v>197</v>
      </c>
      <c r="B179" t="s">
        <v>219</v>
      </c>
    </row>
    <row r="180" spans="1:6" x14ac:dyDescent="0.25">
      <c r="A180" t="s">
        <v>41</v>
      </c>
      <c r="B180" t="s">
        <v>219</v>
      </c>
    </row>
    <row r="182" spans="1:6" x14ac:dyDescent="0.25">
      <c r="A182" t="s">
        <v>238</v>
      </c>
      <c r="B182" s="16" t="s">
        <v>312</v>
      </c>
      <c r="C182" t="s">
        <v>304</v>
      </c>
      <c r="D182">
        <v>7.4</v>
      </c>
      <c r="E182">
        <v>2</v>
      </c>
      <c r="F182" t="s">
        <v>78</v>
      </c>
    </row>
    <row r="183" spans="1:6" x14ac:dyDescent="0.25">
      <c r="A183" t="s">
        <v>197</v>
      </c>
      <c r="B183" t="s">
        <v>219</v>
      </c>
    </row>
    <row r="184" spans="1:6" x14ac:dyDescent="0.25">
      <c r="A184" t="s">
        <v>41</v>
      </c>
      <c r="B184" t="s">
        <v>219</v>
      </c>
    </row>
    <row r="186" spans="1:6" x14ac:dyDescent="0.25">
      <c r="A186" t="s">
        <v>238</v>
      </c>
      <c r="B186" s="16" t="s">
        <v>313</v>
      </c>
      <c r="C186" t="s">
        <v>314</v>
      </c>
      <c r="D186">
        <v>7.4</v>
      </c>
      <c r="E186">
        <v>2</v>
      </c>
      <c r="F186" t="s">
        <v>141</v>
      </c>
    </row>
    <row r="187" spans="1:6" x14ac:dyDescent="0.25">
      <c r="A187" t="s">
        <v>78</v>
      </c>
      <c r="B187" t="s">
        <v>237</v>
      </c>
      <c r="C187">
        <v>784</v>
      </c>
    </row>
    <row r="188" spans="1:6" x14ac:dyDescent="0.25">
      <c r="A188" t="s">
        <v>78</v>
      </c>
      <c r="B188" t="s">
        <v>219</v>
      </c>
      <c r="C188">
        <f>200+400</f>
        <v>600</v>
      </c>
    </row>
    <row r="189" spans="1:6" x14ac:dyDescent="0.25">
      <c r="A189" t="s">
        <v>38</v>
      </c>
      <c r="B189" t="s">
        <v>219</v>
      </c>
    </row>
    <row r="190" spans="1:6" x14ac:dyDescent="0.25">
      <c r="A190" t="s">
        <v>78</v>
      </c>
      <c r="B190" t="s">
        <v>219</v>
      </c>
      <c r="C190">
        <v>550</v>
      </c>
    </row>
    <row r="191" spans="1:6" x14ac:dyDescent="0.25">
      <c r="A191" t="s">
        <v>172</v>
      </c>
      <c r="B191" t="s">
        <v>219</v>
      </c>
    </row>
    <row r="193" spans="1:6" x14ac:dyDescent="0.25">
      <c r="A193" t="s">
        <v>238</v>
      </c>
      <c r="B193" s="16" t="s">
        <v>315</v>
      </c>
      <c r="C193" t="s">
        <v>304</v>
      </c>
      <c r="D193">
        <v>7.4</v>
      </c>
      <c r="E193">
        <v>2</v>
      </c>
      <c r="F193" t="s">
        <v>78</v>
      </c>
    </row>
    <row r="194" spans="1:6" x14ac:dyDescent="0.25">
      <c r="A194" t="s">
        <v>197</v>
      </c>
      <c r="B194" t="s">
        <v>219</v>
      </c>
    </row>
    <row r="195" spans="1:6" x14ac:dyDescent="0.25">
      <c r="A195" t="s">
        <v>41</v>
      </c>
      <c r="B195" t="s">
        <v>219</v>
      </c>
    </row>
    <row r="197" spans="1:6" x14ac:dyDescent="0.25">
      <c r="A197" t="s">
        <v>238</v>
      </c>
      <c r="B197" s="16" t="s">
        <v>316</v>
      </c>
      <c r="C197" t="s">
        <v>304</v>
      </c>
      <c r="D197">
        <v>7.4</v>
      </c>
      <c r="E197">
        <v>2</v>
      </c>
      <c r="F197" t="s">
        <v>78</v>
      </c>
    </row>
    <row r="198" spans="1:6" x14ac:dyDescent="0.25">
      <c r="A198" t="s">
        <v>197</v>
      </c>
      <c r="B198" t="s">
        <v>219</v>
      </c>
    </row>
    <row r="199" spans="1:6" x14ac:dyDescent="0.25">
      <c r="A199" t="s">
        <v>41</v>
      </c>
      <c r="B199" t="s">
        <v>219</v>
      </c>
    </row>
    <row r="201" spans="1:6" x14ac:dyDescent="0.25">
      <c r="A201" t="s">
        <v>238</v>
      </c>
      <c r="B201" s="16" t="s">
        <v>277</v>
      </c>
      <c r="C201" t="s">
        <v>317</v>
      </c>
      <c r="D201">
        <v>7.4</v>
      </c>
      <c r="E201">
        <v>2</v>
      </c>
      <c r="F201" t="s">
        <v>141</v>
      </c>
    </row>
    <row r="202" spans="1:6" x14ac:dyDescent="0.25">
      <c r="A202" t="s">
        <v>78</v>
      </c>
      <c r="B202" t="s">
        <v>237</v>
      </c>
      <c r="C202">
        <f>2043-75</f>
        <v>1968</v>
      </c>
    </row>
    <row r="203" spans="1:6" x14ac:dyDescent="0.25">
      <c r="A203" t="s">
        <v>114</v>
      </c>
      <c r="B203" t="s">
        <v>237</v>
      </c>
    </row>
    <row r="204" spans="1:6" x14ac:dyDescent="0.25">
      <c r="A204" t="s">
        <v>78</v>
      </c>
      <c r="B204" t="s">
        <v>237</v>
      </c>
      <c r="C204">
        <v>754</v>
      </c>
    </row>
    <row r="205" spans="1:6" x14ac:dyDescent="0.25">
      <c r="A205" t="s">
        <v>78</v>
      </c>
      <c r="B205" t="s">
        <v>219</v>
      </c>
      <c r="C205">
        <f>200+400</f>
        <v>600</v>
      </c>
    </row>
    <row r="206" spans="1:6" x14ac:dyDescent="0.25">
      <c r="A206" t="s">
        <v>38</v>
      </c>
      <c r="B206" t="s">
        <v>219</v>
      </c>
    </row>
    <row r="207" spans="1:6" x14ac:dyDescent="0.25">
      <c r="A207" t="s">
        <v>78</v>
      </c>
      <c r="B207" t="s">
        <v>219</v>
      </c>
      <c r="C207">
        <v>550</v>
      </c>
    </row>
    <row r="208" spans="1:6" x14ac:dyDescent="0.25">
      <c r="A208" t="s">
        <v>172</v>
      </c>
      <c r="B208" t="s">
        <v>219</v>
      </c>
    </row>
    <row r="210" spans="1:6" x14ac:dyDescent="0.25">
      <c r="A210" t="s">
        <v>238</v>
      </c>
      <c r="B210" s="16" t="s">
        <v>318</v>
      </c>
      <c r="C210" t="s">
        <v>319</v>
      </c>
      <c r="D210">
        <v>7.4</v>
      </c>
      <c r="E210">
        <v>2</v>
      </c>
      <c r="F210" t="s">
        <v>141</v>
      </c>
    </row>
    <row r="211" spans="1:6" x14ac:dyDescent="0.25">
      <c r="A211" t="s">
        <v>197</v>
      </c>
      <c r="B211" t="s">
        <v>219</v>
      </c>
    </row>
    <row r="212" spans="1:6" x14ac:dyDescent="0.25">
      <c r="A212" t="s">
        <v>41</v>
      </c>
      <c r="B212" t="s">
        <v>219</v>
      </c>
    </row>
    <row r="214" spans="1:6" x14ac:dyDescent="0.25">
      <c r="A214" t="s">
        <v>238</v>
      </c>
      <c r="B214" s="16" t="s">
        <v>322</v>
      </c>
      <c r="C214" t="s">
        <v>320</v>
      </c>
      <c r="D214">
        <v>7.4</v>
      </c>
      <c r="E214">
        <v>2</v>
      </c>
      <c r="F214" t="s">
        <v>141</v>
      </c>
    </row>
    <row r="215" spans="1:6" x14ac:dyDescent="0.25">
      <c r="A215" t="s">
        <v>197</v>
      </c>
      <c r="B215" t="s">
        <v>219</v>
      </c>
    </row>
    <row r="216" spans="1:6" x14ac:dyDescent="0.25">
      <c r="A216" t="s">
        <v>41</v>
      </c>
      <c r="B216" t="s">
        <v>219</v>
      </c>
    </row>
    <row r="218" spans="1:6" x14ac:dyDescent="0.25">
      <c r="A218" t="s">
        <v>238</v>
      </c>
      <c r="B218" s="16" t="s">
        <v>323</v>
      </c>
      <c r="C218" t="s">
        <v>321</v>
      </c>
      <c r="D218">
        <v>7.4</v>
      </c>
      <c r="E218">
        <v>2</v>
      </c>
      <c r="F218" t="s">
        <v>141</v>
      </c>
    </row>
    <row r="219" spans="1:6" x14ac:dyDescent="0.25">
      <c r="A219" t="s">
        <v>197</v>
      </c>
      <c r="B219" t="s">
        <v>219</v>
      </c>
    </row>
    <row r="220" spans="1:6" x14ac:dyDescent="0.25">
      <c r="A220" t="s">
        <v>41</v>
      </c>
      <c r="B220" t="s">
        <v>219</v>
      </c>
    </row>
    <row r="222" spans="1:6" x14ac:dyDescent="0.25">
      <c r="A222" t="s">
        <v>238</v>
      </c>
      <c r="B222" s="16" t="s">
        <v>324</v>
      </c>
      <c r="C222" t="s">
        <v>325</v>
      </c>
      <c r="D222">
        <v>7.4</v>
      </c>
      <c r="E222">
        <v>2</v>
      </c>
      <c r="F222" t="s">
        <v>141</v>
      </c>
    </row>
    <row r="223" spans="1:6" x14ac:dyDescent="0.25">
      <c r="A223" t="s">
        <v>78</v>
      </c>
      <c r="B223" t="s">
        <v>237</v>
      </c>
      <c r="C223">
        <v>784</v>
      </c>
    </row>
    <row r="224" spans="1:6" x14ac:dyDescent="0.25">
      <c r="A224" t="s">
        <v>78</v>
      </c>
      <c r="B224" t="s">
        <v>219</v>
      </c>
      <c r="C224">
        <f>200+400</f>
        <v>600</v>
      </c>
    </row>
    <row r="225" spans="1:6" x14ac:dyDescent="0.25">
      <c r="A225" t="s">
        <v>38</v>
      </c>
      <c r="B225" t="s">
        <v>219</v>
      </c>
    </row>
    <row r="226" spans="1:6" x14ac:dyDescent="0.25">
      <c r="A226" t="s">
        <v>78</v>
      </c>
      <c r="B226" t="s">
        <v>219</v>
      </c>
      <c r="C226">
        <v>550</v>
      </c>
    </row>
    <row r="227" spans="1:6" x14ac:dyDescent="0.25">
      <c r="A227" t="s">
        <v>172</v>
      </c>
      <c r="B227" t="s">
        <v>219</v>
      </c>
    </row>
    <row r="229" spans="1:6" x14ac:dyDescent="0.25">
      <c r="A229" t="s">
        <v>238</v>
      </c>
      <c r="B229" s="16" t="s">
        <v>326</v>
      </c>
      <c r="C229" t="s">
        <v>319</v>
      </c>
      <c r="D229">
        <v>7.4</v>
      </c>
      <c r="E229">
        <v>2</v>
      </c>
      <c r="F229" t="s">
        <v>78</v>
      </c>
    </row>
    <row r="230" spans="1:6" x14ac:dyDescent="0.25">
      <c r="A230" t="s">
        <v>197</v>
      </c>
      <c r="B230" t="s">
        <v>219</v>
      </c>
    </row>
    <row r="231" spans="1:6" x14ac:dyDescent="0.25">
      <c r="A231" t="s">
        <v>41</v>
      </c>
      <c r="B231" t="s">
        <v>219</v>
      </c>
    </row>
    <row r="233" spans="1:6" x14ac:dyDescent="0.25">
      <c r="A233" t="s">
        <v>238</v>
      </c>
      <c r="B233" s="16" t="s">
        <v>327</v>
      </c>
      <c r="C233" t="s">
        <v>320</v>
      </c>
      <c r="D233">
        <v>7.4</v>
      </c>
      <c r="E233">
        <v>2</v>
      </c>
      <c r="F233" t="s">
        <v>78</v>
      </c>
    </row>
    <row r="234" spans="1:6" x14ac:dyDescent="0.25">
      <c r="A234" t="s">
        <v>197</v>
      </c>
      <c r="B234" t="s">
        <v>219</v>
      </c>
    </row>
    <row r="235" spans="1:6" x14ac:dyDescent="0.25">
      <c r="A235" t="s">
        <v>41</v>
      </c>
      <c r="B235" t="s">
        <v>219</v>
      </c>
    </row>
    <row r="237" spans="1:6" x14ac:dyDescent="0.25">
      <c r="A237" t="s">
        <v>238</v>
      </c>
      <c r="B237" s="16" t="s">
        <v>330</v>
      </c>
      <c r="C237" t="s">
        <v>331</v>
      </c>
      <c r="D237">
        <v>7.4</v>
      </c>
      <c r="E237">
        <v>2</v>
      </c>
      <c r="F237" t="s">
        <v>141</v>
      </c>
    </row>
    <row r="238" spans="1:6" x14ac:dyDescent="0.25">
      <c r="A238" t="s">
        <v>77</v>
      </c>
      <c r="B238" t="s">
        <v>237</v>
      </c>
      <c r="C238">
        <f>5115-50</f>
        <v>5065</v>
      </c>
    </row>
    <row r="239" spans="1:6" x14ac:dyDescent="0.25">
      <c r="A239" t="s">
        <v>141</v>
      </c>
    </row>
    <row r="240" spans="1:6" x14ac:dyDescent="0.25">
      <c r="A240" t="s">
        <v>77</v>
      </c>
      <c r="B240" t="s">
        <v>237</v>
      </c>
      <c r="C240">
        <f>3970-50-75</f>
        <v>3845</v>
      </c>
    </row>
    <row r="241" spans="1:6" x14ac:dyDescent="0.25">
      <c r="A241" t="s">
        <v>114</v>
      </c>
      <c r="B241" t="s">
        <v>237</v>
      </c>
    </row>
    <row r="242" spans="1:6" x14ac:dyDescent="0.25">
      <c r="A242" t="s">
        <v>78</v>
      </c>
      <c r="B242" t="s">
        <v>237</v>
      </c>
      <c r="C242">
        <v>754</v>
      </c>
    </row>
    <row r="243" spans="1:6" x14ac:dyDescent="0.25">
      <c r="A243" t="s">
        <v>78</v>
      </c>
      <c r="B243" t="s">
        <v>219</v>
      </c>
      <c r="C243">
        <f>200+400</f>
        <v>600</v>
      </c>
    </row>
    <row r="244" spans="1:6" x14ac:dyDescent="0.25">
      <c r="A244" t="s">
        <v>38</v>
      </c>
      <c r="B244" t="s">
        <v>219</v>
      </c>
    </row>
    <row r="245" spans="1:6" x14ac:dyDescent="0.25">
      <c r="A245" t="s">
        <v>78</v>
      </c>
      <c r="B245" t="s">
        <v>219</v>
      </c>
      <c r="C245">
        <v>550</v>
      </c>
    </row>
    <row r="246" spans="1:6" x14ac:dyDescent="0.25">
      <c r="A246" t="s">
        <v>172</v>
      </c>
      <c r="B246" t="s">
        <v>219</v>
      </c>
    </row>
    <row r="248" spans="1:6" x14ac:dyDescent="0.25">
      <c r="A248" t="s">
        <v>238</v>
      </c>
      <c r="B248" s="16" t="s">
        <v>332</v>
      </c>
      <c r="C248" t="s">
        <v>319</v>
      </c>
      <c r="D248">
        <v>7.4</v>
      </c>
      <c r="E248">
        <v>2</v>
      </c>
      <c r="F248" t="s">
        <v>78</v>
      </c>
    </row>
    <row r="249" spans="1:6" x14ac:dyDescent="0.25">
      <c r="A249" t="s">
        <v>197</v>
      </c>
      <c r="B249" t="s">
        <v>219</v>
      </c>
    </row>
    <row r="250" spans="1:6" x14ac:dyDescent="0.25">
      <c r="A250" t="s">
        <v>41</v>
      </c>
      <c r="B250" t="s">
        <v>219</v>
      </c>
    </row>
    <row r="252" spans="1:6" x14ac:dyDescent="0.25">
      <c r="A252" t="s">
        <v>238</v>
      </c>
      <c r="B252" s="16" t="s">
        <v>333</v>
      </c>
      <c r="C252" t="s">
        <v>320</v>
      </c>
      <c r="D252">
        <v>7.4</v>
      </c>
      <c r="E252">
        <v>2</v>
      </c>
      <c r="F252" t="s">
        <v>78</v>
      </c>
    </row>
    <row r="253" spans="1:6" x14ac:dyDescent="0.25">
      <c r="A253" t="s">
        <v>197</v>
      </c>
      <c r="B253" t="s">
        <v>219</v>
      </c>
    </row>
    <row r="254" spans="1:6" x14ac:dyDescent="0.25">
      <c r="A254" t="s">
        <v>41</v>
      </c>
      <c r="B254" t="s">
        <v>219</v>
      </c>
    </row>
    <row r="256" spans="1:6" x14ac:dyDescent="0.25">
      <c r="A256" t="s">
        <v>238</v>
      </c>
      <c r="B256" s="16" t="s">
        <v>334</v>
      </c>
      <c r="C256" t="s">
        <v>337</v>
      </c>
      <c r="D256">
        <v>7.4</v>
      </c>
      <c r="E256">
        <v>2</v>
      </c>
      <c r="F256" t="s">
        <v>141</v>
      </c>
    </row>
    <row r="257" spans="1:6" x14ac:dyDescent="0.25">
      <c r="A257" t="s">
        <v>78</v>
      </c>
      <c r="B257" t="s">
        <v>237</v>
      </c>
      <c r="C257">
        <v>784</v>
      </c>
    </row>
    <row r="258" spans="1:6" x14ac:dyDescent="0.25">
      <c r="A258" t="s">
        <v>78</v>
      </c>
      <c r="B258" t="s">
        <v>219</v>
      </c>
      <c r="C258">
        <f>200+400</f>
        <v>600</v>
      </c>
    </row>
    <row r="259" spans="1:6" x14ac:dyDescent="0.25">
      <c r="A259" t="s">
        <v>38</v>
      </c>
      <c r="B259" t="s">
        <v>219</v>
      </c>
    </row>
    <row r="260" spans="1:6" x14ac:dyDescent="0.25">
      <c r="A260" t="s">
        <v>78</v>
      </c>
      <c r="B260" t="s">
        <v>219</v>
      </c>
      <c r="C260">
        <v>550</v>
      </c>
    </row>
    <row r="261" spans="1:6" x14ac:dyDescent="0.25">
      <c r="A261" t="s">
        <v>172</v>
      </c>
      <c r="B261" t="s">
        <v>219</v>
      </c>
    </row>
    <row r="263" spans="1:6" x14ac:dyDescent="0.25">
      <c r="A263" t="s">
        <v>238</v>
      </c>
      <c r="B263" s="16" t="s">
        <v>335</v>
      </c>
      <c r="C263" t="s">
        <v>319</v>
      </c>
      <c r="D263">
        <v>7.4</v>
      </c>
      <c r="E263">
        <v>2</v>
      </c>
      <c r="F263" t="s">
        <v>78</v>
      </c>
    </row>
    <row r="264" spans="1:6" x14ac:dyDescent="0.25">
      <c r="A264" t="s">
        <v>197</v>
      </c>
      <c r="B264" t="s">
        <v>219</v>
      </c>
    </row>
    <row r="265" spans="1:6" x14ac:dyDescent="0.25">
      <c r="A265" t="s">
        <v>41</v>
      </c>
      <c r="B265" t="s">
        <v>219</v>
      </c>
    </row>
    <row r="267" spans="1:6" x14ac:dyDescent="0.25">
      <c r="A267" t="s">
        <v>238</v>
      </c>
      <c r="B267" s="16" t="s">
        <v>336</v>
      </c>
      <c r="C267" t="s">
        <v>320</v>
      </c>
      <c r="D267">
        <v>7.4</v>
      </c>
      <c r="E267">
        <v>2</v>
      </c>
      <c r="F267" t="s">
        <v>78</v>
      </c>
    </row>
    <row r="268" spans="1:6" x14ac:dyDescent="0.25">
      <c r="A268" t="s">
        <v>197</v>
      </c>
      <c r="B268" t="s">
        <v>219</v>
      </c>
    </row>
    <row r="269" spans="1:6" x14ac:dyDescent="0.25">
      <c r="A269" t="s">
        <v>41</v>
      </c>
      <c r="B269" t="s">
        <v>219</v>
      </c>
    </row>
    <row r="271" spans="1:6" x14ac:dyDescent="0.25">
      <c r="A271" t="s">
        <v>238</v>
      </c>
      <c r="B271" t="s">
        <v>338</v>
      </c>
      <c r="C271" t="s">
        <v>339</v>
      </c>
      <c r="D271">
        <v>7.4</v>
      </c>
      <c r="E271">
        <v>2</v>
      </c>
      <c r="F271" t="s">
        <v>135</v>
      </c>
    </row>
    <row r="272" spans="1:6" x14ac:dyDescent="0.25">
      <c r="A272" t="s">
        <v>70</v>
      </c>
      <c r="B272" t="s">
        <v>237</v>
      </c>
      <c r="C272">
        <v>1550</v>
      </c>
    </row>
    <row r="273" spans="1:3" x14ac:dyDescent="0.25">
      <c r="A273" t="s">
        <v>108</v>
      </c>
      <c r="B273" t="s">
        <v>237</v>
      </c>
    </row>
    <row r="274" spans="1:3" x14ac:dyDescent="0.25">
      <c r="A274" t="s">
        <v>70</v>
      </c>
      <c r="B274" t="s">
        <v>237</v>
      </c>
      <c r="C274">
        <v>2205</v>
      </c>
    </row>
    <row r="275" spans="1:3" x14ac:dyDescent="0.25">
      <c r="A275" t="s">
        <v>108</v>
      </c>
      <c r="B275" t="s">
        <v>237</v>
      </c>
    </row>
    <row r="276" spans="1:3" x14ac:dyDescent="0.25">
      <c r="A276" t="s">
        <v>70</v>
      </c>
      <c r="B276" t="s">
        <v>237</v>
      </c>
      <c r="C276">
        <v>1550</v>
      </c>
    </row>
    <row r="277" spans="1:3" x14ac:dyDescent="0.25">
      <c r="A277" t="s">
        <v>135</v>
      </c>
      <c r="B277" t="s">
        <v>237</v>
      </c>
    </row>
    <row r="278" spans="1:3" x14ac:dyDescent="0.25">
      <c r="A278" t="s">
        <v>70</v>
      </c>
      <c r="B278" t="s">
        <v>237</v>
      </c>
      <c r="C278">
        <v>1430</v>
      </c>
    </row>
    <row r="279" spans="1:3" x14ac:dyDescent="0.25">
      <c r="A279" t="s">
        <v>108</v>
      </c>
      <c r="B279" t="s">
        <v>237</v>
      </c>
    </row>
    <row r="280" spans="1:3" x14ac:dyDescent="0.25">
      <c r="A280" t="s">
        <v>70</v>
      </c>
      <c r="B280" t="s">
        <v>237</v>
      </c>
      <c r="C280">
        <v>250</v>
      </c>
    </row>
    <row r="281" spans="1:3" x14ac:dyDescent="0.25">
      <c r="A281" t="s">
        <v>135</v>
      </c>
      <c r="B281" t="s">
        <v>237</v>
      </c>
    </row>
    <row r="282" spans="1:3" x14ac:dyDescent="0.25">
      <c r="A282" t="s">
        <v>70</v>
      </c>
      <c r="B282" t="s">
        <v>237</v>
      </c>
      <c r="C282">
        <v>595</v>
      </c>
    </row>
    <row r="283" spans="1:3" x14ac:dyDescent="0.25">
      <c r="A283" t="s">
        <v>135</v>
      </c>
      <c r="B283" t="s">
        <v>237</v>
      </c>
    </row>
    <row r="284" spans="1:3" x14ac:dyDescent="0.25">
      <c r="A284" t="s">
        <v>70</v>
      </c>
      <c r="B284" t="s">
        <v>237</v>
      </c>
      <c r="C284">
        <v>840</v>
      </c>
    </row>
    <row r="285" spans="1:3" x14ac:dyDescent="0.25">
      <c r="A285" t="s">
        <v>108</v>
      </c>
      <c r="B285" t="s">
        <v>237</v>
      </c>
    </row>
    <row r="286" spans="1:3" x14ac:dyDescent="0.25">
      <c r="A286" t="s">
        <v>70</v>
      </c>
      <c r="B286" t="s">
        <v>237</v>
      </c>
      <c r="C286">
        <v>250</v>
      </c>
    </row>
    <row r="287" spans="1:3" x14ac:dyDescent="0.25">
      <c r="A287" t="s">
        <v>135</v>
      </c>
      <c r="B287" t="s">
        <v>237</v>
      </c>
    </row>
    <row r="288" spans="1:3" x14ac:dyDescent="0.25">
      <c r="A288" t="s">
        <v>70</v>
      </c>
      <c r="B288" t="s">
        <v>237</v>
      </c>
      <c r="C288">
        <v>920</v>
      </c>
    </row>
    <row r="290" spans="1:7" x14ac:dyDescent="0.25">
      <c r="A290" t="s">
        <v>238</v>
      </c>
      <c r="B290" t="s">
        <v>340</v>
      </c>
      <c r="C290" t="s">
        <v>341</v>
      </c>
      <c r="D290">
        <v>7.4</v>
      </c>
      <c r="E290">
        <v>0</v>
      </c>
      <c r="F290" t="s">
        <v>135</v>
      </c>
      <c r="G290" t="s">
        <v>135</v>
      </c>
    </row>
    <row r="291" spans="1:7" x14ac:dyDescent="0.25">
      <c r="A291" t="s">
        <v>70</v>
      </c>
      <c r="B291" t="s">
        <v>237</v>
      </c>
      <c r="C291">
        <v>2435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06"/>
  <sheetViews>
    <sheetView showZeros="0" tabSelected="1" zoomScaleNormal="100" workbookViewId="0">
      <pane xSplit="1" ySplit="3" topLeftCell="B172" activePane="bottomRight" state="frozen"/>
      <selection pane="topRight" activeCell="B1" sqref="B1"/>
      <selection pane="bottomLeft" activeCell="A4" sqref="A4"/>
      <selection pane="bottomRight" activeCell="C184" sqref="C184"/>
    </sheetView>
  </sheetViews>
  <sheetFormatPr defaultRowHeight="15" x14ac:dyDescent="0.25"/>
  <cols>
    <col min="1" max="1" width="9.140625" style="19"/>
    <col min="2" max="2" width="34.140625" style="3" customWidth="1"/>
    <col min="3" max="3" width="57.140625" style="3" customWidth="1"/>
    <col min="4" max="4" width="7" style="1" customWidth="1"/>
    <col min="5" max="5" width="9.140625" style="1"/>
    <col min="6" max="6" width="4.140625" style="1" customWidth="1"/>
    <col min="7" max="7" width="6.85546875" style="1" customWidth="1"/>
    <col min="8" max="8" width="4.42578125" style="1" customWidth="1"/>
    <col min="9" max="9" width="9.85546875" style="20" customWidth="1"/>
    <col min="10" max="10" width="13.7109375" style="1" bestFit="1" customWidth="1"/>
    <col min="11" max="11" width="8.28515625" style="1" bestFit="1" customWidth="1"/>
    <col min="12" max="16" width="8.28515625" style="1" customWidth="1"/>
    <col min="18" max="20" width="8.28515625" style="2" customWidth="1"/>
    <col min="21" max="16384" width="9.140625" style="1"/>
  </cols>
  <sheetData>
    <row r="1" spans="1:24" x14ac:dyDescent="0.25">
      <c r="A1" s="46" t="s">
        <v>382</v>
      </c>
      <c r="B1" s="46"/>
      <c r="C1" s="46"/>
      <c r="U1" s="38" t="s">
        <v>385</v>
      </c>
    </row>
    <row r="2" spans="1:24" x14ac:dyDescent="0.25">
      <c r="V2" s="1">
        <v>1</v>
      </c>
      <c r="W2" s="1">
        <v>6</v>
      </c>
    </row>
    <row r="3" spans="1:24" x14ac:dyDescent="0.25">
      <c r="A3" s="2" t="s">
        <v>342</v>
      </c>
      <c r="B3" s="3" t="s">
        <v>0</v>
      </c>
      <c r="C3" s="3" t="s">
        <v>1</v>
      </c>
      <c r="D3" s="1" t="s">
        <v>343</v>
      </c>
      <c r="E3" s="1" t="s">
        <v>2</v>
      </c>
      <c r="F3" s="1" t="s">
        <v>344</v>
      </c>
      <c r="G3" s="1" t="s">
        <v>345</v>
      </c>
      <c r="H3" s="1" t="s">
        <v>346</v>
      </c>
      <c r="I3" s="20" t="s">
        <v>239</v>
      </c>
      <c r="J3" s="1" t="s">
        <v>3</v>
      </c>
      <c r="K3" s="1" t="s">
        <v>381</v>
      </c>
      <c r="L3" s="1" t="s">
        <v>249</v>
      </c>
      <c r="M3" s="1" t="s">
        <v>251</v>
      </c>
      <c r="N3" s="1" t="s">
        <v>5</v>
      </c>
      <c r="O3" s="1" t="s">
        <v>250</v>
      </c>
      <c r="P3" s="1" t="s">
        <v>4</v>
      </c>
      <c r="Q3" s="1" t="s">
        <v>252</v>
      </c>
      <c r="R3" s="2" t="s">
        <v>347</v>
      </c>
      <c r="S3" s="4" t="s">
        <v>6</v>
      </c>
      <c r="T3" s="4" t="s">
        <v>7</v>
      </c>
      <c r="U3" s="1" t="s">
        <v>389</v>
      </c>
      <c r="V3" s="1" t="s">
        <v>386</v>
      </c>
      <c r="W3" s="1" t="s">
        <v>387</v>
      </c>
      <c r="X3" s="1" t="s">
        <v>388</v>
      </c>
    </row>
    <row r="4" spans="1:24" ht="15" customHeight="1" x14ac:dyDescent="0.25">
      <c r="A4" s="19">
        <v>1</v>
      </c>
      <c r="B4" s="41" t="s">
        <v>8</v>
      </c>
      <c r="C4" s="42" t="s">
        <v>9</v>
      </c>
      <c r="D4" s="1">
        <v>1</v>
      </c>
      <c r="E4" s="1">
        <v>26560</v>
      </c>
      <c r="G4" s="1" t="s">
        <v>348</v>
      </c>
      <c r="H4" s="1" t="s">
        <v>349</v>
      </c>
      <c r="I4" s="20" t="s">
        <v>253</v>
      </c>
      <c r="J4" s="1" t="s">
        <v>10</v>
      </c>
      <c r="K4" s="1">
        <v>1400</v>
      </c>
      <c r="P4" s="1">
        <v>8000</v>
      </c>
      <c r="R4" s="2">
        <v>1</v>
      </c>
      <c r="U4" s="1">
        <f>D4-V4*$V$2-W4*$W$2</f>
        <v>1</v>
      </c>
    </row>
    <row r="5" spans="1:24" x14ac:dyDescent="0.25">
      <c r="B5" s="41"/>
      <c r="C5" s="42"/>
      <c r="U5" s="1">
        <f t="shared" ref="U5:U68" si="0">D5-V5*$V$2-W5*$W$2</f>
        <v>0</v>
      </c>
    </row>
    <row r="6" spans="1:24" s="5" customFormat="1" x14ac:dyDescent="0.25">
      <c r="A6" s="22"/>
      <c r="B6" s="45"/>
      <c r="C6" s="45"/>
      <c r="I6" s="23"/>
      <c r="R6" s="24"/>
      <c r="S6" s="6"/>
      <c r="T6" s="6"/>
      <c r="U6" s="1">
        <f t="shared" si="0"/>
        <v>0</v>
      </c>
    </row>
    <row r="7" spans="1:24" ht="15" customHeight="1" x14ac:dyDescent="0.25">
      <c r="A7" s="19">
        <v>2</v>
      </c>
      <c r="B7" s="41" t="s">
        <v>11</v>
      </c>
      <c r="C7" s="47" t="s">
        <v>12</v>
      </c>
      <c r="D7" s="1">
        <v>1</v>
      </c>
      <c r="E7" s="1">
        <v>26525</v>
      </c>
      <c r="G7" s="1" t="s">
        <v>350</v>
      </c>
      <c r="H7" s="1" t="s">
        <v>349</v>
      </c>
      <c r="I7" s="20" t="s">
        <v>240</v>
      </c>
      <c r="J7" s="1" t="s">
        <v>13</v>
      </c>
      <c r="K7" s="1">
        <v>1400</v>
      </c>
      <c r="P7" s="1">
        <v>3000</v>
      </c>
      <c r="R7" s="2">
        <v>1</v>
      </c>
      <c r="U7" s="1">
        <f t="shared" si="0"/>
        <v>1</v>
      </c>
    </row>
    <row r="8" spans="1:24" x14ac:dyDescent="0.25">
      <c r="B8" s="41"/>
      <c r="C8" s="42"/>
      <c r="U8" s="1">
        <f t="shared" si="0"/>
        <v>0</v>
      </c>
    </row>
    <row r="9" spans="1:24" x14ac:dyDescent="0.25">
      <c r="C9" s="42"/>
      <c r="U9" s="1">
        <f t="shared" si="0"/>
        <v>0</v>
      </c>
    </row>
    <row r="10" spans="1:24" x14ac:dyDescent="0.25">
      <c r="C10" s="42"/>
      <c r="U10" s="1">
        <f t="shared" si="0"/>
        <v>0</v>
      </c>
    </row>
    <row r="11" spans="1:24" x14ac:dyDescent="0.25">
      <c r="C11" s="42"/>
      <c r="U11" s="1">
        <f t="shared" si="0"/>
        <v>0</v>
      </c>
    </row>
    <row r="12" spans="1:24" ht="15" customHeight="1" x14ac:dyDescent="0.25">
      <c r="A12" s="19">
        <v>3</v>
      </c>
      <c r="B12" s="41" t="s">
        <v>14</v>
      </c>
      <c r="C12" s="41" t="s">
        <v>15</v>
      </c>
      <c r="D12" s="1">
        <v>1</v>
      </c>
      <c r="E12" s="1">
        <v>2740</v>
      </c>
      <c r="G12" s="1" t="s">
        <v>350</v>
      </c>
      <c r="H12" s="1" t="s">
        <v>349</v>
      </c>
      <c r="I12" s="20" t="s">
        <v>240</v>
      </c>
      <c r="J12" s="1" t="s">
        <v>16</v>
      </c>
      <c r="K12" s="1">
        <v>500</v>
      </c>
      <c r="P12" s="1">
        <v>1520</v>
      </c>
      <c r="R12" s="2">
        <v>1</v>
      </c>
      <c r="U12" s="1">
        <f t="shared" si="0"/>
        <v>1</v>
      </c>
    </row>
    <row r="13" spans="1:24" x14ac:dyDescent="0.25">
      <c r="B13" s="41"/>
      <c r="C13" s="41"/>
      <c r="U13" s="1">
        <f t="shared" si="0"/>
        <v>0</v>
      </c>
    </row>
    <row r="14" spans="1:24" x14ac:dyDescent="0.25">
      <c r="C14" s="41"/>
      <c r="U14" s="1">
        <f t="shared" si="0"/>
        <v>0</v>
      </c>
    </row>
    <row r="15" spans="1:24" x14ac:dyDescent="0.25">
      <c r="C15" s="41"/>
      <c r="U15" s="1">
        <f t="shared" si="0"/>
        <v>0</v>
      </c>
    </row>
    <row r="16" spans="1:24" x14ac:dyDescent="0.25">
      <c r="C16" s="41"/>
      <c r="U16" s="1">
        <f t="shared" si="0"/>
        <v>0</v>
      </c>
    </row>
    <row r="17" spans="1:21" ht="15" customHeight="1" x14ac:dyDescent="0.25">
      <c r="A17" s="19">
        <v>4</v>
      </c>
      <c r="B17" s="41" t="s">
        <v>17</v>
      </c>
      <c r="C17" s="41" t="s">
        <v>18</v>
      </c>
      <c r="D17" s="1">
        <v>1</v>
      </c>
      <c r="E17" s="1">
        <v>820</v>
      </c>
      <c r="G17" s="1" t="s">
        <v>350</v>
      </c>
      <c r="H17" s="1" t="s">
        <v>349</v>
      </c>
      <c r="I17" s="20" t="s">
        <v>240</v>
      </c>
      <c r="J17" s="1" t="s">
        <v>19</v>
      </c>
      <c r="K17" s="1">
        <v>300</v>
      </c>
      <c r="P17" s="1">
        <v>1200</v>
      </c>
      <c r="R17" s="2">
        <v>1</v>
      </c>
      <c r="U17" s="1">
        <f t="shared" si="0"/>
        <v>1</v>
      </c>
    </row>
    <row r="18" spans="1:21" x14ac:dyDescent="0.25">
      <c r="B18" s="41"/>
      <c r="C18" s="41"/>
      <c r="U18" s="1">
        <f t="shared" si="0"/>
        <v>0</v>
      </c>
    </row>
    <row r="19" spans="1:21" x14ac:dyDescent="0.25">
      <c r="C19" s="41"/>
      <c r="U19" s="1">
        <f t="shared" si="0"/>
        <v>0</v>
      </c>
    </row>
    <row r="20" spans="1:21" x14ac:dyDescent="0.25">
      <c r="C20" s="41"/>
      <c r="U20" s="1">
        <f t="shared" si="0"/>
        <v>0</v>
      </c>
    </row>
    <row r="21" spans="1:21" x14ac:dyDescent="0.25">
      <c r="C21" s="41"/>
      <c r="U21" s="1">
        <f t="shared" si="0"/>
        <v>0</v>
      </c>
    </row>
    <row r="22" spans="1:21" ht="15" customHeight="1" x14ac:dyDescent="0.25">
      <c r="A22" s="19">
        <v>5</v>
      </c>
      <c r="B22" s="41" t="s">
        <v>20</v>
      </c>
      <c r="C22" s="41" t="s">
        <v>18</v>
      </c>
      <c r="D22" s="1">
        <v>2</v>
      </c>
      <c r="E22" s="1">
        <v>820</v>
      </c>
      <c r="G22" s="1" t="s">
        <v>350</v>
      </c>
      <c r="H22" s="1" t="s">
        <v>349</v>
      </c>
      <c r="I22" s="20" t="s">
        <v>240</v>
      </c>
      <c r="J22" s="1" t="s">
        <v>21</v>
      </c>
      <c r="K22" s="1">
        <v>300</v>
      </c>
      <c r="P22" s="1">
        <v>1200</v>
      </c>
      <c r="R22" s="2">
        <v>1</v>
      </c>
      <c r="U22" s="1">
        <f t="shared" si="0"/>
        <v>2</v>
      </c>
    </row>
    <row r="23" spans="1:21" x14ac:dyDescent="0.25">
      <c r="B23" s="41"/>
      <c r="C23" s="41"/>
      <c r="U23" s="1">
        <f t="shared" si="0"/>
        <v>0</v>
      </c>
    </row>
    <row r="24" spans="1:21" x14ac:dyDescent="0.25">
      <c r="C24" s="41"/>
      <c r="U24" s="1">
        <f t="shared" si="0"/>
        <v>0</v>
      </c>
    </row>
    <row r="25" spans="1:21" x14ac:dyDescent="0.25">
      <c r="C25" s="41"/>
      <c r="U25" s="1">
        <f t="shared" si="0"/>
        <v>0</v>
      </c>
    </row>
    <row r="26" spans="1:21" x14ac:dyDescent="0.25">
      <c r="C26" s="41"/>
      <c r="U26" s="1">
        <f t="shared" si="0"/>
        <v>0</v>
      </c>
    </row>
    <row r="27" spans="1:21" ht="15" customHeight="1" x14ac:dyDescent="0.25">
      <c r="A27" s="19">
        <v>6</v>
      </c>
      <c r="B27" s="41" t="s">
        <v>22</v>
      </c>
      <c r="C27" s="41" t="s">
        <v>23</v>
      </c>
      <c r="D27" s="1">
        <v>1</v>
      </c>
      <c r="E27" s="1">
        <v>305</v>
      </c>
      <c r="G27" s="1" t="s">
        <v>350</v>
      </c>
      <c r="H27" s="1" t="s">
        <v>349</v>
      </c>
      <c r="I27" s="20" t="s">
        <v>240</v>
      </c>
      <c r="J27" s="1" t="s">
        <v>24</v>
      </c>
      <c r="K27" s="1">
        <v>150</v>
      </c>
      <c r="P27" s="1">
        <v>990</v>
      </c>
      <c r="R27" s="2">
        <v>1</v>
      </c>
      <c r="U27" s="1">
        <f t="shared" si="0"/>
        <v>1</v>
      </c>
    </row>
    <row r="28" spans="1:21" x14ac:dyDescent="0.25">
      <c r="B28" s="41"/>
      <c r="C28" s="41"/>
      <c r="U28" s="1">
        <f t="shared" si="0"/>
        <v>0</v>
      </c>
    </row>
    <row r="29" spans="1:21" x14ac:dyDescent="0.25">
      <c r="C29" s="41"/>
      <c r="U29" s="1">
        <f t="shared" si="0"/>
        <v>0</v>
      </c>
    </row>
    <row r="30" spans="1:21" x14ac:dyDescent="0.25">
      <c r="C30" s="41"/>
      <c r="U30" s="1">
        <f t="shared" si="0"/>
        <v>0</v>
      </c>
    </row>
    <row r="31" spans="1:21" x14ac:dyDescent="0.25">
      <c r="C31" s="41"/>
      <c r="U31" s="1">
        <f t="shared" si="0"/>
        <v>0</v>
      </c>
    </row>
    <row r="32" spans="1:21" x14ac:dyDescent="0.25">
      <c r="A32" s="19">
        <v>7</v>
      </c>
      <c r="B32" s="41" t="s">
        <v>25</v>
      </c>
      <c r="C32" s="41" t="s">
        <v>26</v>
      </c>
      <c r="D32" s="1">
        <v>1</v>
      </c>
      <c r="E32" s="1">
        <v>70</v>
      </c>
      <c r="G32" s="1" t="s">
        <v>350</v>
      </c>
      <c r="H32" s="1" t="s">
        <v>349</v>
      </c>
      <c r="I32" s="20" t="s">
        <v>240</v>
      </c>
      <c r="J32" s="1" t="s">
        <v>27</v>
      </c>
      <c r="K32" s="1">
        <v>80</v>
      </c>
      <c r="P32" s="1">
        <v>356</v>
      </c>
      <c r="R32" s="2">
        <v>1</v>
      </c>
      <c r="U32" s="1">
        <f t="shared" si="0"/>
        <v>1</v>
      </c>
    </row>
    <row r="33" spans="1:26" x14ac:dyDescent="0.25">
      <c r="B33" s="41"/>
      <c r="C33" s="41"/>
      <c r="U33" s="1">
        <f t="shared" si="0"/>
        <v>0</v>
      </c>
    </row>
    <row r="34" spans="1:26" x14ac:dyDescent="0.25">
      <c r="C34" s="41"/>
      <c r="U34" s="1">
        <f t="shared" si="0"/>
        <v>0</v>
      </c>
    </row>
    <row r="35" spans="1:26" x14ac:dyDescent="0.25">
      <c r="C35" s="41"/>
      <c r="U35" s="1">
        <f t="shared" si="0"/>
        <v>0</v>
      </c>
    </row>
    <row r="36" spans="1:26" x14ac:dyDescent="0.25">
      <c r="A36" s="19">
        <v>8</v>
      </c>
      <c r="B36" s="41" t="s">
        <v>28</v>
      </c>
      <c r="C36" s="41" t="s">
        <v>29</v>
      </c>
      <c r="D36" s="1">
        <v>1</v>
      </c>
      <c r="E36" s="1">
        <v>31</v>
      </c>
      <c r="G36" s="1" t="s">
        <v>350</v>
      </c>
      <c r="H36" s="1" t="s">
        <v>349</v>
      </c>
      <c r="I36" s="20" t="s">
        <v>240</v>
      </c>
      <c r="J36" s="1" t="s">
        <v>30</v>
      </c>
      <c r="K36" s="1">
        <v>50</v>
      </c>
      <c r="P36" s="1">
        <v>200</v>
      </c>
      <c r="R36" s="2">
        <v>1</v>
      </c>
      <c r="U36" s="1">
        <f t="shared" si="0"/>
        <v>1</v>
      </c>
    </row>
    <row r="37" spans="1:26" x14ac:dyDescent="0.25">
      <c r="B37" s="41"/>
      <c r="C37" s="41"/>
      <c r="U37" s="1">
        <f t="shared" si="0"/>
        <v>0</v>
      </c>
    </row>
    <row r="38" spans="1:26" x14ac:dyDescent="0.25">
      <c r="C38" s="41"/>
      <c r="U38" s="1">
        <f t="shared" si="0"/>
        <v>0</v>
      </c>
    </row>
    <row r="39" spans="1:26" x14ac:dyDescent="0.25">
      <c r="C39" s="41"/>
      <c r="U39" s="1">
        <f t="shared" si="0"/>
        <v>0</v>
      </c>
    </row>
    <row r="40" spans="1:26" ht="15" customHeight="1" x14ac:dyDescent="0.25">
      <c r="A40" s="19">
        <v>9</v>
      </c>
      <c r="B40" s="41" t="s">
        <v>31</v>
      </c>
      <c r="C40" s="41" t="s">
        <v>32</v>
      </c>
      <c r="D40" s="1">
        <v>1</v>
      </c>
      <c r="E40" s="1">
        <v>235</v>
      </c>
      <c r="G40" s="1" t="s">
        <v>350</v>
      </c>
      <c r="H40" s="1" t="s">
        <v>349</v>
      </c>
      <c r="I40" s="20" t="s">
        <v>240</v>
      </c>
      <c r="J40" s="1" t="s">
        <v>33</v>
      </c>
      <c r="K40" s="1">
        <v>150</v>
      </c>
      <c r="P40" s="1">
        <v>990</v>
      </c>
      <c r="R40" s="2">
        <v>1</v>
      </c>
      <c r="U40" s="1">
        <f t="shared" si="0"/>
        <v>1</v>
      </c>
    </row>
    <row r="41" spans="1:26" x14ac:dyDescent="0.25">
      <c r="B41" s="41"/>
      <c r="C41" s="41"/>
      <c r="U41" s="1">
        <f t="shared" si="0"/>
        <v>0</v>
      </c>
    </row>
    <row r="42" spans="1:26" x14ac:dyDescent="0.25">
      <c r="C42" s="41"/>
      <c r="U42" s="1">
        <f t="shared" si="0"/>
        <v>0</v>
      </c>
    </row>
    <row r="43" spans="1:26" ht="15" customHeight="1" x14ac:dyDescent="0.25">
      <c r="A43" s="19">
        <v>10</v>
      </c>
      <c r="B43" s="3" t="s">
        <v>34</v>
      </c>
      <c r="C43" s="41" t="s">
        <v>35</v>
      </c>
      <c r="D43" s="1">
        <v>3</v>
      </c>
      <c r="E43" s="1">
        <v>42</v>
      </c>
      <c r="G43" s="1" t="s">
        <v>350</v>
      </c>
      <c r="H43" s="1" t="s">
        <v>349</v>
      </c>
      <c r="I43" s="20" t="s">
        <v>240</v>
      </c>
      <c r="J43" s="1" t="s">
        <v>36</v>
      </c>
      <c r="K43" s="1">
        <v>80</v>
      </c>
      <c r="P43" s="1">
        <v>356</v>
      </c>
      <c r="R43" s="2">
        <v>1</v>
      </c>
      <c r="U43" s="1">
        <f t="shared" si="0"/>
        <v>3</v>
      </c>
    </row>
    <row r="44" spans="1:26" x14ac:dyDescent="0.25">
      <c r="C44" s="41"/>
      <c r="U44" s="1">
        <f t="shared" si="0"/>
        <v>0</v>
      </c>
    </row>
    <row r="45" spans="1:26" x14ac:dyDescent="0.25">
      <c r="C45" s="41"/>
      <c r="U45" s="1">
        <f t="shared" si="0"/>
        <v>0</v>
      </c>
    </row>
    <row r="46" spans="1:26" ht="15" customHeight="1" x14ac:dyDescent="0.25">
      <c r="A46" s="19">
        <v>11</v>
      </c>
      <c r="B46" s="3" t="s">
        <v>34</v>
      </c>
      <c r="C46" s="42" t="s">
        <v>37</v>
      </c>
      <c r="D46" s="1">
        <v>18</v>
      </c>
      <c r="E46" s="1">
        <v>15</v>
      </c>
      <c r="G46" s="1" t="s">
        <v>350</v>
      </c>
      <c r="H46" s="1" t="s">
        <v>349</v>
      </c>
      <c r="I46" s="20" t="s">
        <v>240</v>
      </c>
      <c r="J46" s="1" t="s">
        <v>38</v>
      </c>
      <c r="K46" s="1">
        <v>50</v>
      </c>
      <c r="P46" s="1">
        <v>200</v>
      </c>
      <c r="R46" s="2">
        <v>1</v>
      </c>
      <c r="U46" s="1">
        <f t="shared" si="0"/>
        <v>11</v>
      </c>
      <c r="V46" s="1">
        <v>1</v>
      </c>
      <c r="W46" s="1">
        <v>1</v>
      </c>
    </row>
    <row r="47" spans="1:26" s="5" customFormat="1" x14ac:dyDescent="0.25">
      <c r="A47" s="25"/>
      <c r="B47" s="7"/>
      <c r="C47" s="42"/>
      <c r="D47" s="1"/>
      <c r="E47" s="8"/>
      <c r="F47" s="8"/>
      <c r="G47" s="8"/>
      <c r="H47" s="8"/>
      <c r="I47" s="26"/>
      <c r="J47" s="8"/>
      <c r="K47" s="8"/>
      <c r="L47" s="8"/>
      <c r="M47" s="8"/>
      <c r="N47" s="8"/>
      <c r="O47" s="8"/>
      <c r="P47" s="8"/>
      <c r="R47" s="6"/>
      <c r="S47" s="6"/>
      <c r="T47" s="6"/>
      <c r="U47" s="1">
        <f t="shared" si="0"/>
        <v>0</v>
      </c>
      <c r="V47" s="8"/>
      <c r="W47" s="8"/>
      <c r="X47" s="8"/>
      <c r="Y47" s="8"/>
      <c r="Z47" s="8"/>
    </row>
    <row r="48" spans="1:26" s="8" customFormat="1" x14ac:dyDescent="0.25">
      <c r="A48" s="25"/>
      <c r="B48" s="7"/>
      <c r="C48" s="42"/>
      <c r="D48" s="1"/>
      <c r="I48" s="26"/>
      <c r="R48" s="6"/>
      <c r="S48" s="6"/>
      <c r="T48" s="6"/>
      <c r="U48" s="1">
        <f t="shared" si="0"/>
        <v>0</v>
      </c>
    </row>
    <row r="49" spans="1:23" s="8" customFormat="1" ht="30" x14ac:dyDescent="0.25">
      <c r="A49" s="25">
        <v>12</v>
      </c>
      <c r="B49" s="7" t="s">
        <v>39</v>
      </c>
      <c r="C49" s="42" t="s">
        <v>40</v>
      </c>
      <c r="D49" s="1">
        <v>29</v>
      </c>
      <c r="E49" s="8">
        <v>0.8</v>
      </c>
      <c r="G49" s="8" t="s">
        <v>351</v>
      </c>
      <c r="H49" s="8" t="s">
        <v>349</v>
      </c>
      <c r="I49" s="20" t="s">
        <v>240</v>
      </c>
      <c r="J49" s="8" t="s">
        <v>41</v>
      </c>
      <c r="K49" s="8">
        <v>15</v>
      </c>
      <c r="P49" s="8">
        <v>180</v>
      </c>
      <c r="R49" s="6">
        <v>3</v>
      </c>
      <c r="S49" s="6"/>
      <c r="T49" s="6"/>
      <c r="U49" s="1">
        <f t="shared" si="0"/>
        <v>14</v>
      </c>
      <c r="V49" s="8">
        <v>3</v>
      </c>
      <c r="W49" s="8">
        <v>2</v>
      </c>
    </row>
    <row r="50" spans="1:23" s="8" customFormat="1" x14ac:dyDescent="0.25">
      <c r="A50" s="25"/>
      <c r="B50" s="7"/>
      <c r="C50" s="42"/>
      <c r="D50" s="1"/>
      <c r="I50" s="26"/>
      <c r="R50" s="6"/>
      <c r="S50" s="6"/>
      <c r="T50" s="6"/>
      <c r="U50" s="1">
        <f t="shared" si="0"/>
        <v>0</v>
      </c>
    </row>
    <row r="51" spans="1:23" x14ac:dyDescent="0.25">
      <c r="A51" s="19">
        <v>13</v>
      </c>
      <c r="B51" s="17" t="s">
        <v>42</v>
      </c>
      <c r="C51" s="43" t="s">
        <v>43</v>
      </c>
      <c r="D51" s="1">
        <v>2</v>
      </c>
      <c r="E51" s="1">
        <v>1.44</v>
      </c>
      <c r="G51" s="1" t="s">
        <v>352</v>
      </c>
      <c r="H51" s="1" t="s">
        <v>349</v>
      </c>
      <c r="I51" s="20" t="s">
        <v>253</v>
      </c>
      <c r="J51" s="1" t="s">
        <v>44</v>
      </c>
      <c r="R51" s="2">
        <v>3</v>
      </c>
      <c r="U51" s="1">
        <f t="shared" si="0"/>
        <v>2</v>
      </c>
    </row>
    <row r="52" spans="1:23" x14ac:dyDescent="0.25">
      <c r="B52" s="17"/>
      <c r="C52" s="44"/>
      <c r="U52" s="1">
        <f t="shared" si="0"/>
        <v>0</v>
      </c>
    </row>
    <row r="53" spans="1:23" ht="15" customHeight="1" x14ac:dyDescent="0.25">
      <c r="A53" s="19">
        <v>14</v>
      </c>
      <c r="B53" s="41" t="s">
        <v>45</v>
      </c>
      <c r="C53" s="41" t="s">
        <v>46</v>
      </c>
      <c r="D53" s="1">
        <v>2</v>
      </c>
      <c r="E53" s="1">
        <v>39.5</v>
      </c>
      <c r="G53" s="1" t="s">
        <v>353</v>
      </c>
      <c r="H53" s="1" t="s">
        <v>349</v>
      </c>
      <c r="I53" s="20" t="s">
        <v>253</v>
      </c>
      <c r="J53" s="1" t="s">
        <v>47</v>
      </c>
      <c r="K53" s="1">
        <v>50</v>
      </c>
      <c r="P53" s="1">
        <v>660</v>
      </c>
      <c r="R53" s="2">
        <v>1</v>
      </c>
      <c r="U53" s="1">
        <f t="shared" si="0"/>
        <v>2</v>
      </c>
    </row>
    <row r="54" spans="1:23" x14ac:dyDescent="0.25">
      <c r="B54" s="41"/>
      <c r="C54" s="41"/>
      <c r="U54" s="1">
        <f t="shared" si="0"/>
        <v>0</v>
      </c>
    </row>
    <row r="55" spans="1:23" s="8" customFormat="1" ht="30" customHeight="1" x14ac:dyDescent="0.25">
      <c r="A55" s="25">
        <v>15</v>
      </c>
      <c r="B55" s="18" t="s">
        <v>48</v>
      </c>
      <c r="C55" s="7" t="s">
        <v>49</v>
      </c>
      <c r="D55" s="8">
        <v>1</v>
      </c>
      <c r="E55" s="8">
        <v>145</v>
      </c>
      <c r="G55" s="8" t="s">
        <v>354</v>
      </c>
      <c r="H55" s="8" t="s">
        <v>349</v>
      </c>
      <c r="I55" s="26" t="s">
        <v>253</v>
      </c>
      <c r="J55" s="8" t="s">
        <v>50</v>
      </c>
      <c r="K55" s="8">
        <v>100</v>
      </c>
      <c r="P55" s="8">
        <v>430</v>
      </c>
      <c r="R55" s="6">
        <v>1</v>
      </c>
      <c r="S55" s="6"/>
      <c r="T55" s="6"/>
      <c r="U55" s="1">
        <f t="shared" si="0"/>
        <v>1</v>
      </c>
    </row>
    <row r="56" spans="1:23" ht="15" customHeight="1" x14ac:dyDescent="0.25">
      <c r="A56" s="19">
        <v>16</v>
      </c>
      <c r="B56" s="3" t="s">
        <v>51</v>
      </c>
      <c r="C56" s="41" t="s">
        <v>52</v>
      </c>
      <c r="D56" s="27">
        <v>46.23</v>
      </c>
      <c r="E56" s="1">
        <v>811.12</v>
      </c>
      <c r="F56" s="1" t="s">
        <v>355</v>
      </c>
      <c r="G56" s="1" t="s">
        <v>356</v>
      </c>
      <c r="H56" s="1" t="s">
        <v>357</v>
      </c>
      <c r="I56" s="20" t="s">
        <v>241</v>
      </c>
      <c r="J56" s="1" t="s">
        <v>53</v>
      </c>
      <c r="K56" s="1">
        <v>1400</v>
      </c>
      <c r="L56" s="1">
        <v>1420</v>
      </c>
      <c r="M56" s="1">
        <v>23.2</v>
      </c>
      <c r="P56" s="1">
        <v>1000</v>
      </c>
      <c r="R56" s="2">
        <v>1</v>
      </c>
      <c r="S56" s="2">
        <v>4.4610000000000003</v>
      </c>
      <c r="T56" s="2">
        <f>E56+24.97</f>
        <v>836.09</v>
      </c>
      <c r="U56" s="1">
        <f t="shared" si="0"/>
        <v>46.23</v>
      </c>
    </row>
    <row r="57" spans="1:23" x14ac:dyDescent="0.25">
      <c r="C57" s="41"/>
      <c r="D57" s="27"/>
      <c r="U57" s="1">
        <f t="shared" si="0"/>
        <v>0</v>
      </c>
    </row>
    <row r="58" spans="1:23" x14ac:dyDescent="0.25">
      <c r="C58" s="41"/>
      <c r="D58" s="27"/>
      <c r="U58" s="1">
        <f t="shared" si="0"/>
        <v>0</v>
      </c>
    </row>
    <row r="59" spans="1:23" ht="15" customHeight="1" x14ac:dyDescent="0.25">
      <c r="A59" s="19">
        <v>17</v>
      </c>
      <c r="B59" s="3" t="s">
        <v>51</v>
      </c>
      <c r="C59" s="41" t="s">
        <v>54</v>
      </c>
      <c r="D59" s="27">
        <v>47.927</v>
      </c>
      <c r="E59" s="1">
        <v>655.9</v>
      </c>
      <c r="F59" s="1" t="s">
        <v>355</v>
      </c>
      <c r="G59" s="1" t="s">
        <v>356</v>
      </c>
      <c r="H59" s="1" t="s">
        <v>357</v>
      </c>
      <c r="I59" s="20" t="s">
        <v>241</v>
      </c>
      <c r="J59" s="1" t="s">
        <v>55</v>
      </c>
      <c r="K59" s="1">
        <v>1400</v>
      </c>
      <c r="L59" s="1">
        <v>1420</v>
      </c>
      <c r="M59" s="1">
        <v>18.7</v>
      </c>
      <c r="P59" s="1">
        <v>1000</v>
      </c>
      <c r="R59" s="2">
        <v>1</v>
      </c>
      <c r="S59" s="2">
        <v>4.4610000000000003</v>
      </c>
      <c r="T59" s="2">
        <f>E59+24.97</f>
        <v>680.87</v>
      </c>
      <c r="U59" s="1">
        <f t="shared" si="0"/>
        <v>47.927</v>
      </c>
    </row>
    <row r="60" spans="1:23" x14ac:dyDescent="0.25">
      <c r="C60" s="41"/>
      <c r="D60" s="27"/>
      <c r="U60" s="1">
        <f t="shared" si="0"/>
        <v>0</v>
      </c>
    </row>
    <row r="61" spans="1:23" x14ac:dyDescent="0.25">
      <c r="C61" s="41"/>
      <c r="D61" s="27"/>
      <c r="U61" s="1">
        <f t="shared" si="0"/>
        <v>0</v>
      </c>
    </row>
    <row r="62" spans="1:23" ht="15" customHeight="1" x14ac:dyDescent="0.25">
      <c r="A62" s="19">
        <v>18</v>
      </c>
      <c r="B62" s="3" t="s">
        <v>51</v>
      </c>
      <c r="C62" s="41" t="s">
        <v>56</v>
      </c>
      <c r="D62" s="27">
        <v>6.1509999999999998</v>
      </c>
      <c r="E62" s="1">
        <v>655.9</v>
      </c>
      <c r="G62" s="1" t="s">
        <v>356</v>
      </c>
      <c r="H62" s="1" t="s">
        <v>357</v>
      </c>
      <c r="I62" s="20" t="s">
        <v>241</v>
      </c>
      <c r="J62" s="1" t="s">
        <v>57</v>
      </c>
      <c r="K62" s="1">
        <v>1400</v>
      </c>
      <c r="L62" s="1">
        <v>1420</v>
      </c>
      <c r="M62" s="1">
        <v>18.7</v>
      </c>
      <c r="P62" s="1">
        <v>1000</v>
      </c>
      <c r="R62" s="2">
        <v>1</v>
      </c>
      <c r="S62" s="2">
        <v>4.4610000000000003</v>
      </c>
      <c r="U62" s="1">
        <f t="shared" si="0"/>
        <v>6.1509999999999998</v>
      </c>
    </row>
    <row r="63" spans="1:23" x14ac:dyDescent="0.25">
      <c r="C63" s="41"/>
      <c r="D63" s="27"/>
      <c r="U63" s="1">
        <f t="shared" si="0"/>
        <v>0</v>
      </c>
    </row>
    <row r="64" spans="1:23" ht="15" customHeight="1" x14ac:dyDescent="0.25">
      <c r="A64" s="19">
        <v>19</v>
      </c>
      <c r="B64" s="3" t="s">
        <v>51</v>
      </c>
      <c r="C64" s="41" t="s">
        <v>58</v>
      </c>
      <c r="D64" s="27">
        <v>18.234999999999999</v>
      </c>
      <c r="E64" s="1">
        <v>352.5</v>
      </c>
      <c r="F64" s="1" t="s">
        <v>355</v>
      </c>
      <c r="G64" s="1" t="s">
        <v>356</v>
      </c>
      <c r="H64" s="1" t="s">
        <v>357</v>
      </c>
      <c r="I64" s="20" t="s">
        <v>241</v>
      </c>
      <c r="J64" s="1" t="s">
        <v>59</v>
      </c>
      <c r="K64" s="1">
        <v>1000</v>
      </c>
      <c r="L64" s="1">
        <v>1020</v>
      </c>
      <c r="M64" s="1">
        <v>14</v>
      </c>
      <c r="P64" s="1">
        <v>1000</v>
      </c>
      <c r="R64" s="2">
        <v>1</v>
      </c>
      <c r="S64" s="2">
        <v>3.8330000000000002</v>
      </c>
      <c r="T64" s="2">
        <f>E64+16.44</f>
        <v>368.94</v>
      </c>
      <c r="U64" s="1">
        <f t="shared" si="0"/>
        <v>18.234999999999999</v>
      </c>
    </row>
    <row r="65" spans="1:21" x14ac:dyDescent="0.25">
      <c r="C65" s="41"/>
      <c r="D65" s="27"/>
      <c r="U65" s="1">
        <f t="shared" si="0"/>
        <v>0</v>
      </c>
    </row>
    <row r="66" spans="1:21" x14ac:dyDescent="0.25">
      <c r="C66" s="41"/>
      <c r="D66" s="27"/>
      <c r="U66" s="1">
        <f t="shared" si="0"/>
        <v>0</v>
      </c>
    </row>
    <row r="67" spans="1:21" ht="15" customHeight="1" x14ac:dyDescent="0.25">
      <c r="A67" s="19">
        <v>20</v>
      </c>
      <c r="B67" s="3" t="s">
        <v>51</v>
      </c>
      <c r="C67" s="41" t="s">
        <v>60</v>
      </c>
      <c r="D67" s="27">
        <v>31.900000000000002</v>
      </c>
      <c r="E67" s="1">
        <v>104</v>
      </c>
      <c r="F67" s="1" t="s">
        <v>355</v>
      </c>
      <c r="G67" s="1" t="s">
        <v>356</v>
      </c>
      <c r="H67" s="1" t="s">
        <v>357</v>
      </c>
      <c r="I67" s="20" t="s">
        <v>241</v>
      </c>
      <c r="J67" s="1" t="s">
        <v>61</v>
      </c>
      <c r="K67" s="1">
        <v>500</v>
      </c>
      <c r="L67" s="1">
        <v>530</v>
      </c>
      <c r="M67" s="1">
        <v>8</v>
      </c>
      <c r="P67" s="1">
        <v>1000</v>
      </c>
      <c r="R67" s="2">
        <v>1</v>
      </c>
      <c r="S67" s="2">
        <v>1.665</v>
      </c>
      <c r="T67" s="2">
        <f>E67+6.66</f>
        <v>110.66</v>
      </c>
      <c r="U67" s="1">
        <f t="shared" si="0"/>
        <v>31.900000000000002</v>
      </c>
    </row>
    <row r="68" spans="1:21" x14ac:dyDescent="0.25">
      <c r="C68" s="41"/>
      <c r="D68" s="27"/>
      <c r="U68" s="1">
        <f t="shared" si="0"/>
        <v>0</v>
      </c>
    </row>
    <row r="69" spans="1:21" x14ac:dyDescent="0.25">
      <c r="C69" s="41"/>
      <c r="D69" s="27"/>
      <c r="U69" s="1">
        <f t="shared" ref="U69:U132" si="1">D69-V69*$V$2-W69*$W$2</f>
        <v>0</v>
      </c>
    </row>
    <row r="70" spans="1:21" ht="15" customHeight="1" x14ac:dyDescent="0.25">
      <c r="A70" s="19">
        <v>21</v>
      </c>
      <c r="B70" s="3" t="s">
        <v>51</v>
      </c>
      <c r="C70" s="41" t="s">
        <v>62</v>
      </c>
      <c r="D70" s="27">
        <v>1.615</v>
      </c>
      <c r="E70" s="1">
        <v>104</v>
      </c>
      <c r="G70" s="1" t="s">
        <v>356</v>
      </c>
      <c r="H70" s="1" t="s">
        <v>357</v>
      </c>
      <c r="I70" s="20" t="s">
        <v>241</v>
      </c>
      <c r="J70" s="1" t="s">
        <v>63</v>
      </c>
      <c r="K70" s="1">
        <v>500</v>
      </c>
      <c r="L70" s="1">
        <v>530</v>
      </c>
      <c r="M70" s="1">
        <v>8</v>
      </c>
      <c r="P70" s="1">
        <v>1000</v>
      </c>
      <c r="R70" s="2">
        <v>1</v>
      </c>
      <c r="S70" s="2">
        <v>1.665</v>
      </c>
      <c r="U70" s="1">
        <f t="shared" si="1"/>
        <v>1.615</v>
      </c>
    </row>
    <row r="71" spans="1:21" ht="15" customHeight="1" x14ac:dyDescent="0.25">
      <c r="C71" s="41"/>
      <c r="D71" s="27"/>
      <c r="U71" s="1">
        <f t="shared" si="1"/>
        <v>0</v>
      </c>
    </row>
    <row r="72" spans="1:21" ht="15" customHeight="1" x14ac:dyDescent="0.25">
      <c r="A72" s="19">
        <v>22</v>
      </c>
      <c r="B72" s="3" t="s">
        <v>64</v>
      </c>
      <c r="C72" s="41" t="s">
        <v>390</v>
      </c>
      <c r="D72" s="27">
        <v>0.25</v>
      </c>
      <c r="E72" s="1">
        <v>82.46</v>
      </c>
      <c r="G72" s="1" t="s">
        <v>356</v>
      </c>
      <c r="H72" s="1" t="s">
        <v>357</v>
      </c>
      <c r="I72" s="20" t="s">
        <v>241</v>
      </c>
      <c r="J72" s="1" t="s">
        <v>65</v>
      </c>
      <c r="K72" s="1">
        <v>400</v>
      </c>
      <c r="L72" s="1">
        <v>426</v>
      </c>
      <c r="M72" s="1">
        <v>8</v>
      </c>
      <c r="P72" s="1">
        <v>1000</v>
      </c>
      <c r="R72" s="2">
        <v>3</v>
      </c>
      <c r="S72" s="2">
        <v>1.3380000000000001</v>
      </c>
      <c r="U72" s="1">
        <f t="shared" si="1"/>
        <v>0.25</v>
      </c>
    </row>
    <row r="73" spans="1:21" ht="15" customHeight="1" x14ac:dyDescent="0.25">
      <c r="C73" s="41"/>
      <c r="D73" s="27"/>
      <c r="U73" s="1">
        <f t="shared" si="1"/>
        <v>0</v>
      </c>
    </row>
    <row r="74" spans="1:21" ht="15" customHeight="1" x14ac:dyDescent="0.25">
      <c r="A74" s="19">
        <v>23</v>
      </c>
      <c r="B74" s="3" t="s">
        <v>66</v>
      </c>
      <c r="C74" s="41" t="s">
        <v>391</v>
      </c>
      <c r="D74" s="27">
        <v>71.02</v>
      </c>
      <c r="E74" s="1">
        <v>62.54</v>
      </c>
      <c r="F74" s="1" t="s">
        <v>355</v>
      </c>
      <c r="G74" s="1" t="s">
        <v>356</v>
      </c>
      <c r="H74" s="1" t="s">
        <v>357</v>
      </c>
      <c r="I74" s="20" t="s">
        <v>241</v>
      </c>
      <c r="J74" s="1" t="s">
        <v>67</v>
      </c>
      <c r="K74" s="1">
        <v>300</v>
      </c>
      <c r="L74" s="1">
        <v>325</v>
      </c>
      <c r="M74" s="1">
        <v>8</v>
      </c>
      <c r="P74" s="1">
        <v>1000</v>
      </c>
      <c r="R74" s="2">
        <v>3</v>
      </c>
      <c r="S74" s="2">
        <v>1.0209999999999999</v>
      </c>
      <c r="T74" s="2">
        <f>E74+2.66</f>
        <v>65.2</v>
      </c>
      <c r="U74" s="1">
        <f t="shared" si="1"/>
        <v>71.02</v>
      </c>
    </row>
    <row r="75" spans="1:21" x14ac:dyDescent="0.25">
      <c r="C75" s="41"/>
      <c r="D75" s="27"/>
      <c r="U75" s="1">
        <f t="shared" si="1"/>
        <v>0</v>
      </c>
    </row>
    <row r="76" spans="1:21" x14ac:dyDescent="0.25">
      <c r="C76" s="41"/>
      <c r="D76" s="27"/>
      <c r="U76" s="1">
        <f t="shared" si="1"/>
        <v>0</v>
      </c>
    </row>
    <row r="77" spans="1:21" ht="15" customHeight="1" x14ac:dyDescent="0.25">
      <c r="A77" s="19">
        <v>24</v>
      </c>
      <c r="B77" s="3" t="s">
        <v>64</v>
      </c>
      <c r="C77" s="41" t="s">
        <v>392</v>
      </c>
      <c r="D77" s="27">
        <v>0.3</v>
      </c>
      <c r="E77" s="1">
        <v>62.54</v>
      </c>
      <c r="G77" s="1" t="s">
        <v>356</v>
      </c>
      <c r="H77" s="1" t="s">
        <v>357</v>
      </c>
      <c r="I77" s="20" t="s">
        <v>241</v>
      </c>
      <c r="J77" s="1" t="s">
        <v>68</v>
      </c>
      <c r="K77" s="1">
        <v>300</v>
      </c>
      <c r="L77" s="1">
        <v>325</v>
      </c>
      <c r="M77" s="1">
        <v>8</v>
      </c>
      <c r="P77" s="1">
        <v>1000</v>
      </c>
      <c r="R77" s="2">
        <v>3</v>
      </c>
      <c r="S77" s="2">
        <v>1.0209999999999999</v>
      </c>
      <c r="U77" s="1">
        <f t="shared" si="1"/>
        <v>0.3</v>
      </c>
    </row>
    <row r="78" spans="1:21" ht="15" customHeight="1" x14ac:dyDescent="0.25">
      <c r="C78" s="41"/>
      <c r="D78" s="27"/>
      <c r="U78" s="1">
        <f t="shared" si="1"/>
        <v>0</v>
      </c>
    </row>
    <row r="79" spans="1:21" ht="15" customHeight="1" x14ac:dyDescent="0.25">
      <c r="A79" s="19">
        <v>25</v>
      </c>
      <c r="B79" s="3" t="s">
        <v>64</v>
      </c>
      <c r="C79" s="41" t="s">
        <v>393</v>
      </c>
      <c r="D79" s="27">
        <v>1</v>
      </c>
      <c r="E79" s="1">
        <v>31.52</v>
      </c>
      <c r="F79" s="1" t="s">
        <v>355</v>
      </c>
      <c r="G79" s="1" t="s">
        <v>356</v>
      </c>
      <c r="H79" s="1" t="s">
        <v>357</v>
      </c>
      <c r="I79" s="20" t="s">
        <v>241</v>
      </c>
      <c r="J79" s="1" t="s">
        <v>69</v>
      </c>
      <c r="K79" s="1">
        <v>200</v>
      </c>
      <c r="L79" s="1">
        <v>219</v>
      </c>
      <c r="M79" s="1">
        <v>6</v>
      </c>
      <c r="P79" s="1">
        <v>1000</v>
      </c>
      <c r="R79" s="2">
        <v>3</v>
      </c>
      <c r="S79" s="2">
        <v>0.69</v>
      </c>
      <c r="T79" s="2">
        <f>E79+1.76</f>
        <v>33.28</v>
      </c>
      <c r="U79" s="1">
        <f t="shared" si="1"/>
        <v>1</v>
      </c>
    </row>
    <row r="80" spans="1:21" ht="15" customHeight="1" x14ac:dyDescent="0.25">
      <c r="C80" s="41"/>
      <c r="D80" s="27"/>
      <c r="U80" s="1">
        <f t="shared" si="1"/>
        <v>0</v>
      </c>
    </row>
    <row r="81" spans="1:23" ht="15" customHeight="1" x14ac:dyDescent="0.25">
      <c r="C81" s="41"/>
      <c r="D81" s="27"/>
      <c r="U81" s="1">
        <f t="shared" si="1"/>
        <v>0</v>
      </c>
    </row>
    <row r="82" spans="1:23" ht="15" customHeight="1" x14ac:dyDescent="0.25">
      <c r="A82" s="19">
        <v>26</v>
      </c>
      <c r="B82" s="3" t="s">
        <v>64</v>
      </c>
      <c r="C82" s="41" t="s">
        <v>394</v>
      </c>
      <c r="D82" s="27">
        <v>52.81900000000001</v>
      </c>
      <c r="E82" s="1">
        <v>22.64</v>
      </c>
      <c r="F82" s="1" t="s">
        <v>355</v>
      </c>
      <c r="G82" s="1" t="s">
        <v>356</v>
      </c>
      <c r="H82" s="1" t="s">
        <v>357</v>
      </c>
      <c r="I82" s="20" t="s">
        <v>241</v>
      </c>
      <c r="J82" s="1" t="s">
        <v>70</v>
      </c>
      <c r="K82" s="1">
        <v>150</v>
      </c>
      <c r="L82" s="1">
        <v>159</v>
      </c>
      <c r="M82" s="1">
        <v>6</v>
      </c>
      <c r="P82" s="1">
        <v>1000</v>
      </c>
      <c r="R82" s="2">
        <v>3</v>
      </c>
      <c r="S82" s="2">
        <v>0.5</v>
      </c>
      <c r="T82" s="2">
        <f>24.58</f>
        <v>24.58</v>
      </c>
      <c r="U82" s="1">
        <f t="shared" si="1"/>
        <v>52.81900000000001</v>
      </c>
    </row>
    <row r="83" spans="1:23" ht="15" customHeight="1" x14ac:dyDescent="0.25">
      <c r="C83" s="41"/>
      <c r="D83" s="27"/>
      <c r="U83" s="1">
        <f t="shared" si="1"/>
        <v>0</v>
      </c>
    </row>
    <row r="84" spans="1:23" ht="15" customHeight="1" x14ac:dyDescent="0.25">
      <c r="C84" s="41"/>
      <c r="D84" s="27"/>
      <c r="U84" s="1">
        <f t="shared" si="1"/>
        <v>0</v>
      </c>
    </row>
    <row r="85" spans="1:23" ht="15" customHeight="1" x14ac:dyDescent="0.25">
      <c r="A85" s="19">
        <v>27</v>
      </c>
      <c r="B85" s="3" t="s">
        <v>64</v>
      </c>
      <c r="C85" s="41" t="s">
        <v>395</v>
      </c>
      <c r="D85" s="27">
        <v>3.544</v>
      </c>
      <c r="E85" s="1">
        <v>22.64</v>
      </c>
      <c r="G85" s="1" t="s">
        <v>356</v>
      </c>
      <c r="H85" s="1" t="s">
        <v>357</v>
      </c>
      <c r="I85" s="20" t="s">
        <v>241</v>
      </c>
      <c r="J85" s="1" t="s">
        <v>71</v>
      </c>
      <c r="K85" s="1">
        <v>150</v>
      </c>
      <c r="L85" s="1">
        <v>159</v>
      </c>
      <c r="M85" s="1">
        <v>6</v>
      </c>
      <c r="P85" s="1">
        <v>1000</v>
      </c>
      <c r="R85" s="2">
        <v>3</v>
      </c>
      <c r="S85" s="2">
        <v>0.5</v>
      </c>
      <c r="U85" s="1">
        <f t="shared" si="1"/>
        <v>3.544</v>
      </c>
    </row>
    <row r="86" spans="1:23" ht="15" customHeight="1" x14ac:dyDescent="0.25">
      <c r="C86" s="41"/>
      <c r="D86" s="27"/>
      <c r="U86" s="1">
        <f t="shared" si="1"/>
        <v>0</v>
      </c>
    </row>
    <row r="87" spans="1:23" ht="15" customHeight="1" x14ac:dyDescent="0.25">
      <c r="A87" s="19">
        <v>28</v>
      </c>
      <c r="B87" s="3" t="s">
        <v>72</v>
      </c>
      <c r="C87" s="41" t="s">
        <v>73</v>
      </c>
      <c r="D87" s="27">
        <v>1</v>
      </c>
      <c r="E87" s="1">
        <v>15.1</v>
      </c>
      <c r="G87" s="1" t="s">
        <v>369</v>
      </c>
      <c r="H87" s="1" t="s">
        <v>357</v>
      </c>
      <c r="I87" s="20" t="s">
        <v>241</v>
      </c>
      <c r="J87" s="1" t="s">
        <v>74</v>
      </c>
      <c r="K87" s="1">
        <v>100</v>
      </c>
      <c r="L87" s="1">
        <v>108</v>
      </c>
      <c r="M87" s="1">
        <v>6</v>
      </c>
      <c r="P87" s="1">
        <v>1000</v>
      </c>
      <c r="R87" s="2">
        <v>3</v>
      </c>
      <c r="S87" s="2">
        <v>0.33900000000000002</v>
      </c>
      <c r="U87" s="1">
        <f t="shared" si="1"/>
        <v>1</v>
      </c>
    </row>
    <row r="88" spans="1:23" ht="15" customHeight="1" x14ac:dyDescent="0.25">
      <c r="C88" s="41"/>
      <c r="D88" s="27"/>
      <c r="U88" s="1">
        <f t="shared" si="1"/>
        <v>0</v>
      </c>
    </row>
    <row r="89" spans="1:23" ht="15" customHeight="1" x14ac:dyDescent="0.25">
      <c r="A89" s="19">
        <v>29</v>
      </c>
      <c r="B89" s="3" t="s">
        <v>72</v>
      </c>
      <c r="C89" s="41" t="s">
        <v>358</v>
      </c>
      <c r="D89" s="27">
        <v>60.808</v>
      </c>
      <c r="E89" s="1">
        <v>10.36</v>
      </c>
      <c r="F89" s="1" t="s">
        <v>355</v>
      </c>
      <c r="G89" s="1" t="s">
        <v>369</v>
      </c>
      <c r="H89" s="1" t="s">
        <v>357</v>
      </c>
      <c r="I89" s="20" t="s">
        <v>241</v>
      </c>
      <c r="J89" s="1" t="s">
        <v>75</v>
      </c>
      <c r="K89" s="1">
        <v>80</v>
      </c>
      <c r="L89" s="1">
        <v>89</v>
      </c>
      <c r="M89" s="1">
        <v>5</v>
      </c>
      <c r="P89" s="1">
        <v>1000</v>
      </c>
      <c r="R89" s="2">
        <v>3</v>
      </c>
      <c r="S89" s="2">
        <v>0.28000000000000003</v>
      </c>
      <c r="T89" s="2">
        <v>11.46</v>
      </c>
      <c r="U89" s="1">
        <f t="shared" si="1"/>
        <v>60.808</v>
      </c>
    </row>
    <row r="90" spans="1:23" ht="15" customHeight="1" x14ac:dyDescent="0.25">
      <c r="C90" s="41"/>
      <c r="D90" s="27"/>
      <c r="U90" s="1">
        <f t="shared" si="1"/>
        <v>0</v>
      </c>
    </row>
    <row r="91" spans="1:23" ht="15" customHeight="1" x14ac:dyDescent="0.25">
      <c r="A91" s="19">
        <v>30</v>
      </c>
      <c r="B91" s="3" t="s">
        <v>72</v>
      </c>
      <c r="C91" s="41" t="s">
        <v>359</v>
      </c>
      <c r="D91" s="27">
        <v>62.815000000000005</v>
      </c>
      <c r="E91" s="1">
        <v>10.36</v>
      </c>
      <c r="G91" s="1" t="s">
        <v>369</v>
      </c>
      <c r="H91" s="1" t="s">
        <v>357</v>
      </c>
      <c r="I91" s="20" t="s">
        <v>241</v>
      </c>
      <c r="J91" s="1" t="s">
        <v>76</v>
      </c>
      <c r="K91" s="1">
        <v>80</v>
      </c>
      <c r="L91" s="1">
        <v>89</v>
      </c>
      <c r="M91" s="1">
        <v>5</v>
      </c>
      <c r="P91" s="1">
        <v>1000</v>
      </c>
      <c r="R91" s="2">
        <v>3</v>
      </c>
      <c r="S91" s="2">
        <v>0.28000000000000003</v>
      </c>
      <c r="U91" s="1">
        <f t="shared" si="1"/>
        <v>62.815000000000005</v>
      </c>
    </row>
    <row r="92" spans="1:23" ht="15" customHeight="1" x14ac:dyDescent="0.25">
      <c r="C92" s="41"/>
      <c r="D92" s="27"/>
      <c r="U92" s="1">
        <f t="shared" si="1"/>
        <v>0</v>
      </c>
    </row>
    <row r="93" spans="1:23" ht="15" customHeight="1" x14ac:dyDescent="0.25">
      <c r="A93" s="19">
        <v>31</v>
      </c>
      <c r="B93" s="3" t="s">
        <v>72</v>
      </c>
      <c r="C93" s="41" t="s">
        <v>360</v>
      </c>
      <c r="D93" s="27">
        <v>198.14</v>
      </c>
      <c r="E93" s="1">
        <v>6.41</v>
      </c>
      <c r="F93" s="1" t="s">
        <v>355</v>
      </c>
      <c r="G93" s="1" t="s">
        <v>369</v>
      </c>
      <c r="H93" s="1" t="s">
        <v>357</v>
      </c>
      <c r="I93" s="20" t="s">
        <v>241</v>
      </c>
      <c r="J93" s="1" t="s">
        <v>77</v>
      </c>
      <c r="K93" s="1">
        <v>50</v>
      </c>
      <c r="L93" s="1">
        <v>57</v>
      </c>
      <c r="M93" s="1">
        <v>5</v>
      </c>
      <c r="P93" s="1">
        <v>1000</v>
      </c>
      <c r="R93" s="2">
        <v>3</v>
      </c>
      <c r="S93" s="2">
        <v>0.17899999999999999</v>
      </c>
      <c r="T93" s="2">
        <v>7.19</v>
      </c>
      <c r="U93" s="1">
        <f t="shared" si="1"/>
        <v>198.14</v>
      </c>
    </row>
    <row r="94" spans="1:23" ht="15" customHeight="1" x14ac:dyDescent="0.25">
      <c r="C94" s="41"/>
      <c r="D94" s="27"/>
      <c r="U94" s="1">
        <f t="shared" si="1"/>
        <v>0</v>
      </c>
    </row>
    <row r="95" spans="1:23" ht="15" customHeight="1" x14ac:dyDescent="0.25">
      <c r="A95" s="19">
        <v>32</v>
      </c>
      <c r="B95" s="3" t="s">
        <v>72</v>
      </c>
      <c r="C95" s="41" t="s">
        <v>361</v>
      </c>
      <c r="D95" s="27">
        <v>73.88600000000001</v>
      </c>
      <c r="E95" s="1">
        <v>6.41</v>
      </c>
      <c r="G95" s="1" t="s">
        <v>369</v>
      </c>
      <c r="H95" s="1" t="s">
        <v>357</v>
      </c>
      <c r="I95" s="20" t="s">
        <v>241</v>
      </c>
      <c r="J95" s="1" t="s">
        <v>78</v>
      </c>
      <c r="K95" s="1">
        <v>50</v>
      </c>
      <c r="L95" s="1">
        <v>57</v>
      </c>
      <c r="M95" s="1">
        <v>5</v>
      </c>
      <c r="P95" s="1">
        <v>1000</v>
      </c>
      <c r="R95" s="2">
        <v>3</v>
      </c>
      <c r="S95" s="2">
        <v>0.17899999999999999</v>
      </c>
      <c r="U95" s="1">
        <f t="shared" si="1"/>
        <v>66.686000000000007</v>
      </c>
      <c r="V95" s="1">
        <v>1.2</v>
      </c>
      <c r="W95" s="1">
        <v>1</v>
      </c>
    </row>
    <row r="96" spans="1:23" ht="15" customHeight="1" x14ac:dyDescent="0.25">
      <c r="C96" s="41"/>
      <c r="D96" s="27"/>
      <c r="U96" s="1">
        <f t="shared" si="1"/>
        <v>0</v>
      </c>
    </row>
    <row r="97" spans="1:21" s="8" customFormat="1" ht="15" customHeight="1" x14ac:dyDescent="0.25">
      <c r="A97" s="25">
        <v>33</v>
      </c>
      <c r="B97" s="7"/>
      <c r="C97" s="7" t="s">
        <v>79</v>
      </c>
      <c r="D97" s="28">
        <v>3.5349999999999997</v>
      </c>
      <c r="E97" s="8">
        <v>0.98599999999999999</v>
      </c>
      <c r="G97" s="8" t="s">
        <v>362</v>
      </c>
      <c r="H97" s="8" t="s">
        <v>357</v>
      </c>
      <c r="I97" s="26" t="s">
        <v>241</v>
      </c>
      <c r="J97" s="8" t="s">
        <v>80</v>
      </c>
      <c r="K97" s="8">
        <v>10</v>
      </c>
      <c r="L97" s="8">
        <v>14</v>
      </c>
      <c r="M97" s="8">
        <v>4</v>
      </c>
      <c r="P97" s="8">
        <v>1000</v>
      </c>
      <c r="R97" s="6">
        <v>3</v>
      </c>
      <c r="S97" s="6">
        <v>4.3999999999999997E-2</v>
      </c>
      <c r="T97" s="6"/>
      <c r="U97" s="1">
        <f t="shared" si="1"/>
        <v>3.5349999999999997</v>
      </c>
    </row>
    <row r="98" spans="1:21" ht="15" customHeight="1" x14ac:dyDescent="0.25">
      <c r="A98" s="19">
        <v>34</v>
      </c>
      <c r="B98" s="3" t="s">
        <v>81</v>
      </c>
      <c r="C98" s="41" t="s">
        <v>406</v>
      </c>
      <c r="D98" s="29">
        <v>1</v>
      </c>
      <c r="E98" s="1">
        <v>4656.8999999999996</v>
      </c>
      <c r="F98" s="1" t="s">
        <v>355</v>
      </c>
      <c r="G98" s="1" t="s">
        <v>366</v>
      </c>
      <c r="H98" s="1" t="s">
        <v>349</v>
      </c>
      <c r="I98" s="20" t="s">
        <v>242</v>
      </c>
      <c r="J98" s="1" t="s">
        <v>82</v>
      </c>
      <c r="K98" s="1">
        <v>1400</v>
      </c>
      <c r="L98" s="1">
        <v>1420</v>
      </c>
      <c r="M98" s="1">
        <v>18.7</v>
      </c>
      <c r="P98" s="1">
        <v>7100</v>
      </c>
      <c r="Q98">
        <v>45</v>
      </c>
      <c r="R98" s="2">
        <v>1</v>
      </c>
      <c r="S98" s="2">
        <v>22.751000000000001</v>
      </c>
      <c r="T98" s="2">
        <f>E98+133</f>
        <v>4789.8999999999996</v>
      </c>
      <c r="U98" s="1">
        <f t="shared" si="1"/>
        <v>1</v>
      </c>
    </row>
    <row r="99" spans="1:21" ht="15" customHeight="1" x14ac:dyDescent="0.25">
      <c r="C99" s="41"/>
      <c r="D99" s="29"/>
      <c r="U99" s="1">
        <f t="shared" si="1"/>
        <v>0</v>
      </c>
    </row>
    <row r="100" spans="1:21" ht="15" customHeight="1" x14ac:dyDescent="0.25">
      <c r="C100" s="41"/>
      <c r="D100" s="29"/>
      <c r="U100" s="1">
        <f t="shared" si="1"/>
        <v>0</v>
      </c>
    </row>
    <row r="101" spans="1:21" x14ac:dyDescent="0.25">
      <c r="A101" s="19">
        <v>35</v>
      </c>
      <c r="B101" s="3" t="s">
        <v>81</v>
      </c>
      <c r="C101" s="41" t="s">
        <v>405</v>
      </c>
      <c r="D101" s="29">
        <v>1</v>
      </c>
      <c r="E101" s="1">
        <v>4656.8999999999996</v>
      </c>
      <c r="G101" s="1" t="s">
        <v>366</v>
      </c>
      <c r="H101" s="1" t="s">
        <v>349</v>
      </c>
      <c r="I101" s="20" t="s">
        <v>242</v>
      </c>
      <c r="J101" s="1" t="s">
        <v>83</v>
      </c>
      <c r="K101" s="1">
        <v>1400</v>
      </c>
      <c r="L101" s="1">
        <v>1420</v>
      </c>
      <c r="M101" s="1">
        <v>18.7</v>
      </c>
      <c r="P101" s="1">
        <v>7100</v>
      </c>
      <c r="Q101">
        <v>45</v>
      </c>
      <c r="R101" s="2">
        <v>1</v>
      </c>
      <c r="S101" s="2">
        <v>22.751000000000001</v>
      </c>
      <c r="U101" s="1">
        <f t="shared" si="1"/>
        <v>1</v>
      </c>
    </row>
    <row r="102" spans="1:21" ht="15" customHeight="1" x14ac:dyDescent="0.25">
      <c r="C102" s="41"/>
      <c r="D102" s="29"/>
      <c r="U102" s="1">
        <f t="shared" si="1"/>
        <v>0</v>
      </c>
    </row>
    <row r="103" spans="1:21" x14ac:dyDescent="0.25">
      <c r="A103" s="19">
        <v>36</v>
      </c>
      <c r="B103" s="3" t="s">
        <v>84</v>
      </c>
      <c r="C103" s="41" t="s">
        <v>85</v>
      </c>
      <c r="D103" s="29">
        <v>1</v>
      </c>
      <c r="E103" s="1">
        <v>3060</v>
      </c>
      <c r="F103" s="1" t="s">
        <v>355</v>
      </c>
      <c r="G103" s="1" t="s">
        <v>366</v>
      </c>
      <c r="H103" s="1" t="s">
        <v>349</v>
      </c>
      <c r="I103" s="20" t="s">
        <v>242</v>
      </c>
      <c r="J103" s="1" t="s">
        <v>86</v>
      </c>
      <c r="K103" s="1">
        <v>1400</v>
      </c>
      <c r="L103" s="1">
        <v>1420</v>
      </c>
      <c r="M103" s="1">
        <v>18.7</v>
      </c>
      <c r="P103" s="1">
        <v>3300</v>
      </c>
      <c r="Q103">
        <v>90</v>
      </c>
      <c r="R103" s="2">
        <v>1</v>
      </c>
      <c r="S103" s="2">
        <v>14.71</v>
      </c>
      <c r="T103" s="2">
        <v>3073.8</v>
      </c>
      <c r="U103" s="1">
        <f t="shared" si="1"/>
        <v>1</v>
      </c>
    </row>
    <row r="104" spans="1:21" ht="15" customHeight="1" x14ac:dyDescent="0.25">
      <c r="C104" s="41"/>
      <c r="D104" s="29"/>
      <c r="U104" s="1">
        <f t="shared" si="1"/>
        <v>0</v>
      </c>
    </row>
    <row r="105" spans="1:21" x14ac:dyDescent="0.25">
      <c r="A105" s="19">
        <v>37</v>
      </c>
      <c r="B105" s="3" t="s">
        <v>84</v>
      </c>
      <c r="C105" s="3" t="s">
        <v>87</v>
      </c>
      <c r="D105" s="29">
        <v>1</v>
      </c>
      <c r="E105" s="1">
        <v>3060</v>
      </c>
      <c r="G105" s="1" t="s">
        <v>366</v>
      </c>
      <c r="H105" s="1" t="s">
        <v>349</v>
      </c>
      <c r="I105" s="20" t="s">
        <v>242</v>
      </c>
      <c r="J105" s="1" t="s">
        <v>88</v>
      </c>
      <c r="K105" s="1">
        <v>1400</v>
      </c>
      <c r="L105" s="1">
        <v>1420</v>
      </c>
      <c r="M105" s="1">
        <v>18.7</v>
      </c>
      <c r="P105" s="1">
        <v>3300</v>
      </c>
      <c r="Q105">
        <v>90</v>
      </c>
      <c r="R105" s="2">
        <v>1</v>
      </c>
      <c r="S105" s="2">
        <v>14.71</v>
      </c>
      <c r="U105" s="1">
        <f t="shared" si="1"/>
        <v>1</v>
      </c>
    </row>
    <row r="106" spans="1:21" x14ac:dyDescent="0.25">
      <c r="A106" s="19">
        <v>38</v>
      </c>
      <c r="B106" s="3" t="s">
        <v>84</v>
      </c>
      <c r="C106" s="41" t="s">
        <v>89</v>
      </c>
      <c r="D106" s="29">
        <v>1</v>
      </c>
      <c r="E106" s="1">
        <v>1530</v>
      </c>
      <c r="F106" s="1" t="s">
        <v>355</v>
      </c>
      <c r="G106" s="1" t="s">
        <v>366</v>
      </c>
      <c r="H106" s="1" t="s">
        <v>349</v>
      </c>
      <c r="I106" s="20" t="s">
        <v>242</v>
      </c>
      <c r="J106" s="1" t="s">
        <v>90</v>
      </c>
      <c r="K106" s="1">
        <v>1400</v>
      </c>
      <c r="L106" s="1">
        <v>1420</v>
      </c>
      <c r="M106" s="1">
        <v>18.7</v>
      </c>
      <c r="P106" s="1">
        <v>1650</v>
      </c>
      <c r="Q106">
        <v>45</v>
      </c>
      <c r="R106" s="2">
        <v>1</v>
      </c>
      <c r="S106" s="2">
        <v>7.35</v>
      </c>
      <c r="T106" s="2">
        <v>1536.9</v>
      </c>
      <c r="U106" s="1">
        <f t="shared" si="1"/>
        <v>1</v>
      </c>
    </row>
    <row r="107" spans="1:21" x14ac:dyDescent="0.25">
      <c r="C107" s="41"/>
      <c r="D107" s="29"/>
      <c r="U107" s="1">
        <f t="shared" si="1"/>
        <v>0</v>
      </c>
    </row>
    <row r="108" spans="1:21" x14ac:dyDescent="0.25">
      <c r="A108" s="19">
        <v>39</v>
      </c>
      <c r="B108" s="3" t="s">
        <v>84</v>
      </c>
      <c r="C108" s="3" t="s">
        <v>91</v>
      </c>
      <c r="D108" s="29">
        <v>1</v>
      </c>
      <c r="E108" s="1">
        <v>1530</v>
      </c>
      <c r="G108" s="1" t="s">
        <v>366</v>
      </c>
      <c r="H108" s="1" t="s">
        <v>349</v>
      </c>
      <c r="I108" s="20" t="s">
        <v>242</v>
      </c>
      <c r="J108" s="1" t="s">
        <v>92</v>
      </c>
      <c r="K108" s="1">
        <v>1400</v>
      </c>
      <c r="L108" s="1">
        <v>1420</v>
      </c>
      <c r="M108" s="1">
        <v>18.7</v>
      </c>
      <c r="P108" s="1">
        <v>1650</v>
      </c>
      <c r="Q108">
        <v>45</v>
      </c>
      <c r="R108" s="2">
        <v>1</v>
      </c>
      <c r="S108" s="2">
        <v>7.35</v>
      </c>
      <c r="U108" s="1">
        <f t="shared" si="1"/>
        <v>1</v>
      </c>
    </row>
    <row r="109" spans="1:21" x14ac:dyDescent="0.25">
      <c r="A109" s="19">
        <v>40</v>
      </c>
      <c r="B109" s="3" t="s">
        <v>84</v>
      </c>
      <c r="C109" s="41" t="s">
        <v>93</v>
      </c>
      <c r="D109" s="29">
        <v>1</v>
      </c>
      <c r="E109" s="1">
        <v>1162</v>
      </c>
      <c r="F109" s="1" t="s">
        <v>355</v>
      </c>
      <c r="G109" s="1" t="s">
        <v>366</v>
      </c>
      <c r="H109" s="1" t="s">
        <v>349</v>
      </c>
      <c r="I109" s="20" t="s">
        <v>242</v>
      </c>
      <c r="J109" s="1" t="s">
        <v>94</v>
      </c>
      <c r="K109" s="1">
        <v>1000</v>
      </c>
      <c r="L109" s="1">
        <v>1020</v>
      </c>
      <c r="M109" s="1">
        <v>14</v>
      </c>
      <c r="P109" s="1">
        <v>2355</v>
      </c>
      <c r="Q109">
        <v>90</v>
      </c>
      <c r="R109" s="2">
        <v>1</v>
      </c>
      <c r="S109" s="2">
        <v>7.5</v>
      </c>
      <c r="T109" s="2">
        <f>ROUND(E109+25.167*4.2,2)</f>
        <v>1267.7</v>
      </c>
      <c r="U109" s="1">
        <f t="shared" si="1"/>
        <v>1</v>
      </c>
    </row>
    <row r="110" spans="1:21" x14ac:dyDescent="0.25">
      <c r="C110" s="41"/>
      <c r="D110" s="29"/>
      <c r="U110" s="1">
        <f t="shared" si="1"/>
        <v>0</v>
      </c>
    </row>
    <row r="111" spans="1:21" x14ac:dyDescent="0.25">
      <c r="A111" s="19">
        <v>41</v>
      </c>
      <c r="B111" s="3" t="s">
        <v>84</v>
      </c>
      <c r="C111" s="41" t="s">
        <v>95</v>
      </c>
      <c r="D111" s="29">
        <v>3</v>
      </c>
      <c r="E111" s="1">
        <v>240</v>
      </c>
      <c r="F111" s="1" t="s">
        <v>355</v>
      </c>
      <c r="G111" s="1" t="s">
        <v>366</v>
      </c>
      <c r="H111" s="1" t="s">
        <v>349</v>
      </c>
      <c r="I111" s="20" t="s">
        <v>242</v>
      </c>
      <c r="J111" s="1" t="s">
        <v>96</v>
      </c>
      <c r="K111" s="1">
        <v>500</v>
      </c>
      <c r="L111" s="1">
        <v>530</v>
      </c>
      <c r="M111" s="1">
        <v>8</v>
      </c>
      <c r="P111" s="1">
        <v>1500</v>
      </c>
      <c r="Q111">
        <v>90</v>
      </c>
      <c r="R111" s="2">
        <v>1</v>
      </c>
      <c r="S111" s="2">
        <v>3.9</v>
      </c>
      <c r="T111" s="2">
        <f>ROUND(E111+S111*4.2,2)</f>
        <v>256.38</v>
      </c>
      <c r="U111" s="1">
        <f t="shared" si="1"/>
        <v>3</v>
      </c>
    </row>
    <row r="112" spans="1:21" x14ac:dyDescent="0.25">
      <c r="C112" s="41"/>
      <c r="D112" s="29"/>
      <c r="U112" s="1">
        <f t="shared" si="1"/>
        <v>0</v>
      </c>
    </row>
    <row r="113" spans="1:21" x14ac:dyDescent="0.25">
      <c r="A113" s="19">
        <v>42</v>
      </c>
      <c r="B113" s="3" t="s">
        <v>84</v>
      </c>
      <c r="C113" s="3" t="s">
        <v>97</v>
      </c>
      <c r="D113" s="29">
        <v>1</v>
      </c>
      <c r="E113" s="1">
        <v>240</v>
      </c>
      <c r="G113" s="1" t="s">
        <v>366</v>
      </c>
      <c r="H113" s="1" t="s">
        <v>349</v>
      </c>
      <c r="I113" s="20" t="s">
        <v>242</v>
      </c>
      <c r="J113" s="1" t="s">
        <v>98</v>
      </c>
      <c r="K113" s="1">
        <v>500</v>
      </c>
      <c r="L113" s="1">
        <v>530</v>
      </c>
      <c r="M113" s="1">
        <v>8</v>
      </c>
      <c r="P113" s="1">
        <v>1180</v>
      </c>
      <c r="Q113">
        <v>90</v>
      </c>
      <c r="R113" s="2">
        <v>1</v>
      </c>
      <c r="S113" s="2">
        <v>1.9</v>
      </c>
      <c r="U113" s="1">
        <f t="shared" si="1"/>
        <v>1</v>
      </c>
    </row>
    <row r="114" spans="1:21" ht="15" customHeight="1" x14ac:dyDescent="0.25">
      <c r="A114" s="19">
        <v>43</v>
      </c>
      <c r="B114" s="3" t="s">
        <v>99</v>
      </c>
      <c r="C114" s="17" t="s">
        <v>100</v>
      </c>
      <c r="D114" s="29">
        <v>2</v>
      </c>
      <c r="E114" s="1">
        <v>612.9</v>
      </c>
      <c r="F114" s="1" t="s">
        <v>355</v>
      </c>
      <c r="H114" s="1" t="s">
        <v>349</v>
      </c>
      <c r="I114" s="20" t="s">
        <v>242</v>
      </c>
      <c r="J114" s="1" t="s">
        <v>101</v>
      </c>
      <c r="K114" s="1">
        <v>300</v>
      </c>
      <c r="L114" s="1">
        <v>325</v>
      </c>
      <c r="M114" s="1">
        <v>8</v>
      </c>
      <c r="P114" s="1">
        <v>9800</v>
      </c>
      <c r="Q114">
        <v>9</v>
      </c>
      <c r="R114" s="2">
        <v>3</v>
      </c>
      <c r="S114" s="2">
        <v>10</v>
      </c>
      <c r="T114" s="2">
        <f>ROUND(E114+2.66*9.8,2)</f>
        <v>638.97</v>
      </c>
      <c r="U114" s="1">
        <f t="shared" si="1"/>
        <v>2</v>
      </c>
    </row>
    <row r="115" spans="1:21" ht="15" customHeight="1" x14ac:dyDescent="0.25">
      <c r="A115" s="19">
        <v>44</v>
      </c>
      <c r="B115" s="3" t="s">
        <v>102</v>
      </c>
      <c r="C115" s="41" t="s">
        <v>103</v>
      </c>
      <c r="D115" s="29">
        <v>3</v>
      </c>
      <c r="E115" s="1">
        <v>45</v>
      </c>
      <c r="F115" s="1" t="s">
        <v>355</v>
      </c>
      <c r="G115" s="1" t="s">
        <v>366</v>
      </c>
      <c r="H115" s="1" t="s">
        <v>349</v>
      </c>
      <c r="I115" s="20" t="s">
        <v>242</v>
      </c>
      <c r="J115" s="1" t="s">
        <v>104</v>
      </c>
      <c r="K115" s="1">
        <v>300</v>
      </c>
      <c r="L115" s="1">
        <v>325</v>
      </c>
      <c r="M115" s="1">
        <v>8</v>
      </c>
      <c r="P115" s="1">
        <v>710</v>
      </c>
      <c r="Q115">
        <v>90</v>
      </c>
      <c r="R115" s="2">
        <v>3</v>
      </c>
      <c r="S115" s="2">
        <v>0.72199999999999998</v>
      </c>
      <c r="T115" s="2">
        <f>ROUND(E115+S115*4.2,2)</f>
        <v>48.03</v>
      </c>
      <c r="U115" s="1">
        <f t="shared" si="1"/>
        <v>3</v>
      </c>
    </row>
    <row r="116" spans="1:21" ht="15" customHeight="1" x14ac:dyDescent="0.25">
      <c r="C116" s="41"/>
      <c r="D116" s="29"/>
      <c r="U116" s="1">
        <f t="shared" si="1"/>
        <v>0</v>
      </c>
    </row>
    <row r="117" spans="1:21" x14ac:dyDescent="0.25">
      <c r="A117" s="19">
        <v>45</v>
      </c>
      <c r="B117" s="3" t="s">
        <v>102</v>
      </c>
      <c r="C117" s="41" t="s">
        <v>105</v>
      </c>
      <c r="D117" s="29">
        <v>4</v>
      </c>
      <c r="E117" s="1">
        <v>15</v>
      </c>
      <c r="F117" s="1" t="s">
        <v>355</v>
      </c>
      <c r="G117" s="1" t="s">
        <v>366</v>
      </c>
      <c r="H117" s="1" t="s">
        <v>349</v>
      </c>
      <c r="I117" s="20" t="s">
        <v>242</v>
      </c>
      <c r="J117" s="1" t="s">
        <v>106</v>
      </c>
      <c r="K117" s="1">
        <v>300</v>
      </c>
      <c r="L117" s="1">
        <v>325</v>
      </c>
      <c r="M117" s="1">
        <v>8</v>
      </c>
      <c r="P117" s="1">
        <v>235</v>
      </c>
      <c r="Q117">
        <v>30</v>
      </c>
      <c r="R117" s="2">
        <v>3</v>
      </c>
      <c r="S117" s="2">
        <v>0.24</v>
      </c>
      <c r="T117" s="2">
        <f>ROUND(E117+S117*4.2,2)</f>
        <v>16.010000000000002</v>
      </c>
      <c r="U117" s="1">
        <f t="shared" si="1"/>
        <v>4</v>
      </c>
    </row>
    <row r="118" spans="1:21" ht="15" customHeight="1" x14ac:dyDescent="0.25">
      <c r="C118" s="41"/>
      <c r="D118" s="29"/>
      <c r="U118" s="1">
        <f t="shared" si="1"/>
        <v>0</v>
      </c>
    </row>
    <row r="119" spans="1:21" x14ac:dyDescent="0.25">
      <c r="A119" s="19">
        <v>46</v>
      </c>
      <c r="B119" s="3" t="s">
        <v>102</v>
      </c>
      <c r="C119" s="3" t="s">
        <v>107</v>
      </c>
      <c r="D119" s="29">
        <v>11</v>
      </c>
      <c r="E119" s="1">
        <v>8.1</v>
      </c>
      <c r="G119" s="1" t="s">
        <v>366</v>
      </c>
      <c r="H119" s="1" t="s">
        <v>349</v>
      </c>
      <c r="I119" s="20" t="s">
        <v>242</v>
      </c>
      <c r="J119" s="1" t="s">
        <v>108</v>
      </c>
      <c r="K119" s="1">
        <v>150</v>
      </c>
      <c r="L119" s="1">
        <v>159</v>
      </c>
      <c r="M119" s="1">
        <v>6</v>
      </c>
      <c r="P119" s="1">
        <v>375</v>
      </c>
      <c r="Q119">
        <v>90</v>
      </c>
      <c r="R119" s="2">
        <v>3</v>
      </c>
      <c r="S119" s="2">
        <v>0.17699999999999999</v>
      </c>
      <c r="U119" s="1">
        <f t="shared" si="1"/>
        <v>11</v>
      </c>
    </row>
    <row r="120" spans="1:21" ht="30" x14ac:dyDescent="0.25">
      <c r="A120" s="19">
        <v>47</v>
      </c>
      <c r="B120" s="3" t="s">
        <v>102</v>
      </c>
      <c r="C120" s="3" t="s">
        <v>109</v>
      </c>
      <c r="D120" s="29">
        <v>1</v>
      </c>
      <c r="E120" s="1">
        <v>4.0999999999999996</v>
      </c>
      <c r="G120" s="1" t="s">
        <v>366</v>
      </c>
      <c r="H120" s="1" t="s">
        <v>349</v>
      </c>
      <c r="I120" s="20" t="s">
        <v>242</v>
      </c>
      <c r="J120" s="1" t="s">
        <v>110</v>
      </c>
      <c r="K120" s="1">
        <v>150</v>
      </c>
      <c r="L120" s="1">
        <v>159</v>
      </c>
      <c r="M120" s="1">
        <v>6</v>
      </c>
      <c r="P120" s="1">
        <v>188</v>
      </c>
      <c r="Q120">
        <v>45</v>
      </c>
      <c r="R120" s="2">
        <v>3</v>
      </c>
      <c r="S120" s="2">
        <v>8.8999999999999996E-2</v>
      </c>
      <c r="U120" s="1">
        <f t="shared" si="1"/>
        <v>1</v>
      </c>
    </row>
    <row r="121" spans="1:21" ht="30" x14ac:dyDescent="0.25">
      <c r="A121" s="19">
        <v>48</v>
      </c>
      <c r="B121" s="3" t="s">
        <v>102</v>
      </c>
      <c r="C121" s="3" t="s">
        <v>111</v>
      </c>
      <c r="D121" s="29">
        <v>15</v>
      </c>
      <c r="E121" s="1">
        <v>1.7</v>
      </c>
      <c r="G121" s="1" t="s">
        <v>366</v>
      </c>
      <c r="H121" s="1" t="s">
        <v>349</v>
      </c>
      <c r="I121" s="20" t="s">
        <v>242</v>
      </c>
      <c r="J121" s="1" t="s">
        <v>112</v>
      </c>
      <c r="K121" s="1">
        <v>80</v>
      </c>
      <c r="L121" s="1">
        <v>89</v>
      </c>
      <c r="M121" s="1">
        <v>4.5</v>
      </c>
      <c r="P121" s="1">
        <v>210</v>
      </c>
      <c r="Q121">
        <v>90</v>
      </c>
      <c r="R121" s="2">
        <v>3</v>
      </c>
      <c r="S121" s="2">
        <v>5.2999999999999999E-2</v>
      </c>
      <c r="U121" s="1">
        <f t="shared" si="1"/>
        <v>15</v>
      </c>
    </row>
    <row r="122" spans="1:21" x14ac:dyDescent="0.25">
      <c r="A122" s="19">
        <v>49</v>
      </c>
      <c r="B122" s="3" t="s">
        <v>102</v>
      </c>
      <c r="C122" s="3" t="s">
        <v>113</v>
      </c>
      <c r="D122" s="29">
        <v>24</v>
      </c>
      <c r="E122" s="1">
        <v>0.8</v>
      </c>
      <c r="G122" s="1" t="s">
        <v>366</v>
      </c>
      <c r="H122" s="1" t="s">
        <v>349</v>
      </c>
      <c r="I122" s="20" t="s">
        <v>242</v>
      </c>
      <c r="J122" s="1" t="s">
        <v>114</v>
      </c>
      <c r="K122" s="1">
        <v>50</v>
      </c>
      <c r="L122" s="1">
        <v>57</v>
      </c>
      <c r="M122" s="1">
        <v>5</v>
      </c>
      <c r="P122" s="1">
        <v>135</v>
      </c>
      <c r="Q122">
        <v>90</v>
      </c>
      <c r="R122" s="2">
        <v>3</v>
      </c>
      <c r="S122" s="2">
        <v>2.1000000000000001E-2</v>
      </c>
      <c r="U122" s="1">
        <f t="shared" si="1"/>
        <v>24</v>
      </c>
    </row>
    <row r="123" spans="1:21" ht="15" customHeight="1" x14ac:dyDescent="0.25">
      <c r="A123" s="19">
        <v>50</v>
      </c>
      <c r="B123" s="3" t="s">
        <v>84</v>
      </c>
      <c r="C123" s="41" t="s">
        <v>115</v>
      </c>
      <c r="D123" s="29">
        <v>1</v>
      </c>
      <c r="E123" s="1">
        <v>5315</v>
      </c>
      <c r="F123" s="1" t="s">
        <v>355</v>
      </c>
      <c r="G123" s="1" t="s">
        <v>366</v>
      </c>
      <c r="H123" s="1" t="s">
        <v>349</v>
      </c>
      <c r="I123" s="20" t="s">
        <v>243</v>
      </c>
      <c r="J123" s="1" t="s">
        <v>116</v>
      </c>
      <c r="K123" s="1">
        <v>1400</v>
      </c>
      <c r="L123" s="1">
        <v>1420</v>
      </c>
      <c r="M123" s="1">
        <v>18.7</v>
      </c>
      <c r="N123" s="1">
        <v>1400</v>
      </c>
      <c r="O123" s="1">
        <v>1420</v>
      </c>
      <c r="P123" s="1">
        <v>2300</v>
      </c>
      <c r="R123" s="2">
        <v>1</v>
      </c>
      <c r="S123" s="2">
        <v>12.669</v>
      </c>
      <c r="T123" s="2">
        <f>ROUND(E123+S123*4.2,2)</f>
        <v>5368.21</v>
      </c>
      <c r="U123" s="1">
        <f t="shared" si="1"/>
        <v>1</v>
      </c>
    </row>
    <row r="124" spans="1:21" x14ac:dyDescent="0.25">
      <c r="C124" s="41"/>
      <c r="D124" s="29"/>
      <c r="U124" s="1">
        <f t="shared" si="1"/>
        <v>0</v>
      </c>
    </row>
    <row r="125" spans="1:21" x14ac:dyDescent="0.25">
      <c r="C125" s="41"/>
      <c r="D125" s="29"/>
      <c r="U125" s="1">
        <f t="shared" si="1"/>
        <v>0</v>
      </c>
    </row>
    <row r="126" spans="1:21" ht="15" customHeight="1" x14ac:dyDescent="0.25">
      <c r="A126" s="19">
        <v>51</v>
      </c>
      <c r="B126" s="3" t="s">
        <v>84</v>
      </c>
      <c r="C126" s="41" t="s">
        <v>117</v>
      </c>
      <c r="D126" s="29">
        <v>1</v>
      </c>
      <c r="E126" s="1">
        <v>5315</v>
      </c>
      <c r="F126" s="1" t="s">
        <v>355</v>
      </c>
      <c r="G126" s="1" t="s">
        <v>366</v>
      </c>
      <c r="H126" s="1" t="s">
        <v>349</v>
      </c>
      <c r="I126" s="20" t="s">
        <v>243</v>
      </c>
      <c r="J126" s="1" t="s">
        <v>118</v>
      </c>
      <c r="K126" s="1">
        <v>1400</v>
      </c>
      <c r="L126" s="1">
        <v>1420</v>
      </c>
      <c r="M126" s="1">
        <v>18.7</v>
      </c>
      <c r="N126" s="1">
        <v>1400</v>
      </c>
      <c r="O126" s="1">
        <v>1420</v>
      </c>
      <c r="P126" s="1">
        <v>2300</v>
      </c>
      <c r="R126" s="2">
        <v>1</v>
      </c>
      <c r="S126" s="2">
        <v>12.669</v>
      </c>
      <c r="T126" s="2">
        <f>ROUND(E126+S126*4.2,2)</f>
        <v>5368.21</v>
      </c>
      <c r="U126" s="1">
        <f t="shared" si="1"/>
        <v>1</v>
      </c>
    </row>
    <row r="127" spans="1:21" x14ac:dyDescent="0.25">
      <c r="C127" s="41"/>
      <c r="D127" s="29"/>
      <c r="U127" s="1">
        <f t="shared" si="1"/>
        <v>0</v>
      </c>
    </row>
    <row r="128" spans="1:21" x14ac:dyDescent="0.25">
      <c r="C128" s="41"/>
      <c r="D128" s="29"/>
      <c r="U128" s="1">
        <f t="shared" si="1"/>
        <v>0</v>
      </c>
    </row>
    <row r="129" spans="1:21" ht="15" customHeight="1" x14ac:dyDescent="0.25">
      <c r="A129" s="19">
        <v>52</v>
      </c>
      <c r="B129" s="3" t="s">
        <v>84</v>
      </c>
      <c r="C129" s="41" t="s">
        <v>119</v>
      </c>
      <c r="D129" s="29">
        <v>2</v>
      </c>
      <c r="E129" s="1">
        <v>1142</v>
      </c>
      <c r="F129" s="1" t="s">
        <v>355</v>
      </c>
      <c r="G129" s="1" t="s">
        <v>366</v>
      </c>
      <c r="H129" s="1" t="s">
        <v>349</v>
      </c>
      <c r="I129" s="20" t="s">
        <v>243</v>
      </c>
      <c r="J129" s="1" t="s">
        <v>120</v>
      </c>
      <c r="K129" s="1">
        <v>1400</v>
      </c>
      <c r="L129" s="1">
        <v>1420</v>
      </c>
      <c r="M129" s="1">
        <v>23.2</v>
      </c>
      <c r="N129" s="1">
        <v>300</v>
      </c>
      <c r="O129" s="1">
        <v>325</v>
      </c>
      <c r="P129" s="1">
        <v>1160</v>
      </c>
      <c r="R129" s="2">
        <v>1</v>
      </c>
      <c r="S129" s="2">
        <v>5.5419999999999998</v>
      </c>
      <c r="T129" s="2">
        <f>ROUND(E129+S129*4.2,2)</f>
        <v>1165.28</v>
      </c>
      <c r="U129" s="1">
        <f t="shared" si="1"/>
        <v>2</v>
      </c>
    </row>
    <row r="130" spans="1:21" x14ac:dyDescent="0.25">
      <c r="C130" s="41"/>
      <c r="D130" s="29"/>
      <c r="U130" s="1">
        <f t="shared" si="1"/>
        <v>0</v>
      </c>
    </row>
    <row r="131" spans="1:21" x14ac:dyDescent="0.25">
      <c r="C131" s="41"/>
      <c r="D131" s="29"/>
      <c r="U131" s="1">
        <f t="shared" si="1"/>
        <v>0</v>
      </c>
    </row>
    <row r="132" spans="1:21" ht="15" customHeight="1" x14ac:dyDescent="0.25">
      <c r="A132" s="19">
        <v>53</v>
      </c>
      <c r="B132" s="3" t="s">
        <v>84</v>
      </c>
      <c r="C132" s="41" t="s">
        <v>121</v>
      </c>
      <c r="D132" s="29">
        <v>1</v>
      </c>
      <c r="E132" s="1">
        <v>1278</v>
      </c>
      <c r="F132" s="1" t="s">
        <v>355</v>
      </c>
      <c r="G132" s="1" t="s">
        <v>366</v>
      </c>
      <c r="H132" s="1" t="s">
        <v>349</v>
      </c>
      <c r="I132" s="20" t="s">
        <v>243</v>
      </c>
      <c r="J132" s="1" t="s">
        <v>122</v>
      </c>
      <c r="K132" s="1">
        <v>1400</v>
      </c>
      <c r="L132" s="1">
        <v>1420</v>
      </c>
      <c r="M132" s="1">
        <v>23.2</v>
      </c>
      <c r="N132" s="1">
        <v>150</v>
      </c>
      <c r="O132" s="1">
        <v>159</v>
      </c>
      <c r="P132" s="1">
        <v>1160</v>
      </c>
      <c r="R132" s="2">
        <v>1</v>
      </c>
      <c r="S132" s="2">
        <v>5.3550000000000004</v>
      </c>
      <c r="T132" s="2">
        <f>ROUND(E132+S132*4.2,2)</f>
        <v>1300.49</v>
      </c>
      <c r="U132" s="1">
        <f t="shared" si="1"/>
        <v>1</v>
      </c>
    </row>
    <row r="133" spans="1:21" x14ac:dyDescent="0.25">
      <c r="C133" s="41"/>
      <c r="D133" s="29"/>
      <c r="U133" s="1">
        <f t="shared" ref="U133:U199" si="2">D133-V133*$V$2-W133*$W$2</f>
        <v>0</v>
      </c>
    </row>
    <row r="134" spans="1:21" x14ac:dyDescent="0.25">
      <c r="C134" s="41"/>
      <c r="D134" s="29"/>
      <c r="U134" s="1">
        <f t="shared" si="2"/>
        <v>0</v>
      </c>
    </row>
    <row r="135" spans="1:21" ht="15" customHeight="1" x14ac:dyDescent="0.25">
      <c r="A135" s="19">
        <v>54</v>
      </c>
      <c r="B135" s="3" t="s">
        <v>84</v>
      </c>
      <c r="C135" s="41" t="s">
        <v>123</v>
      </c>
      <c r="D135" s="29">
        <v>1</v>
      </c>
      <c r="E135" s="1">
        <v>970</v>
      </c>
      <c r="F135" s="1" t="s">
        <v>355</v>
      </c>
      <c r="G135" s="1" t="s">
        <v>366</v>
      </c>
      <c r="H135" s="1" t="s">
        <v>349</v>
      </c>
      <c r="I135" s="20" t="s">
        <v>243</v>
      </c>
      <c r="J135" s="1" t="s">
        <v>124</v>
      </c>
      <c r="K135" s="1">
        <v>1400</v>
      </c>
      <c r="L135" s="1">
        <v>1420</v>
      </c>
      <c r="M135" s="1">
        <v>18.7</v>
      </c>
      <c r="N135" s="1">
        <v>150</v>
      </c>
      <c r="O135" s="1">
        <v>159</v>
      </c>
      <c r="P135" s="1">
        <v>1160</v>
      </c>
      <c r="R135" s="2">
        <v>1</v>
      </c>
      <c r="S135" s="2">
        <v>5.3550000000000004</v>
      </c>
      <c r="T135" s="2">
        <f>ROUND(E135+S135*4.2,2)</f>
        <v>992.49</v>
      </c>
      <c r="U135" s="1">
        <f t="shared" si="2"/>
        <v>1</v>
      </c>
    </row>
    <row r="136" spans="1:21" x14ac:dyDescent="0.25">
      <c r="C136" s="41"/>
      <c r="D136" s="29"/>
      <c r="U136" s="1">
        <f t="shared" si="2"/>
        <v>0</v>
      </c>
    </row>
    <row r="137" spans="1:21" x14ac:dyDescent="0.25">
      <c r="C137" s="41"/>
      <c r="D137" s="29"/>
      <c r="U137" s="1">
        <f t="shared" si="2"/>
        <v>0</v>
      </c>
    </row>
    <row r="138" spans="1:21" ht="15" customHeight="1" x14ac:dyDescent="0.25">
      <c r="A138" s="19">
        <v>55</v>
      </c>
      <c r="B138" s="3" t="s">
        <v>84</v>
      </c>
      <c r="C138" s="41" t="s">
        <v>125</v>
      </c>
      <c r="D138" s="29">
        <v>1</v>
      </c>
      <c r="E138" s="1">
        <v>536</v>
      </c>
      <c r="F138" s="1" t="s">
        <v>355</v>
      </c>
      <c r="G138" s="1" t="s">
        <v>366</v>
      </c>
      <c r="H138" s="1" t="s">
        <v>349</v>
      </c>
      <c r="I138" s="20" t="s">
        <v>243</v>
      </c>
      <c r="J138" s="1" t="s">
        <v>126</v>
      </c>
      <c r="K138" s="1">
        <v>1000</v>
      </c>
      <c r="L138" s="1">
        <v>1020</v>
      </c>
      <c r="M138" s="1">
        <v>14</v>
      </c>
      <c r="N138" s="1">
        <v>500</v>
      </c>
      <c r="O138" s="1">
        <v>530</v>
      </c>
      <c r="P138" s="1">
        <v>960</v>
      </c>
      <c r="R138" s="2">
        <v>1</v>
      </c>
      <c r="S138" s="2">
        <v>3.6760000000000002</v>
      </c>
      <c r="T138" s="2">
        <f>ROUND(E138+S138*4.2,2)</f>
        <v>551.44000000000005</v>
      </c>
      <c r="U138" s="1">
        <f t="shared" si="2"/>
        <v>1</v>
      </c>
    </row>
    <row r="139" spans="1:21" x14ac:dyDescent="0.25">
      <c r="C139" s="41"/>
      <c r="D139" s="29"/>
      <c r="U139" s="1">
        <f t="shared" si="2"/>
        <v>0</v>
      </c>
    </row>
    <row r="140" spans="1:21" x14ac:dyDescent="0.25">
      <c r="C140" s="41"/>
      <c r="D140" s="29"/>
      <c r="U140" s="1">
        <f t="shared" si="2"/>
        <v>0</v>
      </c>
    </row>
    <row r="141" spans="1:21" ht="15" customHeight="1" x14ac:dyDescent="0.25">
      <c r="A141" s="19">
        <v>56</v>
      </c>
      <c r="B141" s="3" t="s">
        <v>84</v>
      </c>
      <c r="C141" s="41" t="s">
        <v>127</v>
      </c>
      <c r="D141" s="29">
        <v>1</v>
      </c>
      <c r="E141" s="1">
        <v>977</v>
      </c>
      <c r="F141" s="1" t="s">
        <v>355</v>
      </c>
      <c r="G141" s="1" t="s">
        <v>366</v>
      </c>
      <c r="H141" s="1" t="s">
        <v>349</v>
      </c>
      <c r="I141" s="20" t="s">
        <v>243</v>
      </c>
      <c r="J141" s="1" t="s">
        <v>128</v>
      </c>
      <c r="K141" s="1">
        <v>1400</v>
      </c>
      <c r="L141" s="1">
        <v>1420</v>
      </c>
      <c r="M141" s="1">
        <v>18.7</v>
      </c>
      <c r="N141" s="1">
        <v>300</v>
      </c>
      <c r="O141" s="1">
        <v>325</v>
      </c>
      <c r="P141" s="1">
        <v>1160</v>
      </c>
      <c r="R141" s="2">
        <v>1</v>
      </c>
      <c r="S141" s="2">
        <v>5.5419999999999998</v>
      </c>
      <c r="T141" s="2">
        <f>ROUND(E141+S141*4.2,2)</f>
        <v>1000.28</v>
      </c>
      <c r="U141" s="1">
        <f t="shared" si="2"/>
        <v>1</v>
      </c>
    </row>
    <row r="142" spans="1:21" x14ac:dyDescent="0.25">
      <c r="C142" s="41"/>
      <c r="D142" s="29"/>
      <c r="U142" s="1">
        <f t="shared" si="2"/>
        <v>0</v>
      </c>
    </row>
    <row r="143" spans="1:21" x14ac:dyDescent="0.25">
      <c r="C143" s="41"/>
      <c r="D143" s="29"/>
      <c r="U143" s="1">
        <f t="shared" si="2"/>
        <v>0</v>
      </c>
    </row>
    <row r="144" spans="1:21" ht="15" customHeight="1" x14ac:dyDescent="0.25">
      <c r="A144" s="19">
        <v>57</v>
      </c>
      <c r="B144" s="3" t="s">
        <v>84</v>
      </c>
      <c r="C144" s="41" t="s">
        <v>129</v>
      </c>
      <c r="D144" s="29">
        <v>2</v>
      </c>
      <c r="E144" s="1">
        <v>76</v>
      </c>
      <c r="F144" s="1" t="s">
        <v>355</v>
      </c>
      <c r="G144" s="1" t="s">
        <v>366</v>
      </c>
      <c r="H144" s="1" t="s">
        <v>349</v>
      </c>
      <c r="I144" s="20" t="s">
        <v>243</v>
      </c>
      <c r="J144" s="1" t="s">
        <v>130</v>
      </c>
      <c r="K144" s="1">
        <v>500</v>
      </c>
      <c r="L144" s="1">
        <v>530</v>
      </c>
      <c r="M144" s="1">
        <v>8</v>
      </c>
      <c r="N144" s="1">
        <v>150</v>
      </c>
      <c r="O144" s="1">
        <v>159</v>
      </c>
      <c r="P144" s="1">
        <v>430</v>
      </c>
      <c r="R144" s="2">
        <v>1</v>
      </c>
      <c r="S144" s="2">
        <v>0.89800000000000002</v>
      </c>
      <c r="T144" s="2">
        <f>ROUND(E144+S144*4.2,2)</f>
        <v>79.77</v>
      </c>
      <c r="U144" s="1">
        <f t="shared" si="2"/>
        <v>2</v>
      </c>
    </row>
    <row r="145" spans="1:21" x14ac:dyDescent="0.25">
      <c r="C145" s="41"/>
      <c r="D145" s="29"/>
      <c r="U145" s="1">
        <f t="shared" si="2"/>
        <v>0</v>
      </c>
    </row>
    <row r="146" spans="1:21" x14ac:dyDescent="0.25">
      <c r="C146" s="41"/>
      <c r="D146" s="29"/>
      <c r="U146" s="1">
        <f t="shared" si="2"/>
        <v>0</v>
      </c>
    </row>
    <row r="147" spans="1:21" ht="30" x14ac:dyDescent="0.25">
      <c r="A147" s="19">
        <v>58</v>
      </c>
      <c r="B147" s="3" t="s">
        <v>131</v>
      </c>
      <c r="C147" s="17" t="s">
        <v>132</v>
      </c>
      <c r="D147" s="29">
        <v>4</v>
      </c>
      <c r="E147" s="1">
        <v>34.200000000000003</v>
      </c>
      <c r="G147" s="1" t="s">
        <v>366</v>
      </c>
      <c r="H147" s="1" t="s">
        <v>349</v>
      </c>
      <c r="I147" s="20" t="s">
        <v>243</v>
      </c>
      <c r="J147" s="1" t="s">
        <v>133</v>
      </c>
      <c r="K147" s="1">
        <v>300</v>
      </c>
      <c r="L147" s="1">
        <v>325</v>
      </c>
      <c r="M147" s="1">
        <v>10</v>
      </c>
      <c r="N147" s="1">
        <v>200</v>
      </c>
      <c r="O147" s="1">
        <v>219</v>
      </c>
      <c r="P147" s="1">
        <v>440</v>
      </c>
      <c r="R147" s="2">
        <v>3</v>
      </c>
      <c r="S147" s="2">
        <v>0.47499999999999998</v>
      </c>
      <c r="U147" s="1">
        <f t="shared" si="2"/>
        <v>4</v>
      </c>
    </row>
    <row r="148" spans="1:21" x14ac:dyDescent="0.25">
      <c r="A148" s="19">
        <v>59</v>
      </c>
      <c r="B148" s="3" t="s">
        <v>131</v>
      </c>
      <c r="C148" s="17" t="s">
        <v>134</v>
      </c>
      <c r="D148" s="29">
        <v>4</v>
      </c>
      <c r="E148" s="1">
        <v>9.9</v>
      </c>
      <c r="G148" s="1" t="s">
        <v>366</v>
      </c>
      <c r="H148" s="1" t="s">
        <v>349</v>
      </c>
      <c r="I148" s="20" t="s">
        <v>243</v>
      </c>
      <c r="J148" s="1" t="s">
        <v>135</v>
      </c>
      <c r="K148" s="1">
        <v>150</v>
      </c>
      <c r="L148" s="1">
        <v>159</v>
      </c>
      <c r="M148" s="1">
        <v>6</v>
      </c>
      <c r="N148" s="1">
        <v>150</v>
      </c>
      <c r="O148" s="1">
        <v>159</v>
      </c>
      <c r="P148" s="1">
        <v>260</v>
      </c>
      <c r="R148" s="2">
        <v>3</v>
      </c>
      <c r="S148" s="2">
        <v>0.14499999999999999</v>
      </c>
      <c r="U148" s="1">
        <f t="shared" si="2"/>
        <v>4</v>
      </c>
    </row>
    <row r="149" spans="1:21" x14ac:dyDescent="0.25">
      <c r="A149" s="19">
        <v>60</v>
      </c>
      <c r="B149" s="3" t="s">
        <v>131</v>
      </c>
      <c r="C149" s="9" t="s">
        <v>136</v>
      </c>
      <c r="D149" s="29">
        <v>2</v>
      </c>
      <c r="E149" s="1">
        <v>3</v>
      </c>
      <c r="G149" s="1" t="s">
        <v>366</v>
      </c>
      <c r="H149" s="1" t="s">
        <v>349</v>
      </c>
      <c r="I149" s="20" t="s">
        <v>243</v>
      </c>
      <c r="J149" s="1" t="s">
        <v>137</v>
      </c>
      <c r="K149" s="1">
        <v>80</v>
      </c>
      <c r="L149" s="1">
        <v>89</v>
      </c>
      <c r="M149" s="1">
        <v>6</v>
      </c>
      <c r="N149" s="1">
        <v>80</v>
      </c>
      <c r="O149" s="1">
        <v>89</v>
      </c>
      <c r="P149" s="1">
        <v>160</v>
      </c>
      <c r="R149" s="2">
        <v>3</v>
      </c>
      <c r="S149" s="2">
        <v>5.1999999999999998E-2</v>
      </c>
      <c r="U149" s="1">
        <f t="shared" si="2"/>
        <v>2</v>
      </c>
    </row>
    <row r="150" spans="1:21" ht="30" x14ac:dyDescent="0.25">
      <c r="A150" s="19">
        <v>61</v>
      </c>
      <c r="B150" s="3" t="s">
        <v>131</v>
      </c>
      <c r="C150" s="17" t="s">
        <v>138</v>
      </c>
      <c r="D150" s="29">
        <v>1</v>
      </c>
      <c r="E150" s="1">
        <v>2.2999999999999998</v>
      </c>
      <c r="G150" s="1" t="s">
        <v>366</v>
      </c>
      <c r="H150" s="1" t="s">
        <v>349</v>
      </c>
      <c r="I150" s="20" t="s">
        <v>243</v>
      </c>
      <c r="J150" s="1" t="s">
        <v>139</v>
      </c>
      <c r="K150" s="1">
        <v>80</v>
      </c>
      <c r="L150" s="1">
        <v>89</v>
      </c>
      <c r="M150" s="1">
        <v>6</v>
      </c>
      <c r="N150" s="1">
        <v>50</v>
      </c>
      <c r="O150" s="1">
        <v>57</v>
      </c>
      <c r="P150" s="1">
        <v>160</v>
      </c>
      <c r="R150" s="2">
        <v>3</v>
      </c>
      <c r="S150" s="2">
        <v>4.9000000000000002E-2</v>
      </c>
      <c r="U150" s="1">
        <f t="shared" si="2"/>
        <v>1</v>
      </c>
    </row>
    <row r="151" spans="1:21" s="12" customFormat="1" x14ac:dyDescent="0.25">
      <c r="A151" s="30">
        <v>62</v>
      </c>
      <c r="B151" s="10" t="s">
        <v>131</v>
      </c>
      <c r="C151" s="11" t="s">
        <v>140</v>
      </c>
      <c r="D151" s="31">
        <v>11</v>
      </c>
      <c r="E151" s="12">
        <v>1</v>
      </c>
      <c r="G151" s="12" t="s">
        <v>366</v>
      </c>
      <c r="H151" s="12" t="s">
        <v>349</v>
      </c>
      <c r="I151" s="32" t="s">
        <v>243</v>
      </c>
      <c r="J151" s="12" t="s">
        <v>141</v>
      </c>
      <c r="K151" s="12">
        <v>50</v>
      </c>
      <c r="L151" s="12">
        <v>57</v>
      </c>
      <c r="M151" s="12">
        <v>5</v>
      </c>
      <c r="N151" s="12">
        <v>50</v>
      </c>
      <c r="O151" s="12">
        <v>57</v>
      </c>
      <c r="P151" s="12">
        <v>100</v>
      </c>
      <c r="R151" s="13">
        <v>3</v>
      </c>
      <c r="S151" s="13">
        <v>2.1000000000000001E-2</v>
      </c>
      <c r="T151" s="13"/>
      <c r="U151" s="1">
        <f t="shared" si="2"/>
        <v>11</v>
      </c>
    </row>
    <row r="152" spans="1:21" ht="15" customHeight="1" x14ac:dyDescent="0.25">
      <c r="A152" s="19">
        <v>63</v>
      </c>
      <c r="B152" s="3" t="s">
        <v>84</v>
      </c>
      <c r="C152" s="41" t="s">
        <v>142</v>
      </c>
      <c r="D152" s="29">
        <v>1</v>
      </c>
      <c r="E152" s="1">
        <v>771</v>
      </c>
      <c r="F152" s="1" t="s">
        <v>355</v>
      </c>
      <c r="G152" s="1" t="s">
        <v>366</v>
      </c>
      <c r="H152" s="1" t="s">
        <v>349</v>
      </c>
      <c r="I152" s="20" t="s">
        <v>237</v>
      </c>
      <c r="J152" s="1" t="s">
        <v>143</v>
      </c>
      <c r="K152" s="1">
        <v>1400</v>
      </c>
      <c r="L152" s="1">
        <v>1420</v>
      </c>
      <c r="M152" s="1">
        <v>18.7</v>
      </c>
      <c r="N152" s="1">
        <v>1000</v>
      </c>
      <c r="O152" s="1">
        <v>1020</v>
      </c>
      <c r="P152" s="1">
        <v>1000</v>
      </c>
      <c r="R152" s="2">
        <v>1</v>
      </c>
      <c r="S152" s="2">
        <v>3.9089999999999998</v>
      </c>
      <c r="T152" s="2">
        <f>ROUND(E152+S152*4.2,2)</f>
        <v>787.42</v>
      </c>
      <c r="U152" s="1">
        <f t="shared" si="2"/>
        <v>1</v>
      </c>
    </row>
    <row r="153" spans="1:21" x14ac:dyDescent="0.25">
      <c r="C153" s="41"/>
      <c r="D153" s="29"/>
      <c r="U153" s="1">
        <f t="shared" si="2"/>
        <v>0</v>
      </c>
    </row>
    <row r="154" spans="1:21" x14ac:dyDescent="0.25">
      <c r="C154" s="41"/>
      <c r="D154" s="29"/>
      <c r="U154" s="1">
        <f t="shared" si="2"/>
        <v>0</v>
      </c>
    </row>
    <row r="155" spans="1:21" ht="15" customHeight="1" x14ac:dyDescent="0.25">
      <c r="A155" s="19">
        <v>64</v>
      </c>
      <c r="B155" s="3" t="s">
        <v>84</v>
      </c>
      <c r="C155" s="3" t="s">
        <v>144</v>
      </c>
      <c r="D155" s="29">
        <v>1</v>
      </c>
      <c r="E155" s="1">
        <v>64</v>
      </c>
      <c r="G155" s="1" t="s">
        <v>366</v>
      </c>
      <c r="H155" s="1" t="s">
        <v>349</v>
      </c>
      <c r="I155" s="20" t="s">
        <v>237</v>
      </c>
      <c r="J155" s="1" t="s">
        <v>145</v>
      </c>
      <c r="K155" s="1">
        <v>500</v>
      </c>
      <c r="L155" s="1">
        <v>530</v>
      </c>
      <c r="M155" s="1">
        <v>8</v>
      </c>
      <c r="N155" s="1">
        <v>400</v>
      </c>
      <c r="O155" s="1">
        <v>426</v>
      </c>
      <c r="P155" s="1">
        <v>500</v>
      </c>
      <c r="R155" s="2">
        <v>1</v>
      </c>
      <c r="S155" s="2">
        <v>0.755</v>
      </c>
      <c r="U155" s="1">
        <f t="shared" si="2"/>
        <v>1</v>
      </c>
    </row>
    <row r="156" spans="1:21" ht="30" x14ac:dyDescent="0.25">
      <c r="A156" s="19">
        <v>65</v>
      </c>
      <c r="B156" s="3" t="s">
        <v>146</v>
      </c>
      <c r="C156" s="17" t="s">
        <v>147</v>
      </c>
      <c r="D156" s="29">
        <v>1</v>
      </c>
      <c r="E156" s="1">
        <v>23</v>
      </c>
      <c r="G156" s="1" t="s">
        <v>366</v>
      </c>
      <c r="H156" s="1" t="s">
        <v>349</v>
      </c>
      <c r="I156" s="20" t="s">
        <v>237</v>
      </c>
      <c r="J156" s="1" t="s">
        <v>148</v>
      </c>
      <c r="K156" s="1">
        <v>400</v>
      </c>
      <c r="L156" s="1">
        <v>426</v>
      </c>
      <c r="M156" s="1">
        <v>10</v>
      </c>
      <c r="N156" s="1">
        <v>300</v>
      </c>
      <c r="O156" s="1">
        <v>325</v>
      </c>
      <c r="P156" s="1">
        <v>220</v>
      </c>
      <c r="R156" s="2">
        <v>3</v>
      </c>
      <c r="S156" s="2">
        <v>0.26600000000000001</v>
      </c>
      <c r="U156" s="1">
        <f t="shared" si="2"/>
        <v>1</v>
      </c>
    </row>
    <row r="157" spans="1:21" ht="30" x14ac:dyDescent="0.25">
      <c r="A157" s="19">
        <v>66</v>
      </c>
      <c r="B157" s="3" t="s">
        <v>146</v>
      </c>
      <c r="C157" s="17" t="s">
        <v>149</v>
      </c>
      <c r="D157" s="29">
        <v>1</v>
      </c>
      <c r="E157" s="1">
        <v>4.4000000000000004</v>
      </c>
      <c r="G157" s="1" t="s">
        <v>366</v>
      </c>
      <c r="H157" s="1" t="s">
        <v>349</v>
      </c>
      <c r="I157" s="20" t="s">
        <v>237</v>
      </c>
      <c r="J157" s="1" t="s">
        <v>150</v>
      </c>
      <c r="K157" s="1">
        <v>200</v>
      </c>
      <c r="L157" s="1">
        <v>219</v>
      </c>
      <c r="M157" s="1">
        <v>6</v>
      </c>
      <c r="N157" s="1">
        <v>150</v>
      </c>
      <c r="O157" s="1">
        <v>159</v>
      </c>
      <c r="P157" s="1">
        <v>140</v>
      </c>
      <c r="R157" s="2">
        <v>3</v>
      </c>
      <c r="S157" s="2">
        <v>8.5000000000000006E-2</v>
      </c>
      <c r="U157" s="1">
        <f t="shared" si="2"/>
        <v>1</v>
      </c>
    </row>
    <row r="158" spans="1:21" ht="30" x14ac:dyDescent="0.25">
      <c r="A158" s="19">
        <v>67</v>
      </c>
      <c r="B158" s="3" t="s">
        <v>146</v>
      </c>
      <c r="C158" s="17" t="s">
        <v>151</v>
      </c>
      <c r="D158" s="29">
        <v>1</v>
      </c>
      <c r="E158" s="1">
        <v>2.9</v>
      </c>
      <c r="G158" s="1" t="s">
        <v>366</v>
      </c>
      <c r="H158" s="1" t="s">
        <v>349</v>
      </c>
      <c r="I158" s="20" t="s">
        <v>237</v>
      </c>
      <c r="J158" s="1" t="s">
        <v>152</v>
      </c>
      <c r="K158" s="1">
        <v>200</v>
      </c>
      <c r="L158" s="1">
        <v>219</v>
      </c>
      <c r="M158" s="1">
        <v>6</v>
      </c>
      <c r="N158" s="1">
        <v>80</v>
      </c>
      <c r="O158" s="1">
        <v>89</v>
      </c>
      <c r="P158" s="1">
        <v>95</v>
      </c>
      <c r="R158" s="2">
        <v>3</v>
      </c>
      <c r="S158" s="2">
        <v>5.6000000000000001E-2</v>
      </c>
      <c r="U158" s="1">
        <f t="shared" si="2"/>
        <v>1</v>
      </c>
    </row>
    <row r="159" spans="1:21" ht="30" x14ac:dyDescent="0.25">
      <c r="A159" s="19">
        <v>68</v>
      </c>
      <c r="B159" s="3" t="s">
        <v>146</v>
      </c>
      <c r="C159" s="17" t="s">
        <v>153</v>
      </c>
      <c r="D159" s="29">
        <v>2</v>
      </c>
      <c r="E159" s="1">
        <v>2.9</v>
      </c>
      <c r="G159" s="1" t="s">
        <v>366</v>
      </c>
      <c r="H159" s="1" t="s">
        <v>349</v>
      </c>
      <c r="I159" s="20" t="s">
        <v>237</v>
      </c>
      <c r="J159" s="1" t="s">
        <v>154</v>
      </c>
      <c r="K159" s="1">
        <v>200</v>
      </c>
      <c r="L159" s="1">
        <v>219</v>
      </c>
      <c r="M159" s="1">
        <v>6</v>
      </c>
      <c r="N159" s="1">
        <v>50</v>
      </c>
      <c r="O159" s="1">
        <v>57</v>
      </c>
      <c r="P159" s="1">
        <v>95</v>
      </c>
      <c r="R159" s="2">
        <v>3</v>
      </c>
      <c r="S159" s="2">
        <v>5.3999999999999999E-2</v>
      </c>
      <c r="U159" s="1">
        <f t="shared" si="2"/>
        <v>2</v>
      </c>
    </row>
    <row r="160" spans="1:21" ht="30" x14ac:dyDescent="0.25">
      <c r="A160" s="19">
        <v>69</v>
      </c>
      <c r="B160" s="3" t="s">
        <v>146</v>
      </c>
      <c r="C160" s="17" t="s">
        <v>155</v>
      </c>
      <c r="D160" s="29">
        <v>2</v>
      </c>
      <c r="E160" s="1">
        <v>3</v>
      </c>
      <c r="G160" s="1" t="s">
        <v>366</v>
      </c>
      <c r="H160" s="1" t="s">
        <v>349</v>
      </c>
      <c r="I160" s="20" t="s">
        <v>237</v>
      </c>
      <c r="J160" s="1" t="s">
        <v>156</v>
      </c>
      <c r="K160" s="1">
        <v>150</v>
      </c>
      <c r="L160" s="1">
        <v>159</v>
      </c>
      <c r="M160" s="1">
        <v>6</v>
      </c>
      <c r="N160" s="1">
        <v>80</v>
      </c>
      <c r="O160" s="1">
        <v>89</v>
      </c>
      <c r="P160" s="1">
        <v>130</v>
      </c>
      <c r="R160" s="2">
        <v>3</v>
      </c>
      <c r="S160" s="2">
        <v>5.1999999999999998E-2</v>
      </c>
      <c r="U160" s="1">
        <f t="shared" si="2"/>
        <v>2</v>
      </c>
    </row>
    <row r="161" spans="1:54" ht="30" x14ac:dyDescent="0.25">
      <c r="A161" s="19">
        <v>70</v>
      </c>
      <c r="B161" s="3" t="s">
        <v>146</v>
      </c>
      <c r="C161" s="17" t="s">
        <v>157</v>
      </c>
      <c r="D161" s="29">
        <v>4</v>
      </c>
      <c r="E161" s="1">
        <v>2.6</v>
      </c>
      <c r="G161" s="1" t="s">
        <v>366</v>
      </c>
      <c r="H161" s="1" t="s">
        <v>349</v>
      </c>
      <c r="I161" s="20" t="s">
        <v>237</v>
      </c>
      <c r="J161" s="1" t="s">
        <v>158</v>
      </c>
      <c r="K161" s="1">
        <v>150</v>
      </c>
      <c r="L161" s="1">
        <v>159</v>
      </c>
      <c r="M161" s="1">
        <v>8</v>
      </c>
      <c r="N161" s="1">
        <v>50</v>
      </c>
      <c r="O161" s="1">
        <v>57</v>
      </c>
      <c r="P161" s="1">
        <v>75</v>
      </c>
      <c r="R161" s="2">
        <v>3</v>
      </c>
      <c r="S161" s="2">
        <v>3.1E-2</v>
      </c>
      <c r="U161" s="1">
        <f t="shared" si="2"/>
        <v>4</v>
      </c>
    </row>
    <row r="162" spans="1:54" s="8" customFormat="1" ht="30" x14ac:dyDescent="0.25">
      <c r="A162" s="25">
        <v>71</v>
      </c>
      <c r="B162" s="7" t="s">
        <v>146</v>
      </c>
      <c r="C162" s="18" t="s">
        <v>159</v>
      </c>
      <c r="D162" s="33">
        <v>1</v>
      </c>
      <c r="E162" s="8">
        <v>1.2</v>
      </c>
      <c r="G162" s="8" t="s">
        <v>366</v>
      </c>
      <c r="H162" s="8" t="s">
        <v>349</v>
      </c>
      <c r="I162" s="26" t="s">
        <v>237</v>
      </c>
      <c r="J162" s="8" t="s">
        <v>160</v>
      </c>
      <c r="K162" s="8">
        <v>100</v>
      </c>
      <c r="L162" s="8">
        <v>108</v>
      </c>
      <c r="M162" s="8">
        <v>6</v>
      </c>
      <c r="N162" s="8">
        <v>80</v>
      </c>
      <c r="O162" s="8">
        <v>89</v>
      </c>
      <c r="P162" s="8">
        <v>80</v>
      </c>
      <c r="R162" s="6">
        <v>3</v>
      </c>
      <c r="S162" s="6">
        <v>2.5000000000000001E-2</v>
      </c>
      <c r="T162" s="6"/>
      <c r="U162" s="1">
        <f t="shared" si="2"/>
        <v>1</v>
      </c>
    </row>
    <row r="163" spans="1:54" s="8" customFormat="1" ht="30" x14ac:dyDescent="0.25">
      <c r="A163" s="25">
        <v>72</v>
      </c>
      <c r="B163" s="7" t="s">
        <v>146</v>
      </c>
      <c r="C163" s="18" t="s">
        <v>161</v>
      </c>
      <c r="D163" s="33">
        <v>1</v>
      </c>
      <c r="E163" s="8">
        <v>1.2</v>
      </c>
      <c r="G163" s="8" t="s">
        <v>366</v>
      </c>
      <c r="H163" s="8" t="s">
        <v>349</v>
      </c>
      <c r="I163" s="26" t="s">
        <v>237</v>
      </c>
      <c r="J163" s="8" t="s">
        <v>162</v>
      </c>
      <c r="K163" s="8">
        <v>100</v>
      </c>
      <c r="L163" s="8">
        <v>108</v>
      </c>
      <c r="M163" s="8">
        <v>6</v>
      </c>
      <c r="N163" s="8">
        <v>50</v>
      </c>
      <c r="O163" s="8">
        <v>57</v>
      </c>
      <c r="P163" s="8">
        <v>80</v>
      </c>
      <c r="R163" s="6">
        <v>3</v>
      </c>
      <c r="S163" s="6">
        <v>2.1999999999999999E-2</v>
      </c>
      <c r="T163" s="6"/>
      <c r="U163" s="1">
        <f t="shared" si="2"/>
        <v>1</v>
      </c>
    </row>
    <row r="164" spans="1:54" ht="15" customHeight="1" x14ac:dyDescent="0.25">
      <c r="A164" s="19">
        <v>73</v>
      </c>
      <c r="B164" s="3" t="s">
        <v>84</v>
      </c>
      <c r="C164" s="41" t="s">
        <v>163</v>
      </c>
      <c r="D164" s="29">
        <v>2</v>
      </c>
      <c r="E164" s="1">
        <v>655</v>
      </c>
      <c r="G164" s="1" t="s">
        <v>366</v>
      </c>
      <c r="H164" s="1" t="s">
        <v>349</v>
      </c>
      <c r="I164" s="20" t="s">
        <v>244</v>
      </c>
      <c r="J164" s="1" t="s">
        <v>164</v>
      </c>
      <c r="K164" s="1">
        <v>1400</v>
      </c>
      <c r="L164" s="1">
        <v>1420</v>
      </c>
      <c r="M164" s="1">
        <v>23.2</v>
      </c>
      <c r="P164" s="1">
        <v>313</v>
      </c>
      <c r="R164" s="2">
        <v>1</v>
      </c>
      <c r="S164" s="2">
        <v>2.0739999999999998</v>
      </c>
      <c r="T164" s="2">
        <f>ROUND(E164+S164*4.2,2)</f>
        <v>663.71</v>
      </c>
      <c r="U164" s="1">
        <f t="shared" si="2"/>
        <v>2</v>
      </c>
    </row>
    <row r="165" spans="1:54" ht="15" customHeight="1" x14ac:dyDescent="0.25">
      <c r="C165" s="41"/>
      <c r="D165" s="29"/>
      <c r="U165" s="1">
        <f t="shared" si="2"/>
        <v>0</v>
      </c>
    </row>
    <row r="166" spans="1:54" x14ac:dyDescent="0.25">
      <c r="A166" s="19">
        <v>74</v>
      </c>
      <c r="B166" s="3" t="s">
        <v>165</v>
      </c>
      <c r="C166" s="3" t="s">
        <v>166</v>
      </c>
      <c r="D166" s="29">
        <v>2</v>
      </c>
      <c r="E166" s="1">
        <v>95</v>
      </c>
      <c r="H166" s="1" t="s">
        <v>349</v>
      </c>
      <c r="I166" s="20" t="s">
        <v>253</v>
      </c>
      <c r="J166" s="1" t="s">
        <v>167</v>
      </c>
      <c r="P166" s="1">
        <v>0</v>
      </c>
      <c r="R166" s="2">
        <v>3</v>
      </c>
      <c r="S166" s="2">
        <v>2.02</v>
      </c>
      <c r="U166" s="1">
        <f t="shared" si="2"/>
        <v>2</v>
      </c>
    </row>
    <row r="167" spans="1:54" ht="30" x14ac:dyDescent="0.25">
      <c r="A167" s="19">
        <v>75</v>
      </c>
      <c r="B167" s="3" t="s">
        <v>168</v>
      </c>
      <c r="C167" s="17" t="s">
        <v>169</v>
      </c>
      <c r="D167" s="29">
        <v>2</v>
      </c>
      <c r="E167" s="1">
        <v>0.6</v>
      </c>
      <c r="G167" s="1" t="s">
        <v>366</v>
      </c>
      <c r="H167" s="1" t="s">
        <v>349</v>
      </c>
      <c r="I167" s="20" t="s">
        <v>245</v>
      </c>
      <c r="J167" s="1" t="s">
        <v>170</v>
      </c>
      <c r="K167" s="1">
        <v>80</v>
      </c>
      <c r="L167" s="1">
        <v>89</v>
      </c>
      <c r="M167" s="1">
        <v>3.5</v>
      </c>
      <c r="P167" s="1">
        <v>45</v>
      </c>
      <c r="R167" s="2">
        <v>3</v>
      </c>
      <c r="S167" s="2">
        <v>1.2999999999999999E-2</v>
      </c>
      <c r="U167" s="1">
        <f t="shared" si="2"/>
        <v>2</v>
      </c>
    </row>
    <row r="168" spans="1:54" s="8" customFormat="1" x14ac:dyDescent="0.25">
      <c r="A168" s="25">
        <v>76</v>
      </c>
      <c r="B168" s="7" t="s">
        <v>168</v>
      </c>
      <c r="C168" s="18" t="s">
        <v>171</v>
      </c>
      <c r="D168" s="33">
        <v>13</v>
      </c>
      <c r="E168" s="8">
        <v>0.3</v>
      </c>
      <c r="G168" s="8" t="s">
        <v>366</v>
      </c>
      <c r="H168" s="8" t="s">
        <v>349</v>
      </c>
      <c r="I168" s="26" t="s">
        <v>245</v>
      </c>
      <c r="J168" s="8" t="s">
        <v>172</v>
      </c>
      <c r="K168" s="8">
        <v>50</v>
      </c>
      <c r="L168" s="8">
        <v>57</v>
      </c>
      <c r="M168" s="8">
        <v>5</v>
      </c>
      <c r="P168" s="8">
        <v>30</v>
      </c>
      <c r="R168" s="6">
        <v>3</v>
      </c>
      <c r="S168" s="6">
        <v>5.0000000000000001E-3</v>
      </c>
      <c r="T168" s="6"/>
      <c r="U168" s="1">
        <f t="shared" si="2"/>
        <v>6</v>
      </c>
      <c r="V168" s="8">
        <v>1</v>
      </c>
      <c r="W168" s="8">
        <v>1</v>
      </c>
    </row>
    <row r="169" spans="1:54" ht="30" x14ac:dyDescent="0.25">
      <c r="A169" s="19">
        <v>77</v>
      </c>
      <c r="B169" s="3" t="s">
        <v>173</v>
      </c>
      <c r="C169" s="3" t="s">
        <v>174</v>
      </c>
      <c r="D169" s="29">
        <v>1</v>
      </c>
      <c r="E169" s="1">
        <v>20</v>
      </c>
      <c r="G169" s="1" t="s">
        <v>367</v>
      </c>
      <c r="H169" s="1" t="s">
        <v>349</v>
      </c>
      <c r="I169" s="20" t="s">
        <v>253</v>
      </c>
      <c r="J169" s="1" t="s">
        <v>175</v>
      </c>
      <c r="R169" s="2">
        <v>1</v>
      </c>
      <c r="U169" s="1">
        <f t="shared" si="2"/>
        <v>1</v>
      </c>
    </row>
    <row r="170" spans="1:54" ht="30" customHeight="1" x14ac:dyDescent="0.25">
      <c r="A170" s="19">
        <v>78</v>
      </c>
      <c r="B170" s="3" t="s">
        <v>176</v>
      </c>
      <c r="C170" s="41" t="s">
        <v>407</v>
      </c>
      <c r="D170" s="29">
        <v>1</v>
      </c>
      <c r="E170" s="1">
        <v>11415</v>
      </c>
      <c r="G170" s="1" t="s">
        <v>366</v>
      </c>
      <c r="H170" s="1" t="s">
        <v>349</v>
      </c>
      <c r="I170" s="20" t="s">
        <v>253</v>
      </c>
      <c r="J170" s="1" t="s">
        <v>177</v>
      </c>
      <c r="K170" s="1">
        <v>1400</v>
      </c>
      <c r="L170" s="1">
        <v>1420</v>
      </c>
      <c r="M170" s="1">
        <v>18.7</v>
      </c>
      <c r="P170" s="1">
        <v>4000</v>
      </c>
      <c r="R170" s="2">
        <v>1</v>
      </c>
      <c r="T170" s="2">
        <v>11782</v>
      </c>
      <c r="U170" s="1">
        <f t="shared" si="2"/>
        <v>1</v>
      </c>
    </row>
    <row r="171" spans="1:54" x14ac:dyDescent="0.25">
      <c r="C171" s="41"/>
      <c r="D171" s="29"/>
      <c r="U171" s="1">
        <f t="shared" si="2"/>
        <v>0</v>
      </c>
    </row>
    <row r="172" spans="1:54" x14ac:dyDescent="0.25">
      <c r="C172" s="41"/>
      <c r="D172" s="29"/>
      <c r="U172" s="1">
        <f t="shared" si="2"/>
        <v>0</v>
      </c>
    </row>
    <row r="173" spans="1:54" x14ac:dyDescent="0.25">
      <c r="A173" s="37">
        <v>79</v>
      </c>
      <c r="B173" s="3" t="s">
        <v>409</v>
      </c>
      <c r="C173" s="3" t="s">
        <v>396</v>
      </c>
      <c r="D173" s="29">
        <v>1</v>
      </c>
      <c r="H173" s="1" t="s">
        <v>363</v>
      </c>
      <c r="I173" s="20">
        <f>(E173*D173)/1000</f>
        <v>0</v>
      </c>
      <c r="J173" s="1" t="s">
        <v>397</v>
      </c>
      <c r="N173" s="2">
        <v>0</v>
      </c>
      <c r="O173" s="2"/>
      <c r="P173" s="2"/>
      <c r="Q173" s="35"/>
      <c r="R173" s="39"/>
      <c r="S173" s="36"/>
      <c r="T173" s="21"/>
      <c r="U173" s="1">
        <f>D173-V173*$V$2-W173*$W$2</f>
        <v>1</v>
      </c>
      <c r="V173" s="21"/>
      <c r="X173" s="21"/>
      <c r="Z173" s="21"/>
      <c r="AB173" s="21"/>
      <c r="AD173" s="21"/>
      <c r="AF173" s="21"/>
      <c r="AH173" s="21"/>
      <c r="AJ173" s="21"/>
      <c r="AL173" s="21"/>
      <c r="AN173" s="21"/>
      <c r="AP173" s="21"/>
      <c r="AR173" s="21"/>
      <c r="AS173" s="40"/>
      <c r="AT173" s="21"/>
      <c r="AV173" s="21"/>
      <c r="AX173" s="21"/>
      <c r="AZ173" s="21"/>
      <c r="BB173" s="21"/>
    </row>
    <row r="174" spans="1:54" x14ac:dyDescent="0.25">
      <c r="A174" s="37">
        <v>80</v>
      </c>
      <c r="B174" s="3" t="s">
        <v>410</v>
      </c>
      <c r="C174" s="3" t="s">
        <v>398</v>
      </c>
      <c r="D174" s="29">
        <v>6</v>
      </c>
      <c r="H174" s="1" t="s">
        <v>363</v>
      </c>
      <c r="I174" s="20">
        <f>(E174*D174)/1000</f>
        <v>0</v>
      </c>
      <c r="J174" s="1" t="s">
        <v>399</v>
      </c>
      <c r="N174" s="2">
        <v>0</v>
      </c>
      <c r="O174" s="2"/>
      <c r="P174" s="2"/>
      <c r="Q174" s="35"/>
      <c r="R174" s="39"/>
      <c r="S174" s="36"/>
      <c r="T174" s="21"/>
      <c r="U174" s="1">
        <f>D174-V174*$V$2-W174*$W$2</f>
        <v>6</v>
      </c>
      <c r="V174" s="21"/>
      <c r="X174" s="21"/>
      <c r="Z174" s="21"/>
      <c r="AB174" s="21"/>
      <c r="AD174" s="21"/>
      <c r="AF174" s="21"/>
      <c r="AH174" s="21"/>
      <c r="AJ174" s="21"/>
      <c r="AL174" s="21"/>
      <c r="AN174" s="21"/>
      <c r="AP174" s="21"/>
      <c r="AR174" s="21"/>
      <c r="AS174" s="40"/>
      <c r="AT174" s="21"/>
      <c r="AV174" s="21"/>
      <c r="AX174" s="21"/>
      <c r="AZ174" s="21"/>
      <c r="BB174" s="21"/>
    </row>
    <row r="175" spans="1:54" x14ac:dyDescent="0.25">
      <c r="A175" s="19">
        <v>81</v>
      </c>
      <c r="C175" s="14" t="s">
        <v>178</v>
      </c>
      <c r="D175" s="29">
        <v>1</v>
      </c>
      <c r="G175" s="14" t="s">
        <v>364</v>
      </c>
      <c r="H175" s="1" t="s">
        <v>363</v>
      </c>
      <c r="I175" s="20" t="s">
        <v>253</v>
      </c>
      <c r="J175" s="1" t="s">
        <v>179</v>
      </c>
      <c r="R175" s="2">
        <v>2</v>
      </c>
      <c r="U175" s="1">
        <f t="shared" si="2"/>
        <v>1</v>
      </c>
    </row>
    <row r="176" spans="1:54" ht="30" x14ac:dyDescent="0.25">
      <c r="A176" s="19">
        <v>82</v>
      </c>
      <c r="B176" s="3" t="s">
        <v>180</v>
      </c>
      <c r="C176" s="3" t="s">
        <v>181</v>
      </c>
      <c r="D176" s="29">
        <v>1</v>
      </c>
      <c r="G176" s="14" t="s">
        <v>364</v>
      </c>
      <c r="H176" s="1" t="s">
        <v>365</v>
      </c>
      <c r="I176" s="20" t="s">
        <v>253</v>
      </c>
      <c r="J176" s="1" t="s">
        <v>182</v>
      </c>
      <c r="R176" s="2">
        <v>2</v>
      </c>
      <c r="U176" s="1">
        <f t="shared" si="2"/>
        <v>1</v>
      </c>
    </row>
    <row r="177" spans="1:54" x14ac:dyDescent="0.25">
      <c r="A177" s="37">
        <v>83</v>
      </c>
      <c r="B177" s="3" t="s">
        <v>411</v>
      </c>
      <c r="C177" s="3" t="s">
        <v>400</v>
      </c>
      <c r="D177" s="29">
        <v>1</v>
      </c>
      <c r="H177" s="1" t="s">
        <v>363</v>
      </c>
      <c r="I177" s="20">
        <f t="shared" ref="I177" si="3">(E177*D177)/1000</f>
        <v>0</v>
      </c>
      <c r="J177" s="1" t="s">
        <v>401</v>
      </c>
      <c r="N177" s="2">
        <v>0</v>
      </c>
      <c r="O177" s="2"/>
      <c r="P177" s="2"/>
      <c r="Q177" s="35"/>
      <c r="R177" s="39"/>
      <c r="S177" s="36"/>
      <c r="T177" s="21"/>
      <c r="U177" s="1">
        <f>D177-V177*$V$2-W177*$W$2</f>
        <v>1</v>
      </c>
      <c r="V177" s="21"/>
      <c r="X177" s="21"/>
      <c r="Z177" s="21"/>
      <c r="AB177" s="21"/>
      <c r="AD177" s="21"/>
      <c r="AF177" s="21"/>
      <c r="AH177" s="21"/>
      <c r="AJ177" s="21"/>
      <c r="AL177" s="21"/>
      <c r="AN177" s="21"/>
      <c r="AP177" s="21"/>
      <c r="AR177" s="21"/>
      <c r="AS177" s="40"/>
      <c r="AT177" s="21"/>
      <c r="AV177" s="21"/>
      <c r="AX177" s="21"/>
      <c r="AZ177" s="21"/>
      <c r="BB177" s="21"/>
    </row>
    <row r="178" spans="1:54" s="21" customFormat="1" ht="30" customHeight="1" x14ac:dyDescent="0.25">
      <c r="A178" s="19">
        <v>84</v>
      </c>
      <c r="B178" s="41" t="s">
        <v>183</v>
      </c>
      <c r="C178" s="41" t="s">
        <v>184</v>
      </c>
      <c r="D178" s="29">
        <v>2</v>
      </c>
      <c r="E178" s="1">
        <v>177</v>
      </c>
      <c r="F178" s="1"/>
      <c r="G178" s="1" t="s">
        <v>368</v>
      </c>
      <c r="H178" s="1" t="s">
        <v>365</v>
      </c>
      <c r="I178" s="20" t="s">
        <v>246</v>
      </c>
      <c r="J178" s="1" t="s">
        <v>185</v>
      </c>
      <c r="K178" s="1">
        <v>300</v>
      </c>
      <c r="L178" s="1">
        <v>325</v>
      </c>
      <c r="M178" s="1"/>
      <c r="N178" s="1"/>
      <c r="O178" s="1"/>
      <c r="P178" s="1">
        <v>800</v>
      </c>
      <c r="R178" s="2">
        <v>1</v>
      </c>
      <c r="S178" s="2"/>
      <c r="T178" s="2"/>
      <c r="U178" s="1">
        <f t="shared" si="2"/>
        <v>2</v>
      </c>
      <c r="V178" s="1"/>
      <c r="W178" s="1"/>
      <c r="X178" s="1"/>
      <c r="Y178" s="1"/>
      <c r="Z178" s="1"/>
    </row>
    <row r="179" spans="1:54" s="21" customFormat="1" x14ac:dyDescent="0.25">
      <c r="A179" s="19"/>
      <c r="B179" s="41"/>
      <c r="C179" s="41"/>
      <c r="D179" s="29"/>
      <c r="E179" s="1"/>
      <c r="F179" s="1"/>
      <c r="G179" s="1"/>
      <c r="H179" s="1"/>
      <c r="I179" s="20"/>
      <c r="J179" s="1"/>
      <c r="K179" s="1"/>
      <c r="L179" s="1"/>
      <c r="M179" s="1"/>
      <c r="N179" s="1"/>
      <c r="O179" s="1"/>
      <c r="P179" s="1"/>
      <c r="R179" s="2"/>
      <c r="S179" s="2"/>
      <c r="T179" s="2"/>
      <c r="U179" s="1">
        <f t="shared" si="2"/>
        <v>0</v>
      </c>
      <c r="V179" s="1"/>
      <c r="W179" s="1"/>
      <c r="X179" s="1"/>
      <c r="Y179" s="1"/>
      <c r="Z179" s="1"/>
    </row>
    <row r="180" spans="1:54" s="21" customFormat="1" ht="30" customHeight="1" x14ac:dyDescent="0.25">
      <c r="A180" s="19">
        <v>85</v>
      </c>
      <c r="B180" s="41" t="s">
        <v>186</v>
      </c>
      <c r="C180" s="41" t="s">
        <v>187</v>
      </c>
      <c r="D180" s="29">
        <v>1</v>
      </c>
      <c r="E180" s="1">
        <v>18</v>
      </c>
      <c r="F180" s="1"/>
      <c r="G180" s="1" t="s">
        <v>368</v>
      </c>
      <c r="H180" s="1" t="s">
        <v>365</v>
      </c>
      <c r="I180" s="20" t="s">
        <v>246</v>
      </c>
      <c r="J180" s="1" t="s">
        <v>188</v>
      </c>
      <c r="K180" s="1">
        <v>80</v>
      </c>
      <c r="L180" s="1">
        <v>89</v>
      </c>
      <c r="M180" s="1"/>
      <c r="N180" s="1"/>
      <c r="O180" s="1"/>
      <c r="P180" s="1">
        <v>700</v>
      </c>
      <c r="R180" s="2">
        <v>1</v>
      </c>
      <c r="S180" s="2"/>
      <c r="T180" s="2"/>
      <c r="U180" s="1">
        <f t="shared" si="2"/>
        <v>1</v>
      </c>
      <c r="V180" s="1"/>
      <c r="W180" s="1"/>
      <c r="X180" s="1"/>
      <c r="Y180" s="1"/>
      <c r="Z180" s="1"/>
    </row>
    <row r="181" spans="1:54" s="21" customFormat="1" x14ac:dyDescent="0.25">
      <c r="A181" s="19"/>
      <c r="B181" s="41"/>
      <c r="C181" s="41"/>
      <c r="D181" s="29"/>
      <c r="E181" s="1"/>
      <c r="F181" s="1"/>
      <c r="G181" s="1"/>
      <c r="H181" s="1"/>
      <c r="I181" s="20"/>
      <c r="J181" s="1"/>
      <c r="K181" s="1"/>
      <c r="L181" s="1"/>
      <c r="M181" s="1"/>
      <c r="N181" s="1"/>
      <c r="O181" s="1"/>
      <c r="P181" s="1"/>
      <c r="R181" s="2"/>
      <c r="S181" s="2"/>
      <c r="T181" s="2"/>
      <c r="U181" s="1">
        <f t="shared" si="2"/>
        <v>0</v>
      </c>
      <c r="V181" s="1"/>
      <c r="W181" s="1"/>
      <c r="X181" s="1"/>
      <c r="Y181" s="1"/>
      <c r="Z181" s="1"/>
    </row>
    <row r="182" spans="1:54" s="21" customFormat="1" ht="30" customHeight="1" x14ac:dyDescent="0.25">
      <c r="A182" s="19">
        <v>86</v>
      </c>
      <c r="B182" s="41" t="s">
        <v>189</v>
      </c>
      <c r="C182" s="41" t="s">
        <v>190</v>
      </c>
      <c r="D182" s="29">
        <v>1</v>
      </c>
      <c r="E182" s="1">
        <v>10</v>
      </c>
      <c r="F182" s="1"/>
      <c r="G182" s="1" t="s">
        <v>368</v>
      </c>
      <c r="H182" s="1" t="s">
        <v>365</v>
      </c>
      <c r="I182" s="20" t="s">
        <v>246</v>
      </c>
      <c r="J182" s="1" t="s">
        <v>191</v>
      </c>
      <c r="K182" s="1">
        <v>50</v>
      </c>
      <c r="L182" s="1">
        <v>57</v>
      </c>
      <c r="M182" s="1"/>
      <c r="N182" s="1"/>
      <c r="O182" s="1"/>
      <c r="P182" s="1">
        <v>700</v>
      </c>
      <c r="R182" s="2">
        <v>1</v>
      </c>
      <c r="S182" s="2"/>
      <c r="T182" s="2"/>
      <c r="U182" s="1">
        <f t="shared" si="2"/>
        <v>1</v>
      </c>
      <c r="V182" s="1"/>
      <c r="W182" s="1"/>
      <c r="X182" s="1"/>
      <c r="Y182" s="1"/>
      <c r="Z182" s="1"/>
    </row>
    <row r="183" spans="1:54" s="21" customFormat="1" x14ac:dyDescent="0.25">
      <c r="A183" s="19"/>
      <c r="B183" s="41"/>
      <c r="C183" s="41"/>
      <c r="D183" s="1"/>
      <c r="E183" s="1"/>
      <c r="F183" s="1"/>
      <c r="G183" s="1"/>
      <c r="H183" s="1"/>
      <c r="I183" s="20"/>
      <c r="J183" s="1"/>
      <c r="K183" s="1"/>
      <c r="L183" s="1"/>
      <c r="M183" s="1"/>
      <c r="N183" s="1"/>
      <c r="O183" s="1"/>
      <c r="P183" s="1"/>
      <c r="R183" s="2"/>
      <c r="S183" s="2"/>
      <c r="T183" s="2"/>
      <c r="U183" s="1">
        <f t="shared" si="2"/>
        <v>0</v>
      </c>
      <c r="V183" s="1"/>
      <c r="W183" s="1"/>
      <c r="X183" s="1"/>
      <c r="Y183" s="1"/>
      <c r="Z183" s="1"/>
    </row>
    <row r="184" spans="1:54" s="21" customFormat="1" ht="30" x14ac:dyDescent="0.25">
      <c r="A184" s="19">
        <v>87</v>
      </c>
      <c r="B184" s="3" t="s">
        <v>192</v>
      </c>
      <c r="C184" s="3" t="s">
        <v>193</v>
      </c>
      <c r="D184" s="29">
        <v>8</v>
      </c>
      <c r="E184" s="1">
        <v>0.18</v>
      </c>
      <c r="F184" s="1"/>
      <c r="G184" s="1"/>
      <c r="H184" s="1" t="s">
        <v>365</v>
      </c>
      <c r="I184" s="20" t="s">
        <v>253</v>
      </c>
      <c r="J184" s="1" t="s">
        <v>194</v>
      </c>
      <c r="K184" s="1">
        <v>10</v>
      </c>
      <c r="L184" s="1">
        <v>14</v>
      </c>
      <c r="M184" s="1">
        <v>4</v>
      </c>
      <c r="N184" s="1"/>
      <c r="O184" s="1"/>
      <c r="P184" s="1">
        <v>74.5</v>
      </c>
      <c r="R184" s="2">
        <v>3</v>
      </c>
      <c r="S184" s="2"/>
      <c r="T184" s="2"/>
      <c r="U184" s="1">
        <f t="shared" si="2"/>
        <v>8</v>
      </c>
      <c r="V184" s="1"/>
      <c r="W184" s="1"/>
      <c r="X184" s="1"/>
      <c r="Y184" s="1"/>
      <c r="Z184" s="1"/>
    </row>
    <row r="185" spans="1:54" s="21" customFormat="1" x14ac:dyDescent="0.25">
      <c r="A185" s="19">
        <v>88</v>
      </c>
      <c r="B185" s="3" t="s">
        <v>195</v>
      </c>
      <c r="C185" s="3" t="s">
        <v>196</v>
      </c>
      <c r="D185" s="29">
        <v>29</v>
      </c>
      <c r="E185" s="1">
        <v>0.19</v>
      </c>
      <c r="F185" s="1"/>
      <c r="G185" s="1"/>
      <c r="H185" s="1" t="s">
        <v>365</v>
      </c>
      <c r="I185" s="20" t="s">
        <v>253</v>
      </c>
      <c r="J185" s="1" t="s">
        <v>197</v>
      </c>
      <c r="K185" s="1">
        <v>15</v>
      </c>
      <c r="L185" s="1">
        <v>22</v>
      </c>
      <c r="M185" s="1">
        <v>6</v>
      </c>
      <c r="N185" s="1"/>
      <c r="O185" s="1"/>
      <c r="P185" s="1">
        <v>80</v>
      </c>
      <c r="R185" s="2">
        <v>3</v>
      </c>
      <c r="S185" s="2"/>
      <c r="T185" s="2"/>
      <c r="U185" s="1">
        <f t="shared" si="2"/>
        <v>14</v>
      </c>
      <c r="V185" s="1">
        <v>3</v>
      </c>
      <c r="W185" s="1">
        <v>2</v>
      </c>
      <c r="X185" s="1"/>
      <c r="Y185" s="1"/>
      <c r="Z185" s="1"/>
    </row>
    <row r="186" spans="1:54" s="21" customFormat="1" x14ac:dyDescent="0.25">
      <c r="A186" s="19">
        <v>89</v>
      </c>
      <c r="B186" s="3" t="s">
        <v>198</v>
      </c>
      <c r="C186" s="3" t="s">
        <v>199</v>
      </c>
      <c r="D186" s="29">
        <v>4</v>
      </c>
      <c r="E186" s="1">
        <v>6.03</v>
      </c>
      <c r="F186" s="1"/>
      <c r="G186" s="1"/>
      <c r="H186" s="1" t="s">
        <v>365</v>
      </c>
      <c r="I186" s="20" t="s">
        <v>247</v>
      </c>
      <c r="J186" s="1" t="s">
        <v>200</v>
      </c>
      <c r="K186" s="1">
        <v>50</v>
      </c>
      <c r="L186" s="1">
        <v>57</v>
      </c>
      <c r="M186" s="1"/>
      <c r="N186" s="1"/>
      <c r="O186" s="1"/>
      <c r="P186" s="1">
        <v>68</v>
      </c>
      <c r="R186" s="2">
        <v>3</v>
      </c>
      <c r="S186" s="2"/>
      <c r="T186" s="2"/>
      <c r="U186" s="1">
        <f t="shared" si="2"/>
        <v>4</v>
      </c>
      <c r="V186" s="1"/>
      <c r="W186" s="1"/>
      <c r="X186" s="1"/>
      <c r="Y186" s="1"/>
      <c r="Z186" s="1"/>
    </row>
    <row r="187" spans="1:54" s="21" customFormat="1" x14ac:dyDescent="0.25">
      <c r="A187" s="19">
        <v>90</v>
      </c>
      <c r="B187" s="3" t="s">
        <v>198</v>
      </c>
      <c r="C187" s="3" t="s">
        <v>201</v>
      </c>
      <c r="D187" s="29">
        <v>4</v>
      </c>
      <c r="E187" s="1">
        <v>5.6</v>
      </c>
      <c r="F187" s="1"/>
      <c r="G187" s="1"/>
      <c r="H187" s="1" t="s">
        <v>365</v>
      </c>
      <c r="I187" s="20" t="s">
        <v>247</v>
      </c>
      <c r="J187" s="1" t="s">
        <v>202</v>
      </c>
      <c r="K187" s="1">
        <v>50</v>
      </c>
      <c r="L187" s="1">
        <v>57</v>
      </c>
      <c r="M187" s="1"/>
      <c r="N187" s="1"/>
      <c r="O187" s="1"/>
      <c r="P187" s="1">
        <v>68</v>
      </c>
      <c r="R187" s="2">
        <v>3</v>
      </c>
      <c r="S187" s="2"/>
      <c r="T187" s="2"/>
      <c r="U187" s="1">
        <f t="shared" si="2"/>
        <v>4</v>
      </c>
      <c r="V187" s="1"/>
      <c r="W187" s="1"/>
      <c r="X187" s="1"/>
      <c r="Y187" s="1"/>
      <c r="Z187" s="1"/>
    </row>
    <row r="188" spans="1:54" s="21" customFormat="1" x14ac:dyDescent="0.25">
      <c r="A188" s="19">
        <v>91</v>
      </c>
      <c r="B188" s="3" t="s">
        <v>198</v>
      </c>
      <c r="C188" s="3" t="s">
        <v>203</v>
      </c>
      <c r="D188" s="29">
        <v>1</v>
      </c>
      <c r="E188" s="1">
        <v>31.87</v>
      </c>
      <c r="F188" s="1"/>
      <c r="G188" s="1"/>
      <c r="H188" s="1" t="s">
        <v>365</v>
      </c>
      <c r="I188" s="20" t="s">
        <v>247</v>
      </c>
      <c r="J188" s="1" t="s">
        <v>204</v>
      </c>
      <c r="K188" s="1">
        <v>150</v>
      </c>
      <c r="L188" s="1">
        <v>159</v>
      </c>
      <c r="M188" s="1"/>
      <c r="N188" s="1"/>
      <c r="O188" s="1"/>
      <c r="P188" s="1">
        <v>125</v>
      </c>
      <c r="R188" s="2">
        <v>3</v>
      </c>
      <c r="S188" s="2"/>
      <c r="T188" s="2"/>
      <c r="U188" s="1">
        <f t="shared" si="2"/>
        <v>1</v>
      </c>
      <c r="V188" s="1"/>
      <c r="W188" s="1"/>
      <c r="X188" s="1"/>
      <c r="Y188" s="1"/>
      <c r="Z188" s="1"/>
    </row>
    <row r="189" spans="1:54" s="21" customFormat="1" x14ac:dyDescent="0.25">
      <c r="A189" s="19">
        <v>92</v>
      </c>
      <c r="B189" s="3" t="s">
        <v>198</v>
      </c>
      <c r="C189" s="3" t="s">
        <v>205</v>
      </c>
      <c r="D189" s="29">
        <v>1</v>
      </c>
      <c r="E189" s="1">
        <v>9.8000000000000007</v>
      </c>
      <c r="F189" s="1"/>
      <c r="G189" s="1"/>
      <c r="H189" s="1" t="s">
        <v>365</v>
      </c>
      <c r="I189" s="20" t="s">
        <v>247</v>
      </c>
      <c r="J189" s="1" t="s">
        <v>206</v>
      </c>
      <c r="K189" s="1">
        <v>80</v>
      </c>
      <c r="L189" s="1">
        <v>89</v>
      </c>
      <c r="M189" s="1"/>
      <c r="N189" s="1"/>
      <c r="O189" s="1"/>
      <c r="P189" s="1">
        <v>87</v>
      </c>
      <c r="R189" s="2">
        <v>3</v>
      </c>
      <c r="S189" s="2"/>
      <c r="T189" s="2"/>
      <c r="U189" s="1">
        <f t="shared" si="2"/>
        <v>1</v>
      </c>
      <c r="V189" s="1"/>
      <c r="W189" s="1"/>
      <c r="X189" s="1"/>
      <c r="Y189" s="1"/>
      <c r="Z189" s="1"/>
    </row>
    <row r="190" spans="1:54" s="21" customFormat="1" x14ac:dyDescent="0.25">
      <c r="A190" s="19">
        <v>93</v>
      </c>
      <c r="B190" s="3" t="s">
        <v>198</v>
      </c>
      <c r="C190" s="3" t="s">
        <v>207</v>
      </c>
      <c r="D190" s="29">
        <v>2</v>
      </c>
      <c r="E190" s="1">
        <v>5.95</v>
      </c>
      <c r="F190" s="1"/>
      <c r="G190" s="1"/>
      <c r="H190" s="1" t="s">
        <v>365</v>
      </c>
      <c r="I190" s="20" t="s">
        <v>247</v>
      </c>
      <c r="J190" s="1" t="s">
        <v>208</v>
      </c>
      <c r="K190" s="1">
        <v>50</v>
      </c>
      <c r="L190" s="1">
        <v>57</v>
      </c>
      <c r="M190" s="1"/>
      <c r="N190" s="1"/>
      <c r="O190" s="1"/>
      <c r="P190" s="1">
        <v>68</v>
      </c>
      <c r="R190" s="2">
        <v>3</v>
      </c>
      <c r="S190" s="2"/>
      <c r="T190" s="2"/>
      <c r="U190" s="1">
        <f t="shared" si="2"/>
        <v>2</v>
      </c>
      <c r="V190" s="1"/>
      <c r="W190" s="1"/>
      <c r="X190" s="1"/>
      <c r="Y190" s="1"/>
      <c r="Z190" s="1"/>
    </row>
    <row r="191" spans="1:54" s="21" customFormat="1" x14ac:dyDescent="0.25">
      <c r="A191" s="19">
        <v>94</v>
      </c>
      <c r="B191" s="3" t="s">
        <v>209</v>
      </c>
      <c r="C191" s="3" t="s">
        <v>210</v>
      </c>
      <c r="D191" s="29">
        <v>1</v>
      </c>
      <c r="E191" s="1">
        <v>28.1</v>
      </c>
      <c r="F191" s="1"/>
      <c r="G191" s="1"/>
      <c r="H191" s="1" t="s">
        <v>365</v>
      </c>
      <c r="I191" s="20" t="s">
        <v>248</v>
      </c>
      <c r="J191" s="1" t="s">
        <v>211</v>
      </c>
      <c r="K191" s="1">
        <v>150</v>
      </c>
      <c r="L191" s="1">
        <v>159</v>
      </c>
      <c r="M191" s="1"/>
      <c r="N191" s="1"/>
      <c r="O191" s="1"/>
      <c r="P191" s="1">
        <v>0</v>
      </c>
      <c r="R191" s="2">
        <v>3</v>
      </c>
      <c r="S191" s="2"/>
      <c r="T191" s="2"/>
      <c r="U191" s="1">
        <f t="shared" si="2"/>
        <v>1</v>
      </c>
      <c r="V191" s="1"/>
      <c r="W191" s="1"/>
      <c r="X191" s="1"/>
      <c r="Y191" s="1"/>
      <c r="Z191" s="1"/>
    </row>
    <row r="192" spans="1:54" s="21" customFormat="1" x14ac:dyDescent="0.25">
      <c r="A192" s="19">
        <v>95</v>
      </c>
      <c r="B192" s="3" t="s">
        <v>209</v>
      </c>
      <c r="C192" s="3" t="s">
        <v>212</v>
      </c>
      <c r="D192" s="29">
        <v>1</v>
      </c>
      <c r="E192" s="1">
        <v>9.4</v>
      </c>
      <c r="F192" s="1"/>
      <c r="G192" s="1"/>
      <c r="H192" s="1" t="s">
        <v>365</v>
      </c>
      <c r="I192" s="20" t="s">
        <v>248</v>
      </c>
      <c r="J192" s="1" t="s">
        <v>213</v>
      </c>
      <c r="K192" s="1">
        <v>80</v>
      </c>
      <c r="L192" s="1">
        <v>89</v>
      </c>
      <c r="M192" s="1"/>
      <c r="N192" s="1"/>
      <c r="O192" s="1"/>
      <c r="P192" s="1">
        <v>0</v>
      </c>
      <c r="R192" s="2">
        <v>3</v>
      </c>
      <c r="S192" s="2"/>
      <c r="T192" s="2"/>
      <c r="U192" s="1">
        <f t="shared" si="2"/>
        <v>1</v>
      </c>
      <c r="V192" s="1"/>
      <c r="W192" s="1"/>
      <c r="X192" s="1"/>
      <c r="Y192" s="1"/>
      <c r="Z192" s="1"/>
    </row>
    <row r="193" spans="1:30" s="21" customFormat="1" x14ac:dyDescent="0.25">
      <c r="A193" s="19">
        <v>96</v>
      </c>
      <c r="B193" s="3" t="s">
        <v>209</v>
      </c>
      <c r="C193" s="3" t="s">
        <v>214</v>
      </c>
      <c r="D193" s="29">
        <v>2</v>
      </c>
      <c r="E193" s="1">
        <v>5.5</v>
      </c>
      <c r="F193" s="1"/>
      <c r="G193" s="1"/>
      <c r="H193" s="1" t="s">
        <v>365</v>
      </c>
      <c r="I193" s="20" t="s">
        <v>248</v>
      </c>
      <c r="J193" s="1" t="s">
        <v>215</v>
      </c>
      <c r="K193" s="1">
        <v>50</v>
      </c>
      <c r="L193" s="1">
        <v>57</v>
      </c>
      <c r="M193" s="1"/>
      <c r="N193" s="1"/>
      <c r="O193" s="1"/>
      <c r="P193" s="1">
        <v>0</v>
      </c>
      <c r="R193" s="2">
        <v>3</v>
      </c>
      <c r="S193" s="2"/>
      <c r="T193" s="2"/>
      <c r="U193" s="1">
        <f t="shared" si="2"/>
        <v>2</v>
      </c>
      <c r="V193" s="1"/>
      <c r="W193" s="1"/>
      <c r="X193" s="1"/>
      <c r="Y193" s="1"/>
      <c r="Z193" s="1"/>
    </row>
    <row r="194" spans="1:30" s="21" customFormat="1" x14ac:dyDescent="0.25">
      <c r="A194" s="19">
        <v>97</v>
      </c>
      <c r="B194" s="3" t="s">
        <v>216</v>
      </c>
      <c r="C194" s="3" t="s">
        <v>217</v>
      </c>
      <c r="D194" s="29">
        <v>36</v>
      </c>
      <c r="E194" s="1">
        <v>0.40699999999999997</v>
      </c>
      <c r="F194" s="1"/>
      <c r="G194" s="1"/>
      <c r="H194" s="1" t="s">
        <v>365</v>
      </c>
      <c r="I194" s="20"/>
      <c r="J194" s="1" t="s">
        <v>218</v>
      </c>
      <c r="K194" s="1"/>
      <c r="L194" s="1"/>
      <c r="M194" s="1"/>
      <c r="N194" s="1"/>
      <c r="O194" s="1"/>
      <c r="P194" s="1"/>
      <c r="R194" s="2">
        <v>3</v>
      </c>
      <c r="S194" s="2"/>
      <c r="T194" s="2"/>
      <c r="U194" s="1">
        <f t="shared" si="2"/>
        <v>36</v>
      </c>
      <c r="V194" s="1"/>
      <c r="W194" s="1"/>
      <c r="X194" s="1"/>
      <c r="Y194" s="1"/>
      <c r="Z194" s="1"/>
    </row>
    <row r="195" spans="1:30" s="21" customFormat="1" x14ac:dyDescent="0.25">
      <c r="A195" s="19">
        <v>98</v>
      </c>
      <c r="B195" s="3" t="s">
        <v>216</v>
      </c>
      <c r="C195" s="3" t="s">
        <v>220</v>
      </c>
      <c r="D195" s="29">
        <v>12</v>
      </c>
      <c r="E195" s="1">
        <v>0.75</v>
      </c>
      <c r="F195" s="1"/>
      <c r="G195" s="1"/>
      <c r="H195" s="1" t="s">
        <v>365</v>
      </c>
      <c r="I195" s="20"/>
      <c r="J195" s="1" t="s">
        <v>221</v>
      </c>
      <c r="K195" s="1"/>
      <c r="L195" s="1"/>
      <c r="M195" s="1"/>
      <c r="N195" s="1"/>
      <c r="O195" s="1"/>
      <c r="P195" s="1"/>
      <c r="R195" s="2">
        <v>3</v>
      </c>
      <c r="S195" s="2"/>
      <c r="T195" s="2"/>
      <c r="U195" s="1">
        <f t="shared" si="2"/>
        <v>12</v>
      </c>
      <c r="V195" s="1"/>
      <c r="W195" s="1"/>
      <c r="X195" s="1"/>
      <c r="Y195" s="1"/>
      <c r="Z195" s="1"/>
    </row>
    <row r="196" spans="1:30" s="21" customFormat="1" x14ac:dyDescent="0.25">
      <c r="A196" s="19">
        <v>99</v>
      </c>
      <c r="B196" s="3" t="s">
        <v>222</v>
      </c>
      <c r="C196" s="3" t="s">
        <v>223</v>
      </c>
      <c r="D196" s="29">
        <v>72</v>
      </c>
      <c r="E196" s="1">
        <v>0.13300000000000001</v>
      </c>
      <c r="F196" s="1"/>
      <c r="G196" s="1"/>
      <c r="H196" s="1" t="s">
        <v>365</v>
      </c>
      <c r="I196" s="20"/>
      <c r="J196" s="1" t="s">
        <v>224</v>
      </c>
      <c r="K196" s="1"/>
      <c r="L196" s="1"/>
      <c r="M196" s="1"/>
      <c r="N196" s="1"/>
      <c r="O196" s="1"/>
      <c r="P196" s="1"/>
      <c r="R196" s="2">
        <v>3</v>
      </c>
      <c r="S196" s="2"/>
      <c r="T196" s="2"/>
      <c r="U196" s="1">
        <f t="shared" si="2"/>
        <v>72</v>
      </c>
      <c r="V196" s="1"/>
      <c r="W196" s="1"/>
      <c r="X196" s="1"/>
      <c r="Y196" s="1"/>
      <c r="Z196" s="1"/>
    </row>
    <row r="197" spans="1:30" s="21" customFormat="1" x14ac:dyDescent="0.25">
      <c r="A197" s="19">
        <v>100</v>
      </c>
      <c r="B197" s="3" t="s">
        <v>222</v>
      </c>
      <c r="C197" s="3" t="s">
        <v>225</v>
      </c>
      <c r="D197" s="29">
        <v>24</v>
      </c>
      <c r="E197" s="1">
        <v>0.27700000000000002</v>
      </c>
      <c r="F197" s="1"/>
      <c r="G197" s="1"/>
      <c r="H197" s="1" t="s">
        <v>365</v>
      </c>
      <c r="I197" s="20"/>
      <c r="J197" s="1" t="s">
        <v>226</v>
      </c>
      <c r="K197" s="1"/>
      <c r="L197" s="1"/>
      <c r="M197" s="1"/>
      <c r="N197" s="1"/>
      <c r="O197" s="1"/>
      <c r="P197" s="1"/>
      <c r="R197" s="2">
        <v>3</v>
      </c>
      <c r="S197" s="2"/>
      <c r="T197" s="2"/>
      <c r="U197" s="1">
        <f t="shared" si="2"/>
        <v>24</v>
      </c>
      <c r="V197" s="1"/>
      <c r="W197" s="1"/>
      <c r="X197" s="1"/>
      <c r="Y197" s="1"/>
      <c r="Z197" s="1"/>
    </row>
    <row r="198" spans="1:30" s="21" customFormat="1" x14ac:dyDescent="0.25">
      <c r="A198" s="19">
        <v>101</v>
      </c>
      <c r="B198" s="3" t="s">
        <v>227</v>
      </c>
      <c r="C198" s="3" t="s">
        <v>228</v>
      </c>
      <c r="D198" s="29">
        <v>4</v>
      </c>
      <c r="E198" s="1">
        <v>1.4E-2</v>
      </c>
      <c r="F198" s="1"/>
      <c r="G198" s="1"/>
      <c r="H198" s="1" t="s">
        <v>365</v>
      </c>
      <c r="I198" s="20"/>
      <c r="J198" s="1" t="s">
        <v>229</v>
      </c>
      <c r="K198" s="1"/>
      <c r="L198" s="1"/>
      <c r="M198" s="1"/>
      <c r="N198" s="1"/>
      <c r="O198" s="1"/>
      <c r="P198" s="1"/>
      <c r="R198" s="2">
        <v>3</v>
      </c>
      <c r="S198" s="2"/>
      <c r="T198" s="2"/>
      <c r="U198" s="1">
        <f t="shared" si="2"/>
        <v>4</v>
      </c>
      <c r="V198" s="1"/>
      <c r="W198" s="1"/>
      <c r="X198" s="1"/>
      <c r="Y198" s="1"/>
      <c r="Z198" s="1"/>
    </row>
    <row r="199" spans="1:30" s="21" customFormat="1" x14ac:dyDescent="0.25">
      <c r="A199" s="19">
        <v>102</v>
      </c>
      <c r="B199" s="3" t="s">
        <v>230</v>
      </c>
      <c r="C199" s="3" t="s">
        <v>231</v>
      </c>
      <c r="D199" s="29">
        <v>1</v>
      </c>
      <c r="E199" s="1">
        <v>1.1200000000000001</v>
      </c>
      <c r="F199" s="1"/>
      <c r="G199" s="1"/>
      <c r="H199" s="1" t="s">
        <v>365</v>
      </c>
      <c r="I199" s="20"/>
      <c r="J199" s="1" t="s">
        <v>232</v>
      </c>
      <c r="K199" s="1"/>
      <c r="L199" s="1"/>
      <c r="M199" s="1"/>
      <c r="N199" s="1"/>
      <c r="O199" s="1"/>
      <c r="P199" s="1"/>
      <c r="R199" s="2">
        <v>3</v>
      </c>
      <c r="S199" s="2"/>
      <c r="T199" s="2"/>
      <c r="U199" s="1">
        <f t="shared" si="2"/>
        <v>1</v>
      </c>
      <c r="V199" s="1"/>
      <c r="W199" s="1"/>
      <c r="X199" s="1"/>
      <c r="Y199" s="1"/>
      <c r="Z199" s="1"/>
    </row>
    <row r="200" spans="1:30" s="21" customFormat="1" x14ac:dyDescent="0.25">
      <c r="A200" s="19">
        <v>103</v>
      </c>
      <c r="B200" s="3" t="s">
        <v>230</v>
      </c>
      <c r="C200" s="3" t="s">
        <v>233</v>
      </c>
      <c r="D200" s="29">
        <v>2</v>
      </c>
      <c r="E200" s="1">
        <v>0.63</v>
      </c>
      <c r="F200" s="1"/>
      <c r="G200" s="1"/>
      <c r="H200" s="1" t="s">
        <v>365</v>
      </c>
      <c r="I200" s="20"/>
      <c r="J200" s="1" t="s">
        <v>234</v>
      </c>
      <c r="K200" s="1"/>
      <c r="L200" s="1"/>
      <c r="M200" s="1"/>
      <c r="N200" s="1"/>
      <c r="O200" s="1"/>
      <c r="P200" s="1"/>
      <c r="R200" s="2">
        <v>3</v>
      </c>
      <c r="S200" s="2"/>
      <c r="T200" s="2"/>
      <c r="U200" s="1">
        <f t="shared" ref="U200:U202" si="4">D200-V200*$V$2-W200*$W$2</f>
        <v>2</v>
      </c>
      <c r="V200" s="1"/>
      <c r="W200" s="1"/>
      <c r="X200" s="1"/>
      <c r="Y200" s="1"/>
      <c r="Z200" s="1"/>
    </row>
    <row r="201" spans="1:30" s="21" customFormat="1" x14ac:dyDescent="0.25">
      <c r="A201" s="19">
        <v>104</v>
      </c>
      <c r="B201" s="3" t="s">
        <v>230</v>
      </c>
      <c r="C201" s="3" t="s">
        <v>235</v>
      </c>
      <c r="D201" s="29">
        <v>1</v>
      </c>
      <c r="E201" s="1">
        <v>0.46</v>
      </c>
      <c r="F201" s="1"/>
      <c r="G201" s="1"/>
      <c r="H201" s="1" t="s">
        <v>365</v>
      </c>
      <c r="I201" s="20"/>
      <c r="J201" s="1" t="s">
        <v>236</v>
      </c>
      <c r="K201" s="1"/>
      <c r="L201" s="1"/>
      <c r="M201" s="1"/>
      <c r="N201" s="1"/>
      <c r="O201" s="1"/>
      <c r="P201" s="1"/>
      <c r="R201" s="2">
        <v>3</v>
      </c>
      <c r="S201" s="2"/>
      <c r="T201" s="2"/>
      <c r="U201" s="1">
        <f t="shared" si="4"/>
        <v>1</v>
      </c>
      <c r="V201" s="1"/>
      <c r="W201" s="1"/>
      <c r="X201" s="1"/>
      <c r="Y201" s="1"/>
      <c r="Z201" s="1"/>
    </row>
    <row r="202" spans="1:30" s="21" customFormat="1" x14ac:dyDescent="0.25">
      <c r="A202" s="34"/>
      <c r="B202" s="3" t="s">
        <v>305</v>
      </c>
      <c r="C202" s="3" t="s">
        <v>306</v>
      </c>
      <c r="D202" s="29">
        <v>7</v>
      </c>
      <c r="E202" s="1">
        <v>0.15</v>
      </c>
      <c r="F202" s="1"/>
      <c r="G202" s="1"/>
      <c r="H202" s="1" t="s">
        <v>365</v>
      </c>
      <c r="I202" s="20"/>
      <c r="J202" s="1" t="s">
        <v>307</v>
      </c>
      <c r="K202" s="1">
        <v>15</v>
      </c>
      <c r="L202" s="1"/>
      <c r="M202" s="1"/>
      <c r="N202" s="1"/>
      <c r="O202" s="1"/>
      <c r="P202" s="1"/>
      <c r="R202" s="2">
        <v>3</v>
      </c>
      <c r="S202" s="2"/>
      <c r="T202" s="35"/>
      <c r="U202" s="1">
        <f t="shared" si="4"/>
        <v>0</v>
      </c>
      <c r="V202" s="36">
        <v>1</v>
      </c>
      <c r="W202" s="21">
        <v>1</v>
      </c>
      <c r="X202" s="1"/>
      <c r="Z202" s="1"/>
      <c r="AB202" s="1"/>
      <c r="AD202" s="1"/>
    </row>
    <row r="203" spans="1:30" s="21" customFormat="1" x14ac:dyDescent="0.25">
      <c r="A203" s="34"/>
      <c r="B203" s="3" t="s">
        <v>375</v>
      </c>
      <c r="C203" s="3" t="s">
        <v>376</v>
      </c>
      <c r="D203" s="29">
        <v>1</v>
      </c>
      <c r="E203" s="1">
        <v>1.3</v>
      </c>
      <c r="F203" s="1"/>
      <c r="G203" s="1"/>
      <c r="H203" s="1" t="s">
        <v>365</v>
      </c>
      <c r="I203" s="20" t="s">
        <v>253</v>
      </c>
      <c r="J203" s="1" t="s">
        <v>377</v>
      </c>
      <c r="K203" s="1"/>
      <c r="L203" s="1"/>
      <c r="M203" s="1"/>
      <c r="N203" s="1"/>
      <c r="O203" s="1"/>
      <c r="P203" s="1"/>
      <c r="R203" s="2">
        <v>3</v>
      </c>
      <c r="S203" s="2"/>
      <c r="T203" s="35"/>
      <c r="U203" s="1"/>
      <c r="V203" s="36"/>
      <c r="X203" s="1">
        <v>1</v>
      </c>
      <c r="Z203" s="1"/>
      <c r="AB203" s="1"/>
      <c r="AD203" s="1"/>
    </row>
    <row r="204" spans="1:30" s="21" customFormat="1" x14ac:dyDescent="0.25">
      <c r="A204" s="34"/>
      <c r="B204" s="3" t="s">
        <v>378</v>
      </c>
      <c r="C204" s="3" t="s">
        <v>379</v>
      </c>
      <c r="D204" s="29">
        <v>1</v>
      </c>
      <c r="E204" s="1">
        <v>10.6</v>
      </c>
      <c r="F204" s="1"/>
      <c r="G204" s="1"/>
      <c r="H204" s="1" t="s">
        <v>365</v>
      </c>
      <c r="I204" s="20" t="s">
        <v>253</v>
      </c>
      <c r="J204" s="1" t="s">
        <v>380</v>
      </c>
      <c r="K204" s="1"/>
      <c r="L204" s="1"/>
      <c r="M204" s="1"/>
      <c r="N204" s="1"/>
      <c r="O204" s="1"/>
      <c r="P204" s="1"/>
      <c r="R204" s="2">
        <v>3</v>
      </c>
      <c r="S204" s="2"/>
      <c r="T204" s="35"/>
      <c r="U204" s="1"/>
      <c r="V204" s="36"/>
      <c r="X204" s="1">
        <v>1</v>
      </c>
      <c r="Z204" s="1"/>
      <c r="AB204" s="1"/>
      <c r="AD204" s="1"/>
    </row>
    <row r="206" spans="1:30" x14ac:dyDescent="0.25">
      <c r="B206" s="3" t="s">
        <v>403</v>
      </c>
      <c r="C206" s="3" t="s">
        <v>402</v>
      </c>
      <c r="D206" s="1">
        <v>2.2999999999999998</v>
      </c>
      <c r="H206" s="1" t="s">
        <v>404</v>
      </c>
      <c r="J206" s="1" t="s">
        <v>408</v>
      </c>
      <c r="R206" s="2">
        <v>3</v>
      </c>
    </row>
  </sheetData>
  <dataConsolidate/>
  <mergeCells count="67">
    <mergeCell ref="B4:B6"/>
    <mergeCell ref="C4:C6"/>
    <mergeCell ref="A1:C1"/>
    <mergeCell ref="B7:B8"/>
    <mergeCell ref="C7:C11"/>
    <mergeCell ref="B12:B13"/>
    <mergeCell ref="C12:C16"/>
    <mergeCell ref="B17:B18"/>
    <mergeCell ref="C17:C21"/>
    <mergeCell ref="C46:C48"/>
    <mergeCell ref="B22:B23"/>
    <mergeCell ref="C22:C26"/>
    <mergeCell ref="B27:B28"/>
    <mergeCell ref="C27:C31"/>
    <mergeCell ref="B32:B33"/>
    <mergeCell ref="C32:C35"/>
    <mergeCell ref="B36:B37"/>
    <mergeCell ref="C36:C39"/>
    <mergeCell ref="B40:B41"/>
    <mergeCell ref="C40:C42"/>
    <mergeCell ref="C43:C45"/>
    <mergeCell ref="C74:C76"/>
    <mergeCell ref="C49:C50"/>
    <mergeCell ref="C51:C52"/>
    <mergeCell ref="B53:B54"/>
    <mergeCell ref="C53:C54"/>
    <mergeCell ref="C56:C58"/>
    <mergeCell ref="C59:C61"/>
    <mergeCell ref="C62:C63"/>
    <mergeCell ref="C64:C66"/>
    <mergeCell ref="C67:C69"/>
    <mergeCell ref="C70:C71"/>
    <mergeCell ref="C72:C73"/>
    <mergeCell ref="C103:C104"/>
    <mergeCell ref="C77:C78"/>
    <mergeCell ref="C79:C81"/>
    <mergeCell ref="C82:C84"/>
    <mergeCell ref="C85:C86"/>
    <mergeCell ref="C87:C88"/>
    <mergeCell ref="C89:C90"/>
    <mergeCell ref="C91:C92"/>
    <mergeCell ref="C93:C94"/>
    <mergeCell ref="C95:C96"/>
    <mergeCell ref="C98:C100"/>
    <mergeCell ref="C101:C102"/>
    <mergeCell ref="C141:C143"/>
    <mergeCell ref="C106:C107"/>
    <mergeCell ref="C109:C110"/>
    <mergeCell ref="C111:C112"/>
    <mergeCell ref="C115:C116"/>
    <mergeCell ref="C117:C118"/>
    <mergeCell ref="C123:C125"/>
    <mergeCell ref="C126:C128"/>
    <mergeCell ref="C129:C131"/>
    <mergeCell ref="C132:C134"/>
    <mergeCell ref="C135:C137"/>
    <mergeCell ref="C138:C140"/>
    <mergeCell ref="B180:B181"/>
    <mergeCell ref="C180:C181"/>
    <mergeCell ref="B182:B183"/>
    <mergeCell ref="C182:C183"/>
    <mergeCell ref="C144:C146"/>
    <mergeCell ref="C152:C154"/>
    <mergeCell ref="C164:C165"/>
    <mergeCell ref="C170:C172"/>
    <mergeCell ref="B178:B179"/>
    <mergeCell ref="C178:C17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</vt:lpstr>
      <vt:lpstr>ИГ</vt:lpstr>
      <vt:lpstr>СП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Мильков Д. В.</dc:creator>
  <cp:lastModifiedBy>Мильков Д. В.</cp:lastModifiedBy>
  <dcterms:created xsi:type="dcterms:W3CDTF">2017-02-15T05:02:58Z</dcterms:created>
  <dcterms:modified xsi:type="dcterms:W3CDTF">2017-07-03T10:59:56Z</dcterms:modified>
</cp:coreProperties>
</file>