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5330" windowHeight="9120" activeTab="2"/>
  </bookViews>
  <sheets>
    <sheet name="426" sheetId="6" r:id="rId1"/>
    <sheet name="530" sheetId="4" r:id="rId2"/>
    <sheet name="720" sheetId="3" r:id="rId3"/>
    <sheet name="1020" sheetId="2" r:id="rId4"/>
    <sheet name="1220" sheetId="1" r:id="rId5"/>
    <sheet name="1420" sheetId="5" r:id="rId6"/>
  </sheets>
  <definedNames>
    <definedName name="_Regression_Int" localSheetId="4" hidden="1">1</definedName>
    <definedName name="_Regression_Int" localSheetId="5" hidden="1">1</definedName>
    <definedName name="_xlnm.Print_Area" localSheetId="3">'1020'!$A$1:$E$27</definedName>
    <definedName name="_xlnm.Print_Area" localSheetId="4">'1220'!$A$1:$E$27</definedName>
    <definedName name="_xlnm.Print_Area" localSheetId="5">'1420'!$A$1:$E$27</definedName>
    <definedName name="_xlnm.Print_Area" localSheetId="0">'426'!$A$30:$E$56</definedName>
    <definedName name="_xlnm.Print_Area" localSheetId="1">'530'!$A$30:$E$56</definedName>
    <definedName name="_xlnm.Print_Area" localSheetId="2">'720'!$A$30:$E$56</definedName>
    <definedName name="Область_печати_ИМ" localSheetId="4">'1220'!$A$1:$E$28</definedName>
    <definedName name="Область_печати_ИМ" localSheetId="5">'1420'!$A$1:$E$28</definedName>
  </definedNames>
  <calcPr calcId="145621" refMode="R1C1"/>
</workbook>
</file>

<file path=xl/calcChain.xml><?xml version="1.0" encoding="utf-8"?>
<calcChain xmlns="http://schemas.openxmlformats.org/spreadsheetml/2006/main">
  <c r="E2" i="6" l="1"/>
  <c r="E3" i="6" s="1"/>
  <c r="E5" i="6" s="1"/>
  <c r="E4" i="6"/>
  <c r="E31" i="6"/>
  <c r="E32" i="6"/>
  <c r="E33" i="6"/>
  <c r="E34" i="6"/>
  <c r="E35" i="6" s="1"/>
  <c r="E36" i="6" s="1"/>
  <c r="E37" i="6" s="1"/>
  <c r="E41" i="6"/>
  <c r="E44" i="6" s="1"/>
  <c r="E45" i="6" s="1"/>
  <c r="E53" i="6"/>
  <c r="E2" i="5"/>
  <c r="B9" i="5"/>
  <c r="E4" i="5" s="1"/>
  <c r="E12" i="5"/>
  <c r="E24" i="5"/>
  <c r="E4" i="2"/>
  <c r="E2" i="2"/>
  <c r="E3" i="2" s="1"/>
  <c r="E5" i="2" s="1"/>
  <c r="E12" i="2"/>
  <c r="B9" i="1"/>
  <c r="E4" i="1" s="1"/>
  <c r="E2" i="1"/>
  <c r="E24" i="1" s="1"/>
  <c r="E12" i="1"/>
  <c r="E33" i="4"/>
  <c r="E31" i="4"/>
  <c r="E32" i="4"/>
  <c r="E34" i="4" s="1"/>
  <c r="E53" i="4"/>
  <c r="E41" i="4"/>
  <c r="E44" i="4"/>
  <c r="E45" i="4" s="1"/>
  <c r="E4" i="4"/>
  <c r="E2" i="4"/>
  <c r="E3" i="4" s="1"/>
  <c r="E5" i="4" s="1"/>
  <c r="E12" i="4"/>
  <c r="B9" i="3"/>
  <c r="E33" i="3"/>
  <c r="E31" i="3"/>
  <c r="E32" i="3" s="1"/>
  <c r="E34" i="3" s="1"/>
  <c r="E41" i="3"/>
  <c r="E4" i="3"/>
  <c r="E2" i="3"/>
  <c r="E3" i="3" s="1"/>
  <c r="E5" i="3" s="1"/>
  <c r="E12" i="3"/>
  <c r="E24" i="3" l="1"/>
  <c r="E15" i="3"/>
  <c r="E16" i="3" s="1"/>
  <c r="E35" i="3"/>
  <c r="E36" i="3" s="1"/>
  <c r="E37" i="3" s="1"/>
  <c r="E6" i="4"/>
  <c r="E7" i="4" s="1"/>
  <c r="E8" i="4" s="1"/>
  <c r="E6" i="2"/>
  <c r="E7" i="2" s="1"/>
  <c r="E8" i="2" s="1"/>
  <c r="E25" i="3"/>
  <c r="E26" i="3" s="1"/>
  <c r="E27" i="3" s="1"/>
  <c r="E6" i="3"/>
  <c r="E7" i="3" s="1"/>
  <c r="E8" i="3" s="1"/>
  <c r="E19" i="3"/>
  <c r="E20" i="3" s="1"/>
  <c r="E21" i="3" s="1"/>
  <c r="E44" i="3"/>
  <c r="E45" i="3" s="1"/>
  <c r="E48" i="3" s="1"/>
  <c r="E49" i="3" s="1"/>
  <c r="E50" i="3" s="1"/>
  <c r="E15" i="4"/>
  <c r="E16" i="4" s="1"/>
  <c r="E19" i="4" s="1"/>
  <c r="E20" i="4" s="1"/>
  <c r="E21" i="4" s="1"/>
  <c r="E54" i="4"/>
  <c r="E55" i="4" s="1"/>
  <c r="E56" i="4" s="1"/>
  <c r="E35" i="4"/>
  <c r="E36" i="4" s="1"/>
  <c r="E37" i="4" s="1"/>
  <c r="E48" i="4"/>
  <c r="E49" i="4" s="1"/>
  <c r="E50" i="4" s="1"/>
  <c r="E15" i="2"/>
  <c r="E16" i="2" s="1"/>
  <c r="E19" i="2" s="1"/>
  <c r="E20" i="2" s="1"/>
  <c r="E21" i="2" s="1"/>
  <c r="E6" i="6"/>
  <c r="E7" i="6" s="1"/>
  <c r="E8" i="6" s="1"/>
  <c r="E3" i="5"/>
  <c r="E54" i="6"/>
  <c r="E55" i="6" s="1"/>
  <c r="E56" i="6" s="1"/>
  <c r="E48" i="6"/>
  <c r="E49" i="6" s="1"/>
  <c r="E50" i="6" s="1"/>
  <c r="E24" i="6"/>
  <c r="E25" i="6" s="1"/>
  <c r="E26" i="6" s="1"/>
  <c r="E27" i="6" s="1"/>
  <c r="E12" i="6"/>
  <c r="E15" i="6" s="1"/>
  <c r="E16" i="6" s="1"/>
  <c r="E19" i="6" s="1"/>
  <c r="E20" i="6" s="1"/>
  <c r="E21" i="6" s="1"/>
  <c r="E53" i="3"/>
  <c r="E54" i="3" s="1"/>
  <c r="E55" i="3" s="1"/>
  <c r="E56" i="3" s="1"/>
  <c r="E24" i="4"/>
  <c r="E25" i="4" s="1"/>
  <c r="E26" i="4" s="1"/>
  <c r="E27" i="4" s="1"/>
  <c r="E3" i="1"/>
  <c r="E5" i="1" s="1"/>
  <c r="E6" i="1" s="1"/>
  <c r="E7" i="1" s="1"/>
  <c r="E8" i="1" s="1"/>
  <c r="E24" i="2"/>
  <c r="E25" i="2" s="1"/>
  <c r="E26" i="2" s="1"/>
  <c r="E27" i="2" s="1"/>
  <c r="E15" i="5" l="1"/>
  <c r="E16" i="5" s="1"/>
  <c r="E5" i="5"/>
  <c r="E15" i="1"/>
  <c r="E16" i="1" s="1"/>
  <c r="E19" i="1" s="1"/>
  <c r="E20" i="1" s="1"/>
  <c r="E21" i="1" s="1"/>
  <c r="E19" i="5" l="1"/>
  <c r="E20" i="5" s="1"/>
  <c r="E21" i="5" s="1"/>
  <c r="E6" i="5"/>
  <c r="E7" i="5" s="1"/>
  <c r="E8" i="5" s="1"/>
  <c r="E25" i="5"/>
  <c r="E26" i="5" s="1"/>
  <c r="E27" i="5" s="1"/>
  <c r="E25" i="1"/>
  <c r="E26" i="1" s="1"/>
  <c r="E27" i="1" s="1"/>
</calcChain>
</file>

<file path=xl/sharedStrings.xml><?xml version="1.0" encoding="utf-8"?>
<sst xmlns="http://schemas.openxmlformats.org/spreadsheetml/2006/main" count="459" uniqueCount="49">
  <si>
    <t>исходные данные:</t>
  </si>
  <si>
    <t>толщ.стен.(мм)</t>
  </si>
  <si>
    <t>диам.трубы(мм)</t>
  </si>
  <si>
    <t>Е-модуль упругости (кгс/см2)</t>
  </si>
  <si>
    <t>n1-коэф.надежн.по нагрузке</t>
  </si>
  <si>
    <t>от веса тр-да (СНиП табл.13)</t>
  </si>
  <si>
    <t>n2-коэф. надежн.по нагрузке</t>
  </si>
  <si>
    <t>от внутр.давл.(СНиП табл.13)</t>
  </si>
  <si>
    <t>пи</t>
  </si>
  <si>
    <t>Yв-плотность воды (кгс/м3)</t>
  </si>
  <si>
    <t>Yст-плотность стали (кгс/м3)</t>
  </si>
  <si>
    <t>Кнв-коэф. надежности против</t>
  </si>
  <si>
    <t>всплытия (СНиП п.8.30)</t>
  </si>
  <si>
    <t>t-температурный перепад</t>
  </si>
  <si>
    <t>Рр-рабочее давление (кгс/см2)</t>
  </si>
  <si>
    <t>Q-вес груза (кг)</t>
  </si>
  <si>
    <t>V-обьем груза (м3)</t>
  </si>
  <si>
    <t>Yгруза- плотность груза (кгс/м3)</t>
  </si>
  <si>
    <t>nб-коэф. надежности по нагрузке</t>
  </si>
  <si>
    <t>для грузов (СНиП п.8.30)</t>
  </si>
  <si>
    <t>R-радиус кривизны (м)</t>
  </si>
  <si>
    <t>мю1-коэф. поперечной деформации</t>
  </si>
  <si>
    <t>из расчета "Труба" при m=0.75</t>
  </si>
  <si>
    <t>Ео1-параметр упругости (кгс/м2)</t>
  </si>
  <si>
    <t>( из расчета "Труба" при m=0.75)</t>
  </si>
  <si>
    <t>L-коэф.линейного расширения</t>
  </si>
  <si>
    <t>из условия укладки</t>
  </si>
  <si>
    <t>внутр.диам.(м)</t>
  </si>
  <si>
    <t>площадь сеч.(м2)</t>
  </si>
  <si>
    <t>Qводы (кгс/м)</t>
  </si>
  <si>
    <t>Qтрубы (кгс/м)</t>
  </si>
  <si>
    <t>Qбалластировки</t>
  </si>
  <si>
    <t>Qбалластировки(возд)</t>
  </si>
  <si>
    <t>Lшаг(м)</t>
  </si>
  <si>
    <t>из условия эксплуатации</t>
  </si>
  <si>
    <t>при m=0.75</t>
  </si>
  <si>
    <t>Gкц-кольцевое напряж.</t>
  </si>
  <si>
    <t>Gкц (кг/м2)</t>
  </si>
  <si>
    <t>S-эквивалентное продольное</t>
  </si>
  <si>
    <t>усилие в сечении трубопровода</t>
  </si>
  <si>
    <t>Sэкв. (кг/м)</t>
  </si>
  <si>
    <t>Qизг.(кг/м)</t>
  </si>
  <si>
    <t>при пустой трубе</t>
  </si>
  <si>
    <t>Qбалластировки (кг/м)</t>
  </si>
  <si>
    <t>Qбал.возд. (кг/м)</t>
  </si>
  <si>
    <t>при заполненной трубе</t>
  </si>
  <si>
    <t>Qгаза</t>
  </si>
  <si>
    <t>из расчета "Труба" при m=0.6</t>
  </si>
  <si>
    <t>( из расчета "Труба" при m=0.6)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</si>
</sst>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Courier"/>
      <charset val="204"/>
    </font>
    <font>
      <sz val="1"/>
      <color indexed="8"/>
      <name val="Courier"/>
    </font>
    <font>
      <b/>
      <sz val="1"/>
      <color indexed="8"/>
      <name val="Courier"/>
    </font>
    <font>
      <b/>
      <sz val="12"/>
      <name val="Courier"/>
      <family val="1"/>
      <charset val="204"/>
    </font>
    <font>
      <sz val="12"/>
      <color indexed="10"/>
      <name val="Courier"/>
      <family val="1"/>
      <charset val="204"/>
    </font>
    <font>
      <sz val="12"/>
      <color indexed="12"/>
      <name val="Courier"/>
      <family val="1"/>
      <charset val="204"/>
    </font>
    <font>
      <sz val="8"/>
      <name val="Courier"/>
      <charset val="204"/>
    </font>
    <font>
      <sz val="12"/>
      <color indexed="10"/>
      <name val="Courie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1" fillId="0" borderId="0">
      <protection locked="0"/>
    </xf>
    <xf numFmtId="0" fontId="1" fillId="0" borderId="1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2" fillId="0" borderId="0">
      <protection locked="0"/>
    </xf>
    <xf numFmtId="0" fontId="2" fillId="0" borderId="0">
      <protection locked="0"/>
    </xf>
  </cellStyleXfs>
  <cellXfs count="13">
    <xf numFmtId="0" fontId="0" fillId="0" borderId="0" xfId="0"/>
    <xf numFmtId="0" fontId="0" fillId="0" borderId="0" xfId="0" applyAlignment="1" applyProtection="1">
      <alignment horizontal="left"/>
    </xf>
    <xf numFmtId="0" fontId="0" fillId="0" borderId="0" xfId="0" applyProtection="1"/>
    <xf numFmtId="0" fontId="3" fillId="0" borderId="0" xfId="0" applyFont="1" applyProtection="1"/>
    <xf numFmtId="0" fontId="4" fillId="0" borderId="0" xfId="0" applyFont="1" applyAlignment="1" applyProtection="1">
      <alignment horizontal="left"/>
    </xf>
    <xf numFmtId="0" fontId="4" fillId="0" borderId="0" xfId="0" applyFont="1" applyBorder="1" applyAlignment="1" applyProtection="1">
      <alignment horizontal="left"/>
    </xf>
    <xf numFmtId="0" fontId="0" fillId="0" borderId="0" xfId="0" applyBorder="1"/>
    <xf numFmtId="0" fontId="0" fillId="0" borderId="0" xfId="0" applyBorder="1" applyAlignment="1" applyProtection="1">
      <alignment horizontal="left"/>
    </xf>
    <xf numFmtId="0" fontId="3" fillId="0" borderId="0" xfId="0" applyFont="1" applyBorder="1" applyProtection="1"/>
    <xf numFmtId="0" fontId="0" fillId="0" borderId="0" xfId="0" applyBorder="1" applyProtection="1"/>
    <xf numFmtId="0" fontId="5" fillId="0" borderId="0" xfId="0" applyFont="1" applyBorder="1" applyProtection="1"/>
    <xf numFmtId="0" fontId="5" fillId="0" borderId="0" xfId="0" applyFont="1" applyProtection="1"/>
    <xf numFmtId="0" fontId="7" fillId="0" borderId="0" xfId="0" applyFont="1" applyProtection="1"/>
  </cellXfs>
  <cellStyles count="8">
    <cellStyle name="" xfId="1"/>
    <cellStyle name="" xfId="2"/>
    <cellStyle name="" xfId="3"/>
    <cellStyle name="" xfId="4"/>
    <cellStyle name="" xfId="5"/>
    <cellStyle name="1" xfId="6"/>
    <cellStyle name="2" xfId="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zoomScale="85" workbookViewId="0">
      <selection activeCell="B25" sqref="B25"/>
    </sheetView>
  </sheetViews>
  <sheetFormatPr defaultRowHeight="15.75" x14ac:dyDescent="0.25"/>
  <cols>
    <col min="1" max="1" width="32.796875" customWidth="1"/>
    <col min="2" max="2" width="14.796875" customWidth="1"/>
    <col min="3" max="3" width="6.796875" customWidth="1"/>
    <col min="4" max="4" width="32.796875" customWidth="1"/>
    <col min="5" max="5" width="14.796875" customWidth="1"/>
  </cols>
  <sheetData>
    <row r="1" spans="1:6" ht="15" customHeight="1" x14ac:dyDescent="0.25">
      <c r="A1" s="5" t="s">
        <v>0</v>
      </c>
      <c r="B1" s="6"/>
      <c r="C1" s="6"/>
      <c r="D1" s="5" t="s">
        <v>26</v>
      </c>
      <c r="E1" s="6"/>
      <c r="F1" s="6"/>
    </row>
    <row r="2" spans="1:6" ht="15" customHeight="1" x14ac:dyDescent="0.3">
      <c r="A2" s="7" t="s">
        <v>1</v>
      </c>
      <c r="B2" s="8">
        <v>9</v>
      </c>
      <c r="C2" s="6"/>
      <c r="D2" s="7" t="s">
        <v>27</v>
      </c>
      <c r="E2" s="9">
        <f>(B3-2*B2)/1000</f>
        <v>0.40799999999999997</v>
      </c>
      <c r="F2" s="6"/>
    </row>
    <row r="3" spans="1:6" ht="15" customHeight="1" x14ac:dyDescent="0.3">
      <c r="A3" s="7" t="s">
        <v>2</v>
      </c>
      <c r="B3" s="8">
        <v>426</v>
      </c>
      <c r="C3" s="6"/>
      <c r="D3" s="7" t="s">
        <v>28</v>
      </c>
      <c r="E3" s="9">
        <f>(B9*B3/1000*B3/1000)/4-B9*E2*E2/4</f>
        <v>1.1784420000000018E-2</v>
      </c>
      <c r="F3" s="6"/>
    </row>
    <row r="4" spans="1:6" ht="15" customHeight="1" x14ac:dyDescent="0.25">
      <c r="A4" s="7" t="s">
        <v>3</v>
      </c>
      <c r="B4" s="9">
        <v>2100000</v>
      </c>
      <c r="C4" s="6"/>
      <c r="D4" s="7" t="s">
        <v>29</v>
      </c>
      <c r="E4" s="9">
        <f>B9*B3*B3/4000000*B10</f>
        <v>143.17095330000001</v>
      </c>
      <c r="F4" s="6"/>
    </row>
    <row r="5" spans="1:6" ht="15" customHeight="1" x14ac:dyDescent="0.25">
      <c r="A5" s="7" t="s">
        <v>4</v>
      </c>
      <c r="B5" s="9">
        <v>0.95</v>
      </c>
      <c r="C5" s="6"/>
      <c r="D5" s="7" t="s">
        <v>30</v>
      </c>
      <c r="E5" s="9">
        <f>B5*E3*B11</f>
        <v>87.882312150000132</v>
      </c>
      <c r="F5" s="6"/>
    </row>
    <row r="6" spans="1:6" ht="15" customHeight="1" x14ac:dyDescent="0.25">
      <c r="A6" s="7" t="s">
        <v>5</v>
      </c>
      <c r="B6" s="6"/>
      <c r="C6" s="6"/>
      <c r="D6" s="7" t="s">
        <v>31</v>
      </c>
      <c r="E6" s="9">
        <f>B12*E4-E5</f>
        <v>69.605736479999877</v>
      </c>
      <c r="F6" s="6"/>
    </row>
    <row r="7" spans="1:6" ht="15" customHeight="1" x14ac:dyDescent="0.25">
      <c r="A7" s="7" t="s">
        <v>6</v>
      </c>
      <c r="B7" s="9">
        <v>1.1000000000000001</v>
      </c>
      <c r="C7" s="6"/>
      <c r="D7" s="7" t="s">
        <v>32</v>
      </c>
      <c r="E7" s="9">
        <f>1/B19*E6*B18/(B18-B10*B12)</f>
        <v>148.91697493511904</v>
      </c>
      <c r="F7" s="6"/>
    </row>
    <row r="8" spans="1:6" ht="15" customHeight="1" x14ac:dyDescent="0.25">
      <c r="A8" s="7" t="s">
        <v>7</v>
      </c>
      <c r="B8" s="6"/>
      <c r="C8" s="6"/>
      <c r="D8" s="7" t="s">
        <v>33</v>
      </c>
      <c r="E8" s="9">
        <f>B16/E7</f>
        <v>3.7470543585988936</v>
      </c>
      <c r="F8" s="6"/>
    </row>
    <row r="9" spans="1:6" ht="15" customHeight="1" x14ac:dyDescent="0.25">
      <c r="A9" s="7" t="s">
        <v>8</v>
      </c>
      <c r="B9" s="9">
        <v>3.14</v>
      </c>
      <c r="C9" s="6"/>
      <c r="D9" s="7" t="s">
        <v>34</v>
      </c>
      <c r="E9" s="6"/>
      <c r="F9" s="6"/>
    </row>
    <row r="10" spans="1:6" ht="15" customHeight="1" x14ac:dyDescent="0.25">
      <c r="A10" s="7" t="s">
        <v>9</v>
      </c>
      <c r="B10" s="10">
        <v>1005</v>
      </c>
      <c r="C10" s="6"/>
      <c r="D10" s="7" t="s">
        <v>35</v>
      </c>
      <c r="E10" s="6"/>
      <c r="F10" s="6"/>
    </row>
    <row r="11" spans="1:6" ht="15" customHeight="1" x14ac:dyDescent="0.25">
      <c r="A11" s="7" t="s">
        <v>10</v>
      </c>
      <c r="B11" s="9">
        <v>7850</v>
      </c>
      <c r="C11" s="6"/>
      <c r="D11" s="7" t="s">
        <v>36</v>
      </c>
      <c r="E11" s="6"/>
      <c r="F11" s="6"/>
    </row>
    <row r="12" spans="1:6" ht="15" customHeight="1" x14ac:dyDescent="0.25">
      <c r="A12" s="7" t="s">
        <v>11</v>
      </c>
      <c r="B12" s="10">
        <v>1.1000000000000001</v>
      </c>
      <c r="C12" s="6"/>
      <c r="D12" s="7" t="s">
        <v>37</v>
      </c>
      <c r="E12" s="9">
        <f>10000*((B7*B15*E2)/(2*B2/1000))</f>
        <v>13713333.333333334</v>
      </c>
      <c r="F12" s="6"/>
    </row>
    <row r="13" spans="1:6" ht="15" customHeight="1" x14ac:dyDescent="0.25">
      <c r="A13" s="7" t="s">
        <v>12</v>
      </c>
      <c r="B13" s="6"/>
      <c r="C13" s="6"/>
      <c r="D13" s="7" t="s">
        <v>38</v>
      </c>
      <c r="E13" s="6"/>
      <c r="F13" s="6"/>
    </row>
    <row r="14" spans="1:6" ht="15" customHeight="1" x14ac:dyDescent="0.25">
      <c r="A14" s="7" t="s">
        <v>13</v>
      </c>
      <c r="B14" s="9">
        <v>50</v>
      </c>
      <c r="C14" s="6"/>
      <c r="D14" s="7" t="s">
        <v>39</v>
      </c>
      <c r="E14" s="6"/>
      <c r="F14" s="6"/>
    </row>
    <row r="15" spans="1:6" ht="15" customHeight="1" x14ac:dyDescent="0.25">
      <c r="A15" s="7" t="s">
        <v>14</v>
      </c>
      <c r="B15" s="9">
        <v>55</v>
      </c>
      <c r="C15" s="6"/>
      <c r="D15" s="7" t="s">
        <v>40</v>
      </c>
      <c r="E15" s="9">
        <f>((0.5-B22)*E12+B26*B24*B14)*E3</f>
        <v>152006.99789160021</v>
      </c>
      <c r="F15" s="6"/>
    </row>
    <row r="16" spans="1:6" ht="15" customHeight="1" x14ac:dyDescent="0.25">
      <c r="A16" s="7" t="s">
        <v>15</v>
      </c>
      <c r="B16" s="9">
        <v>558</v>
      </c>
      <c r="C16" s="6"/>
      <c r="D16" s="7" t="s">
        <v>41</v>
      </c>
      <c r="E16" s="9">
        <f>E15/B21</f>
        <v>30.401399578320042</v>
      </c>
      <c r="F16" s="6"/>
    </row>
    <row r="17" spans="1:6" ht="15" customHeight="1" x14ac:dyDescent="0.25">
      <c r="A17" s="7" t="s">
        <v>16</v>
      </c>
      <c r="B17" s="9">
        <v>1.41</v>
      </c>
      <c r="C17" s="6"/>
      <c r="D17" s="6"/>
      <c r="E17" s="6"/>
      <c r="F17" s="6"/>
    </row>
    <row r="18" spans="1:6" ht="15" customHeight="1" x14ac:dyDescent="0.25">
      <c r="A18" s="7" t="s">
        <v>17</v>
      </c>
      <c r="B18" s="9">
        <v>2300</v>
      </c>
      <c r="C18" s="6"/>
      <c r="D18" s="7" t="s">
        <v>42</v>
      </c>
      <c r="E18" s="6"/>
      <c r="F18" s="6"/>
    </row>
    <row r="19" spans="1:6" ht="15" customHeight="1" x14ac:dyDescent="0.25">
      <c r="A19" s="7" t="s">
        <v>18</v>
      </c>
      <c r="B19" s="9">
        <v>0.9</v>
      </c>
      <c r="C19" s="6"/>
      <c r="D19" s="7" t="s">
        <v>43</v>
      </c>
      <c r="E19" s="9">
        <f>B12*E4-E5+E16</f>
        <v>100.00713605831992</v>
      </c>
      <c r="F19" s="6"/>
    </row>
    <row r="20" spans="1:6" ht="15" customHeight="1" x14ac:dyDescent="0.25">
      <c r="A20" s="7" t="s">
        <v>19</v>
      </c>
      <c r="B20" s="6"/>
      <c r="C20" s="6"/>
      <c r="D20" s="7" t="s">
        <v>44</v>
      </c>
      <c r="E20" s="9">
        <f>1/B19*E19*(B18/(B18-B10*B12))</f>
        <v>213.95880464549165</v>
      </c>
      <c r="F20" s="6"/>
    </row>
    <row r="21" spans="1:6" ht="15" customHeight="1" x14ac:dyDescent="0.25">
      <c r="A21" s="7" t="s">
        <v>20</v>
      </c>
      <c r="B21" s="9">
        <v>5000</v>
      </c>
      <c r="C21" s="6"/>
      <c r="D21" s="7" t="s">
        <v>33</v>
      </c>
      <c r="E21" s="9">
        <f>B16/E20</f>
        <v>2.6079786757294245</v>
      </c>
      <c r="F21" s="6"/>
    </row>
    <row r="22" spans="1:6" ht="15" customHeight="1" x14ac:dyDescent="0.25">
      <c r="A22" s="7" t="s">
        <v>21</v>
      </c>
      <c r="B22" s="9">
        <v>0.32900000000000001</v>
      </c>
      <c r="C22" s="6"/>
      <c r="D22" s="6"/>
      <c r="E22" s="6"/>
      <c r="F22" s="6"/>
    </row>
    <row r="23" spans="1:6" ht="15" customHeight="1" x14ac:dyDescent="0.25">
      <c r="A23" s="7" t="s">
        <v>22</v>
      </c>
      <c r="B23" s="6"/>
      <c r="C23" s="6"/>
      <c r="D23" s="7" t="s">
        <v>45</v>
      </c>
      <c r="E23" s="6"/>
      <c r="F23" s="6"/>
    </row>
    <row r="24" spans="1:6" ht="15" customHeight="1" x14ac:dyDescent="0.25">
      <c r="A24" s="7" t="s">
        <v>23</v>
      </c>
      <c r="B24" s="9">
        <v>17590000000</v>
      </c>
      <c r="C24" s="6"/>
      <c r="D24" s="7" t="s">
        <v>46</v>
      </c>
      <c r="E24" s="9">
        <f>E2*E2*B15</f>
        <v>9.1555199999999992</v>
      </c>
      <c r="F24" s="6"/>
    </row>
    <row r="25" spans="1:6" ht="15" customHeight="1" x14ac:dyDescent="0.25">
      <c r="A25" s="7" t="s">
        <v>24</v>
      </c>
      <c r="B25" s="6"/>
      <c r="C25" s="6"/>
      <c r="D25" s="7" t="s">
        <v>43</v>
      </c>
      <c r="E25" s="9">
        <f>B12*E4-E5-E24+E16</f>
        <v>90.851616058319919</v>
      </c>
      <c r="F25" s="6"/>
    </row>
    <row r="26" spans="1:6" ht="15" customHeight="1" x14ac:dyDescent="0.25">
      <c r="A26" s="7" t="s">
        <v>25</v>
      </c>
      <c r="B26" s="9">
        <v>1.2E-5</v>
      </c>
      <c r="C26" s="6"/>
      <c r="D26" s="7" t="s">
        <v>44</v>
      </c>
      <c r="E26" s="9">
        <f>1/B19*E25*B18/(B18-B10*B12)</f>
        <v>194.37116128006681</v>
      </c>
      <c r="F26" s="6"/>
    </row>
    <row r="27" spans="1:6" ht="15" customHeight="1" x14ac:dyDescent="0.25">
      <c r="A27" s="6"/>
      <c r="B27" s="6"/>
      <c r="C27" s="6"/>
      <c r="D27" s="7" t="s">
        <v>33</v>
      </c>
      <c r="E27" s="9">
        <f>B16/E26</f>
        <v>2.8707962453132914</v>
      </c>
      <c r="F27" s="6"/>
    </row>
    <row r="28" spans="1:6" x14ac:dyDescent="0.25">
      <c r="A28" s="6"/>
      <c r="B28" s="6"/>
      <c r="C28" s="6"/>
      <c r="D28" s="6"/>
      <c r="E28" s="6"/>
      <c r="F28" s="6"/>
    </row>
    <row r="30" spans="1:6" x14ac:dyDescent="0.25">
      <c r="A30" s="5" t="s">
        <v>0</v>
      </c>
      <c r="B30" s="6"/>
      <c r="C30" s="6"/>
      <c r="D30" s="5" t="s">
        <v>26</v>
      </c>
      <c r="E30" s="6"/>
    </row>
    <row r="31" spans="1:6" ht="16.5" x14ac:dyDescent="0.3">
      <c r="A31" s="7" t="s">
        <v>1</v>
      </c>
      <c r="B31" s="8">
        <v>7</v>
      </c>
      <c r="C31" s="6"/>
      <c r="D31" s="7" t="s">
        <v>27</v>
      </c>
      <c r="E31" s="9">
        <f>(B32-2*B31)/1000</f>
        <v>0.51600000000000001</v>
      </c>
    </row>
    <row r="32" spans="1:6" ht="16.5" x14ac:dyDescent="0.3">
      <c r="A32" s="7" t="s">
        <v>2</v>
      </c>
      <c r="B32" s="8">
        <v>530</v>
      </c>
      <c r="C32" s="6"/>
      <c r="D32" s="7" t="s">
        <v>28</v>
      </c>
      <c r="E32" s="9">
        <f>(B38*B32/1000*B32/1000)/4-B38*E31*E31/4</f>
        <v>1.1495539999999999E-2</v>
      </c>
    </row>
    <row r="33" spans="1:5" x14ac:dyDescent="0.25">
      <c r="A33" s="7" t="s">
        <v>3</v>
      </c>
      <c r="B33" s="9">
        <v>2100000</v>
      </c>
      <c r="C33" s="6"/>
      <c r="D33" s="7" t="s">
        <v>29</v>
      </c>
      <c r="E33" s="9">
        <f>B38*B32*B32/4000000*B39</f>
        <v>221.60903249999998</v>
      </c>
    </row>
    <row r="34" spans="1:5" x14ac:dyDescent="0.25">
      <c r="A34" s="7" t="s">
        <v>4</v>
      </c>
      <c r="B34" s="9">
        <v>0.95</v>
      </c>
      <c r="C34" s="6"/>
      <c r="D34" s="7" t="s">
        <v>30</v>
      </c>
      <c r="E34" s="9">
        <f>B34*E32*B40</f>
        <v>85.72798954999999</v>
      </c>
    </row>
    <row r="35" spans="1:5" x14ac:dyDescent="0.25">
      <c r="A35" s="7" t="s">
        <v>5</v>
      </c>
      <c r="B35" s="6"/>
      <c r="C35" s="6"/>
      <c r="D35" s="7" t="s">
        <v>31</v>
      </c>
      <c r="E35" s="9">
        <f>B41*E33-E34</f>
        <v>146.96149457499999</v>
      </c>
    </row>
    <row r="36" spans="1:5" x14ac:dyDescent="0.25">
      <c r="A36" s="7" t="s">
        <v>6</v>
      </c>
      <c r="B36" s="9">
        <v>1.1000000000000001</v>
      </c>
      <c r="C36" s="6"/>
      <c r="D36" s="7" t="s">
        <v>32</v>
      </c>
      <c r="E36" s="9">
        <f>1/B48*E35*B47/(B47-B39*B41)</f>
        <v>301.72184287117005</v>
      </c>
    </row>
    <row r="37" spans="1:5" x14ac:dyDescent="0.25">
      <c r="A37" s="7" t="s">
        <v>7</v>
      </c>
      <c r="B37" s="6"/>
      <c r="C37" s="6"/>
      <c r="D37" s="7" t="s">
        <v>33</v>
      </c>
      <c r="E37" s="9">
        <f>B45/E36</f>
        <v>2.7641353110656408</v>
      </c>
    </row>
    <row r="38" spans="1:5" x14ac:dyDescent="0.25">
      <c r="A38" s="7" t="s">
        <v>8</v>
      </c>
      <c r="B38" s="9">
        <v>3.14</v>
      </c>
      <c r="C38" s="6"/>
      <c r="D38" s="7" t="s">
        <v>34</v>
      </c>
      <c r="E38" s="6"/>
    </row>
    <row r="39" spans="1:5" x14ac:dyDescent="0.25">
      <c r="A39" s="7" t="s">
        <v>9</v>
      </c>
      <c r="B39" s="10">
        <v>1005</v>
      </c>
      <c r="C39" s="6"/>
      <c r="D39" s="7" t="s">
        <v>35</v>
      </c>
      <c r="E39" s="6"/>
    </row>
    <row r="40" spans="1:5" x14ac:dyDescent="0.25">
      <c r="A40" s="7" t="s">
        <v>10</v>
      </c>
      <c r="B40" s="9">
        <v>7850</v>
      </c>
      <c r="C40" s="6"/>
      <c r="D40" s="7" t="s">
        <v>36</v>
      </c>
      <c r="E40" s="6"/>
    </row>
    <row r="41" spans="1:5" x14ac:dyDescent="0.25">
      <c r="A41" s="7" t="s">
        <v>11</v>
      </c>
      <c r="B41" s="10">
        <v>1.05</v>
      </c>
      <c r="C41" s="6"/>
      <c r="D41" s="7" t="s">
        <v>37</v>
      </c>
      <c r="E41" s="9">
        <f>10000*((B36*B44*E31)/(2*B31/1000))</f>
        <v>22298571.428571433</v>
      </c>
    </row>
    <row r="42" spans="1:5" x14ac:dyDescent="0.25">
      <c r="A42" s="7" t="s">
        <v>12</v>
      </c>
      <c r="B42" s="6"/>
      <c r="C42" s="6"/>
      <c r="D42" s="7" t="s">
        <v>38</v>
      </c>
      <c r="E42" s="6"/>
    </row>
    <row r="43" spans="1:5" x14ac:dyDescent="0.25">
      <c r="A43" s="7" t="s">
        <v>13</v>
      </c>
      <c r="B43" s="9">
        <v>50</v>
      </c>
      <c r="C43" s="6"/>
      <c r="D43" s="7" t="s">
        <v>39</v>
      </c>
      <c r="E43" s="6"/>
    </row>
    <row r="44" spans="1:5" x14ac:dyDescent="0.25">
      <c r="A44" s="7" t="s">
        <v>14</v>
      </c>
      <c r="B44" s="9">
        <v>55</v>
      </c>
      <c r="C44" s="6"/>
      <c r="D44" s="7" t="s">
        <v>40</v>
      </c>
      <c r="E44" s="9">
        <f>((0.5-B51)*E41+B55*B53*B43)*E32</f>
        <v>165157.06364579999</v>
      </c>
    </row>
    <row r="45" spans="1:5" x14ac:dyDescent="0.25">
      <c r="A45" s="7" t="s">
        <v>15</v>
      </c>
      <c r="B45" s="9">
        <v>834</v>
      </c>
      <c r="C45" s="6"/>
      <c r="D45" s="7" t="s">
        <v>41</v>
      </c>
      <c r="E45" s="9">
        <f>E44/B50</f>
        <v>33.031412729159996</v>
      </c>
    </row>
    <row r="46" spans="1:5" x14ac:dyDescent="0.25">
      <c r="A46" s="7" t="s">
        <v>16</v>
      </c>
      <c r="B46" s="9">
        <v>0.36</v>
      </c>
      <c r="C46" s="6"/>
      <c r="D46" s="6"/>
      <c r="E46" s="6"/>
    </row>
    <row r="47" spans="1:5" x14ac:dyDescent="0.25">
      <c r="A47" s="7" t="s">
        <v>17</v>
      </c>
      <c r="B47" s="9">
        <v>2300</v>
      </c>
      <c r="C47" s="6"/>
      <c r="D47" s="7" t="s">
        <v>42</v>
      </c>
      <c r="E47" s="6"/>
    </row>
    <row r="48" spans="1:5" x14ac:dyDescent="0.25">
      <c r="A48" s="7" t="s">
        <v>18</v>
      </c>
      <c r="B48" s="9">
        <v>0.9</v>
      </c>
      <c r="C48" s="6"/>
      <c r="D48" s="7" t="s">
        <v>43</v>
      </c>
      <c r="E48" s="9">
        <f>B41*E33-E34+E45</f>
        <v>179.99290730415998</v>
      </c>
    </row>
    <row r="49" spans="1:5" x14ac:dyDescent="0.25">
      <c r="A49" s="7" t="s">
        <v>19</v>
      </c>
      <c r="B49" s="6"/>
      <c r="C49" s="6"/>
      <c r="D49" s="7" t="s">
        <v>44</v>
      </c>
      <c r="E49" s="9">
        <f>1/B48*E48*(B47/(B47-B39*B41))</f>
        <v>369.53755711728638</v>
      </c>
    </row>
    <row r="50" spans="1:5" x14ac:dyDescent="0.25">
      <c r="A50" s="7" t="s">
        <v>20</v>
      </c>
      <c r="B50" s="9">
        <v>5000</v>
      </c>
      <c r="C50" s="6"/>
      <c r="D50" s="7" t="s">
        <v>33</v>
      </c>
      <c r="E50" s="9">
        <f>B45/E49</f>
        <v>2.2568747991568805</v>
      </c>
    </row>
    <row r="51" spans="1:5" x14ac:dyDescent="0.25">
      <c r="A51" s="7" t="s">
        <v>21</v>
      </c>
      <c r="B51" s="9">
        <v>0.32900000000000001</v>
      </c>
      <c r="C51" s="6"/>
      <c r="D51" s="6"/>
      <c r="E51" s="6"/>
    </row>
    <row r="52" spans="1:5" x14ac:dyDescent="0.25">
      <c r="A52" s="7" t="s">
        <v>22</v>
      </c>
      <c r="B52" s="6"/>
      <c r="C52" s="6"/>
      <c r="D52" s="7" t="s">
        <v>45</v>
      </c>
      <c r="E52" s="6"/>
    </row>
    <row r="53" spans="1:5" x14ac:dyDescent="0.25">
      <c r="A53" s="7" t="s">
        <v>23</v>
      </c>
      <c r="B53" s="9">
        <v>17590000000</v>
      </c>
      <c r="C53" s="6"/>
      <c r="D53" s="7" t="s">
        <v>46</v>
      </c>
      <c r="E53" s="9">
        <f>E31*E31*B44</f>
        <v>14.644079999999999</v>
      </c>
    </row>
    <row r="54" spans="1:5" x14ac:dyDescent="0.25">
      <c r="A54" s="7" t="s">
        <v>24</v>
      </c>
      <c r="B54" s="6"/>
      <c r="C54" s="6"/>
      <c r="D54" s="7" t="s">
        <v>43</v>
      </c>
      <c r="E54" s="9">
        <f>B41*E33-E34-E53+E45</f>
        <v>165.34882730415998</v>
      </c>
    </row>
    <row r="55" spans="1:5" x14ac:dyDescent="0.25">
      <c r="A55" s="7" t="s">
        <v>25</v>
      </c>
      <c r="B55" s="9">
        <v>1.2E-5</v>
      </c>
      <c r="C55" s="6"/>
      <c r="D55" s="7" t="s">
        <v>44</v>
      </c>
      <c r="E55" s="9">
        <f>1/B48*E54*B47/(B47-B39*B41)</f>
        <v>339.47227493210863</v>
      </c>
    </row>
    <row r="56" spans="1:5" x14ac:dyDescent="0.25">
      <c r="A56" s="6"/>
      <c r="B56" s="6"/>
      <c r="C56" s="6"/>
      <c r="D56" s="7" t="s">
        <v>33</v>
      </c>
      <c r="E56" s="9">
        <f>B45/E55</f>
        <v>2.4567543849252269</v>
      </c>
    </row>
  </sheetData>
  <phoneticPr fontId="6" type="noConversion"/>
  <printOptions horizontalCentered="1"/>
  <pageMargins left="0.39370078740157483" right="0.39370078740157483" top="0.39370078740157483" bottom="0.39370078740157483" header="0.51181102362204722" footer="0.51181102362204722"/>
  <pageSetup paperSize="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zoomScale="85" workbookViewId="0">
      <selection activeCell="A30" sqref="A30"/>
    </sheetView>
  </sheetViews>
  <sheetFormatPr defaultRowHeight="15.75" x14ac:dyDescent="0.25"/>
  <cols>
    <col min="1" max="1" width="32.796875" customWidth="1"/>
    <col min="2" max="2" width="14.796875" customWidth="1"/>
    <col min="3" max="3" width="6.796875" customWidth="1"/>
    <col min="4" max="4" width="32.796875" customWidth="1"/>
    <col min="5" max="5" width="14.796875" customWidth="1"/>
  </cols>
  <sheetData>
    <row r="1" spans="1:6" ht="15" customHeight="1" x14ac:dyDescent="0.25">
      <c r="A1" s="5" t="s">
        <v>0</v>
      </c>
      <c r="B1" s="6"/>
      <c r="C1" s="6"/>
      <c r="D1" s="5" t="s">
        <v>26</v>
      </c>
      <c r="E1" s="6"/>
      <c r="F1" s="6"/>
    </row>
    <row r="2" spans="1:6" ht="15" customHeight="1" x14ac:dyDescent="0.3">
      <c r="A2" s="7" t="s">
        <v>1</v>
      </c>
      <c r="B2" s="8">
        <v>8</v>
      </c>
      <c r="C2" s="6"/>
      <c r="D2" s="7" t="s">
        <v>27</v>
      </c>
      <c r="E2" s="9">
        <f>(B3-2*B2)/1000</f>
        <v>0.51400000000000001</v>
      </c>
      <c r="F2" s="6"/>
    </row>
    <row r="3" spans="1:6" ht="15" customHeight="1" x14ac:dyDescent="0.3">
      <c r="A3" s="7" t="s">
        <v>2</v>
      </c>
      <c r="B3" s="8">
        <v>530</v>
      </c>
      <c r="C3" s="6"/>
      <c r="D3" s="7" t="s">
        <v>28</v>
      </c>
      <c r="E3" s="9">
        <f>(B9*B3/1000*B3/1000)/4-B9*E2*E2/4</f>
        <v>1.3112640000000009E-2</v>
      </c>
      <c r="F3" s="6"/>
    </row>
    <row r="4" spans="1:6" ht="15" customHeight="1" x14ac:dyDescent="0.25">
      <c r="A4" s="7" t="s">
        <v>3</v>
      </c>
      <c r="B4" s="9">
        <v>2100000</v>
      </c>
      <c r="C4" s="6"/>
      <c r="D4" s="7" t="s">
        <v>29</v>
      </c>
      <c r="E4" s="9">
        <f>B9*B3*B3/4000000*B10</f>
        <v>221.60903249999998</v>
      </c>
      <c r="F4" s="6"/>
    </row>
    <row r="5" spans="1:6" ht="15" customHeight="1" x14ac:dyDescent="0.25">
      <c r="A5" s="7" t="s">
        <v>4</v>
      </c>
      <c r="B5" s="9">
        <v>0.95</v>
      </c>
      <c r="C5" s="6"/>
      <c r="D5" s="7" t="s">
        <v>30</v>
      </c>
      <c r="E5" s="9">
        <f>B5*E3*B11</f>
        <v>97.787512800000059</v>
      </c>
      <c r="F5" s="6"/>
    </row>
    <row r="6" spans="1:6" ht="15" customHeight="1" x14ac:dyDescent="0.25">
      <c r="A6" s="7" t="s">
        <v>5</v>
      </c>
      <c r="B6" s="6"/>
      <c r="C6" s="6"/>
      <c r="D6" s="7" t="s">
        <v>31</v>
      </c>
      <c r="E6" s="9">
        <f>B12*E4-E5</f>
        <v>145.98242294999994</v>
      </c>
      <c r="F6" s="6"/>
    </row>
    <row r="7" spans="1:6" ht="15" customHeight="1" x14ac:dyDescent="0.25">
      <c r="A7" s="7" t="s">
        <v>6</v>
      </c>
      <c r="B7" s="9">
        <v>1.1000000000000001</v>
      </c>
      <c r="C7" s="6"/>
      <c r="D7" s="7" t="s">
        <v>32</v>
      </c>
      <c r="E7" s="9">
        <f>1/B19*E6*B18/(B18-B10*B12)</f>
        <v>312.31995980186957</v>
      </c>
      <c r="F7" s="6"/>
    </row>
    <row r="8" spans="1:6" ht="15" customHeight="1" x14ac:dyDescent="0.25">
      <c r="A8" s="7" t="s">
        <v>7</v>
      </c>
      <c r="B8" s="6"/>
      <c r="C8" s="6"/>
      <c r="D8" s="7" t="s">
        <v>33</v>
      </c>
      <c r="E8" s="9">
        <f>B16/E7</f>
        <v>1.7866293283144172</v>
      </c>
      <c r="F8" s="6"/>
    </row>
    <row r="9" spans="1:6" ht="15" customHeight="1" x14ac:dyDescent="0.25">
      <c r="A9" s="7" t="s">
        <v>8</v>
      </c>
      <c r="B9" s="9">
        <v>3.14</v>
      </c>
      <c r="C9" s="6"/>
      <c r="D9" s="7" t="s">
        <v>34</v>
      </c>
      <c r="E9" s="6"/>
      <c r="F9" s="6"/>
    </row>
    <row r="10" spans="1:6" ht="15" customHeight="1" x14ac:dyDescent="0.25">
      <c r="A10" s="7" t="s">
        <v>9</v>
      </c>
      <c r="B10" s="10">
        <v>1005</v>
      </c>
      <c r="C10" s="6"/>
      <c r="D10" s="7" t="s">
        <v>35</v>
      </c>
      <c r="E10" s="6"/>
      <c r="F10" s="6"/>
    </row>
    <row r="11" spans="1:6" ht="15" customHeight="1" x14ac:dyDescent="0.25">
      <c r="A11" s="7" t="s">
        <v>10</v>
      </c>
      <c r="B11" s="9">
        <v>7850</v>
      </c>
      <c r="C11" s="6"/>
      <c r="D11" s="7" t="s">
        <v>36</v>
      </c>
      <c r="E11" s="6"/>
      <c r="F11" s="6"/>
    </row>
    <row r="12" spans="1:6" ht="15" customHeight="1" x14ac:dyDescent="0.25">
      <c r="A12" s="7" t="s">
        <v>11</v>
      </c>
      <c r="B12" s="10">
        <v>1.1000000000000001</v>
      </c>
      <c r="C12" s="6"/>
      <c r="D12" s="7" t="s">
        <v>37</v>
      </c>
      <c r="E12" s="9">
        <f>10000*((B7*B15*E2)/(2*B2/1000))</f>
        <v>19435625.000000004</v>
      </c>
      <c r="F12" s="6"/>
    </row>
    <row r="13" spans="1:6" ht="15" customHeight="1" x14ac:dyDescent="0.25">
      <c r="A13" s="7" t="s">
        <v>12</v>
      </c>
      <c r="B13" s="6"/>
      <c r="C13" s="6"/>
      <c r="D13" s="7" t="s">
        <v>38</v>
      </c>
      <c r="E13" s="6"/>
      <c r="F13" s="6"/>
    </row>
    <row r="14" spans="1:6" ht="15" customHeight="1" x14ac:dyDescent="0.25">
      <c r="A14" s="7" t="s">
        <v>13</v>
      </c>
      <c r="B14" s="9">
        <v>50</v>
      </c>
      <c r="C14" s="6"/>
      <c r="D14" s="7" t="s">
        <v>39</v>
      </c>
      <c r="E14" s="6"/>
      <c r="F14" s="6"/>
    </row>
    <row r="15" spans="1:6" ht="15" customHeight="1" x14ac:dyDescent="0.25">
      <c r="A15" s="7" t="s">
        <v>14</v>
      </c>
      <c r="B15" s="9">
        <v>55</v>
      </c>
      <c r="C15" s="6"/>
      <c r="D15" s="7" t="s">
        <v>40</v>
      </c>
      <c r="E15" s="9">
        <f>((0.5-B22)*E12+B26*B24*B14)*E3</f>
        <v>181970.55505980013</v>
      </c>
      <c r="F15" s="6"/>
    </row>
    <row r="16" spans="1:6" ht="15" customHeight="1" x14ac:dyDescent="0.25">
      <c r="A16" s="7" t="s">
        <v>15</v>
      </c>
      <c r="B16" s="9">
        <v>558</v>
      </c>
      <c r="C16" s="6"/>
      <c r="D16" s="7" t="s">
        <v>41</v>
      </c>
      <c r="E16" s="9">
        <f>E15/B21</f>
        <v>36.394111011960028</v>
      </c>
      <c r="F16" s="6"/>
    </row>
    <row r="17" spans="1:6" ht="15" customHeight="1" x14ac:dyDescent="0.25">
      <c r="A17" s="7" t="s">
        <v>16</v>
      </c>
      <c r="B17" s="9">
        <v>1.41</v>
      </c>
      <c r="C17" s="6"/>
      <c r="D17" s="6"/>
      <c r="E17" s="6"/>
      <c r="F17" s="6"/>
    </row>
    <row r="18" spans="1:6" ht="15" customHeight="1" x14ac:dyDescent="0.25">
      <c r="A18" s="7" t="s">
        <v>17</v>
      </c>
      <c r="B18" s="9">
        <v>2300</v>
      </c>
      <c r="C18" s="6"/>
      <c r="D18" s="7" t="s">
        <v>42</v>
      </c>
      <c r="E18" s="6"/>
      <c r="F18" s="6"/>
    </row>
    <row r="19" spans="1:6" ht="15" customHeight="1" x14ac:dyDescent="0.25">
      <c r="A19" s="7" t="s">
        <v>18</v>
      </c>
      <c r="B19" s="9">
        <v>0.9</v>
      </c>
      <c r="C19" s="6"/>
      <c r="D19" s="7" t="s">
        <v>43</v>
      </c>
      <c r="E19" s="9">
        <f>B12*E4-E5+E16</f>
        <v>182.37653396195998</v>
      </c>
      <c r="F19" s="6"/>
    </row>
    <row r="20" spans="1:6" ht="15" customHeight="1" x14ac:dyDescent="0.25">
      <c r="A20" s="7" t="s">
        <v>19</v>
      </c>
      <c r="B20" s="6"/>
      <c r="C20" s="6"/>
      <c r="D20" s="7" t="s">
        <v>44</v>
      </c>
      <c r="E20" s="9">
        <f>1/B19*E19*(B18/(B18-B10*B12))</f>
        <v>390.18280834613086</v>
      </c>
      <c r="F20" s="6"/>
    </row>
    <row r="21" spans="1:6" ht="15" customHeight="1" x14ac:dyDescent="0.25">
      <c r="A21" s="7" t="s">
        <v>20</v>
      </c>
      <c r="B21" s="9">
        <v>5000</v>
      </c>
      <c r="C21" s="6"/>
      <c r="D21" s="7" t="s">
        <v>33</v>
      </c>
      <c r="E21" s="9">
        <f>B16/E20</f>
        <v>1.4300988871477871</v>
      </c>
      <c r="F21" s="6"/>
    </row>
    <row r="22" spans="1:6" ht="15" customHeight="1" x14ac:dyDescent="0.25">
      <c r="A22" s="7" t="s">
        <v>21</v>
      </c>
      <c r="B22" s="9">
        <v>0.32900000000000001</v>
      </c>
      <c r="C22" s="6"/>
      <c r="D22" s="6"/>
      <c r="E22" s="6"/>
      <c r="F22" s="6"/>
    </row>
    <row r="23" spans="1:6" ht="15" customHeight="1" x14ac:dyDescent="0.25">
      <c r="A23" s="7" t="s">
        <v>22</v>
      </c>
      <c r="B23" s="6"/>
      <c r="C23" s="6"/>
      <c r="D23" s="7" t="s">
        <v>45</v>
      </c>
      <c r="E23" s="6"/>
      <c r="F23" s="6"/>
    </row>
    <row r="24" spans="1:6" ht="15" customHeight="1" x14ac:dyDescent="0.25">
      <c r="A24" s="7" t="s">
        <v>23</v>
      </c>
      <c r="B24" s="9">
        <v>17590000000</v>
      </c>
      <c r="C24" s="6"/>
      <c r="D24" s="7" t="s">
        <v>46</v>
      </c>
      <c r="E24" s="9">
        <f>E2*E2*B15</f>
        <v>14.53078</v>
      </c>
      <c r="F24" s="6"/>
    </row>
    <row r="25" spans="1:6" ht="15" customHeight="1" x14ac:dyDescent="0.25">
      <c r="A25" s="7" t="s">
        <v>24</v>
      </c>
      <c r="B25" s="6"/>
      <c r="C25" s="6"/>
      <c r="D25" s="7" t="s">
        <v>43</v>
      </c>
      <c r="E25" s="9">
        <f>B12*E4-E5-E24+E16</f>
        <v>167.84575396195999</v>
      </c>
      <c r="F25" s="6"/>
    </row>
    <row r="26" spans="1:6" ht="15" customHeight="1" x14ac:dyDescent="0.25">
      <c r="A26" s="7" t="s">
        <v>25</v>
      </c>
      <c r="B26" s="9">
        <v>1.2E-5</v>
      </c>
      <c r="C26" s="6"/>
      <c r="D26" s="7" t="s">
        <v>44</v>
      </c>
      <c r="E26" s="9">
        <f>1/B19*E25*B18/(B18-B10*B12)</f>
        <v>359.09514358635226</v>
      </c>
      <c r="F26" s="6"/>
    </row>
    <row r="27" spans="1:6" ht="15" customHeight="1" x14ac:dyDescent="0.25">
      <c r="A27" s="6"/>
      <c r="B27" s="6"/>
      <c r="C27" s="6"/>
      <c r="D27" s="7" t="s">
        <v>33</v>
      </c>
      <c r="E27" s="9">
        <f>B16/E26</f>
        <v>1.5539057265635694</v>
      </c>
      <c r="F27" s="6"/>
    </row>
    <row r="28" spans="1:6" x14ac:dyDescent="0.25">
      <c r="A28" s="6"/>
      <c r="B28" s="6"/>
      <c r="C28" s="6"/>
      <c r="D28" s="6"/>
      <c r="E28" s="6"/>
      <c r="F28" s="6"/>
    </row>
    <row r="30" spans="1:6" x14ac:dyDescent="0.25">
      <c r="A30" s="5" t="s">
        <v>0</v>
      </c>
      <c r="B30" s="6"/>
      <c r="C30" s="6"/>
      <c r="D30" s="5" t="s">
        <v>26</v>
      </c>
      <c r="E30" s="6"/>
    </row>
    <row r="31" spans="1:6" ht="16.5" x14ac:dyDescent="0.3">
      <c r="A31" s="7" t="s">
        <v>1</v>
      </c>
      <c r="B31" s="8">
        <v>7</v>
      </c>
      <c r="C31" s="6"/>
      <c r="D31" s="7" t="s">
        <v>27</v>
      </c>
      <c r="E31" s="9">
        <f>(B32-2*B31)/1000</f>
        <v>0.51600000000000001</v>
      </c>
    </row>
    <row r="32" spans="1:6" ht="16.5" x14ac:dyDescent="0.3">
      <c r="A32" s="7" t="s">
        <v>2</v>
      </c>
      <c r="B32" s="8">
        <v>530</v>
      </c>
      <c r="C32" s="6"/>
      <c r="D32" s="7" t="s">
        <v>28</v>
      </c>
      <c r="E32" s="9">
        <f>(B38*B32/1000*B32/1000)/4-B38*E31*E31/4</f>
        <v>1.1495539999999999E-2</v>
      </c>
    </row>
    <row r="33" spans="1:5" x14ac:dyDescent="0.25">
      <c r="A33" s="7" t="s">
        <v>3</v>
      </c>
      <c r="B33" s="9">
        <v>2100000</v>
      </c>
      <c r="C33" s="6"/>
      <c r="D33" s="7" t="s">
        <v>29</v>
      </c>
      <c r="E33" s="9">
        <f>B38*B32*B32/4000000*B39</f>
        <v>221.60903249999998</v>
      </c>
    </row>
    <row r="34" spans="1:5" x14ac:dyDescent="0.25">
      <c r="A34" s="7" t="s">
        <v>4</v>
      </c>
      <c r="B34" s="9">
        <v>0.95</v>
      </c>
      <c r="C34" s="6"/>
      <c r="D34" s="7" t="s">
        <v>30</v>
      </c>
      <c r="E34" s="9">
        <f>B34*E32*B40</f>
        <v>85.72798954999999</v>
      </c>
    </row>
    <row r="35" spans="1:5" x14ac:dyDescent="0.25">
      <c r="A35" s="7" t="s">
        <v>5</v>
      </c>
      <c r="B35" s="6"/>
      <c r="C35" s="6"/>
      <c r="D35" s="7" t="s">
        <v>31</v>
      </c>
      <c r="E35" s="9">
        <f>B41*E33-E34</f>
        <v>146.96149457499999</v>
      </c>
    </row>
    <row r="36" spans="1:5" x14ac:dyDescent="0.25">
      <c r="A36" s="7" t="s">
        <v>6</v>
      </c>
      <c r="B36" s="9">
        <v>1.1000000000000001</v>
      </c>
      <c r="C36" s="6"/>
      <c r="D36" s="7" t="s">
        <v>32</v>
      </c>
      <c r="E36" s="9">
        <f>1/B48*E35*B47/(B47-B39*B41)</f>
        <v>301.72184287117005</v>
      </c>
    </row>
    <row r="37" spans="1:5" x14ac:dyDescent="0.25">
      <c r="A37" s="7" t="s">
        <v>7</v>
      </c>
      <c r="B37" s="6"/>
      <c r="C37" s="6"/>
      <c r="D37" s="7" t="s">
        <v>33</v>
      </c>
      <c r="E37" s="9">
        <f>B45/E36</f>
        <v>2.7641353110656408</v>
      </c>
    </row>
    <row r="38" spans="1:5" x14ac:dyDescent="0.25">
      <c r="A38" s="7" t="s">
        <v>8</v>
      </c>
      <c r="B38" s="9">
        <v>3.14</v>
      </c>
      <c r="C38" s="6"/>
      <c r="D38" s="7" t="s">
        <v>34</v>
      </c>
      <c r="E38" s="6"/>
    </row>
    <row r="39" spans="1:5" x14ac:dyDescent="0.25">
      <c r="A39" s="7" t="s">
        <v>9</v>
      </c>
      <c r="B39" s="10">
        <v>1005</v>
      </c>
      <c r="C39" s="6"/>
      <c r="D39" s="7" t="s">
        <v>35</v>
      </c>
      <c r="E39" s="6"/>
    </row>
    <row r="40" spans="1:5" x14ac:dyDescent="0.25">
      <c r="A40" s="7" t="s">
        <v>10</v>
      </c>
      <c r="B40" s="9">
        <v>7850</v>
      </c>
      <c r="C40" s="6"/>
      <c r="D40" s="7" t="s">
        <v>36</v>
      </c>
      <c r="E40" s="6"/>
    </row>
    <row r="41" spans="1:5" x14ac:dyDescent="0.25">
      <c r="A41" s="7" t="s">
        <v>11</v>
      </c>
      <c r="B41" s="10">
        <v>1.05</v>
      </c>
      <c r="C41" s="6"/>
      <c r="D41" s="7" t="s">
        <v>37</v>
      </c>
      <c r="E41" s="9">
        <f>10000*((B36*B44*E31)/(2*B31/1000))</f>
        <v>22298571.428571433</v>
      </c>
    </row>
    <row r="42" spans="1:5" x14ac:dyDescent="0.25">
      <c r="A42" s="7" t="s">
        <v>12</v>
      </c>
      <c r="B42" s="6"/>
      <c r="C42" s="6"/>
      <c r="D42" s="7" t="s">
        <v>38</v>
      </c>
      <c r="E42" s="6"/>
    </row>
    <row r="43" spans="1:5" x14ac:dyDescent="0.25">
      <c r="A43" s="7" t="s">
        <v>13</v>
      </c>
      <c r="B43" s="9">
        <v>50</v>
      </c>
      <c r="C43" s="6"/>
      <c r="D43" s="7" t="s">
        <v>39</v>
      </c>
      <c r="E43" s="6"/>
    </row>
    <row r="44" spans="1:5" x14ac:dyDescent="0.25">
      <c r="A44" s="7" t="s">
        <v>14</v>
      </c>
      <c r="B44" s="9">
        <v>55</v>
      </c>
      <c r="C44" s="6"/>
      <c r="D44" s="7" t="s">
        <v>40</v>
      </c>
      <c r="E44" s="9">
        <f>((0.5-B51)*E41+B55*B53*B43)*E32</f>
        <v>165157.06364579999</v>
      </c>
    </row>
    <row r="45" spans="1:5" x14ac:dyDescent="0.25">
      <c r="A45" s="7" t="s">
        <v>15</v>
      </c>
      <c r="B45" s="9">
        <v>834</v>
      </c>
      <c r="C45" s="6"/>
      <c r="D45" s="7" t="s">
        <v>41</v>
      </c>
      <c r="E45" s="9">
        <f>E44/B50</f>
        <v>33.031412729159996</v>
      </c>
    </row>
    <row r="46" spans="1:5" x14ac:dyDescent="0.25">
      <c r="A46" s="7" t="s">
        <v>16</v>
      </c>
      <c r="B46" s="9">
        <v>0.36</v>
      </c>
      <c r="C46" s="6"/>
      <c r="D46" s="6"/>
      <c r="E46" s="6"/>
    </row>
    <row r="47" spans="1:5" x14ac:dyDescent="0.25">
      <c r="A47" s="7" t="s">
        <v>17</v>
      </c>
      <c r="B47" s="9">
        <v>2300</v>
      </c>
      <c r="C47" s="6"/>
      <c r="D47" s="7" t="s">
        <v>42</v>
      </c>
      <c r="E47" s="6"/>
    </row>
    <row r="48" spans="1:5" x14ac:dyDescent="0.25">
      <c r="A48" s="7" t="s">
        <v>18</v>
      </c>
      <c r="B48" s="9">
        <v>0.9</v>
      </c>
      <c r="C48" s="6"/>
      <c r="D48" s="7" t="s">
        <v>43</v>
      </c>
      <c r="E48" s="9">
        <f>B41*E33-E34+E45</f>
        <v>179.99290730415998</v>
      </c>
    </row>
    <row r="49" spans="1:5" x14ac:dyDescent="0.25">
      <c r="A49" s="7" t="s">
        <v>19</v>
      </c>
      <c r="B49" s="6"/>
      <c r="C49" s="6"/>
      <c r="D49" s="7" t="s">
        <v>44</v>
      </c>
      <c r="E49" s="9">
        <f>1/B48*E48*(B47/(B47-B39*B41))</f>
        <v>369.53755711728638</v>
      </c>
    </row>
    <row r="50" spans="1:5" x14ac:dyDescent="0.25">
      <c r="A50" s="7" t="s">
        <v>20</v>
      </c>
      <c r="B50" s="9">
        <v>5000</v>
      </c>
      <c r="C50" s="6"/>
      <c r="D50" s="7" t="s">
        <v>33</v>
      </c>
      <c r="E50" s="9">
        <f>B45/E49</f>
        <v>2.2568747991568805</v>
      </c>
    </row>
    <row r="51" spans="1:5" x14ac:dyDescent="0.25">
      <c r="A51" s="7" t="s">
        <v>21</v>
      </c>
      <c r="B51" s="9">
        <v>0.32900000000000001</v>
      </c>
      <c r="C51" s="6"/>
      <c r="D51" s="6"/>
      <c r="E51" s="6"/>
    </row>
    <row r="52" spans="1:5" x14ac:dyDescent="0.25">
      <c r="A52" s="7" t="s">
        <v>22</v>
      </c>
      <c r="B52" s="6"/>
      <c r="C52" s="6"/>
      <c r="D52" s="7" t="s">
        <v>45</v>
      </c>
      <c r="E52" s="6"/>
    </row>
    <row r="53" spans="1:5" x14ac:dyDescent="0.25">
      <c r="A53" s="7" t="s">
        <v>23</v>
      </c>
      <c r="B53" s="9">
        <v>17590000000</v>
      </c>
      <c r="C53" s="6"/>
      <c r="D53" s="7" t="s">
        <v>46</v>
      </c>
      <c r="E53" s="9">
        <f>E31*E31*B44</f>
        <v>14.644079999999999</v>
      </c>
    </row>
    <row r="54" spans="1:5" x14ac:dyDescent="0.25">
      <c r="A54" s="7" t="s">
        <v>24</v>
      </c>
      <c r="B54" s="6"/>
      <c r="C54" s="6"/>
      <c r="D54" s="7" t="s">
        <v>43</v>
      </c>
      <c r="E54" s="9">
        <f>B41*E33-E34-E53+E45</f>
        <v>165.34882730415998</v>
      </c>
    </row>
    <row r="55" spans="1:5" x14ac:dyDescent="0.25">
      <c r="A55" s="7" t="s">
        <v>25</v>
      </c>
      <c r="B55" s="9">
        <v>1.2E-5</v>
      </c>
      <c r="C55" s="6"/>
      <c r="D55" s="7" t="s">
        <v>44</v>
      </c>
      <c r="E55" s="9">
        <f>1/B48*E54*B47/(B47-B39*B41)</f>
        <v>339.47227493210863</v>
      </c>
    </row>
    <row r="56" spans="1:5" x14ac:dyDescent="0.25">
      <c r="A56" s="6"/>
      <c r="B56" s="6"/>
      <c r="C56" s="6"/>
      <c r="D56" s="7" t="s">
        <v>33</v>
      </c>
      <c r="E56" s="9">
        <f>B45/E55</f>
        <v>2.4567543849252269</v>
      </c>
    </row>
  </sheetData>
  <phoneticPr fontId="6" type="noConversion"/>
  <printOptions horizontalCentered="1"/>
  <pageMargins left="0.39370078740157483" right="0.39370078740157483" top="0.39370078740157483" bottom="0.39370078740157483" header="0.51181102362204722" footer="0.51181102362204722"/>
  <pageSetup paperSize="9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4" workbookViewId="0">
      <selection activeCell="B21" sqref="B21"/>
    </sheetView>
  </sheetViews>
  <sheetFormatPr defaultRowHeight="15.75" x14ac:dyDescent="0.25"/>
  <cols>
    <col min="1" max="1" width="32.796875" customWidth="1"/>
    <col min="2" max="2" width="14.796875" customWidth="1"/>
    <col min="3" max="3" width="6.796875" customWidth="1"/>
    <col min="4" max="4" width="32.796875" customWidth="1"/>
  </cols>
  <sheetData>
    <row r="1" spans="1:5" ht="15" customHeight="1" x14ac:dyDescent="0.25">
      <c r="A1" s="4" t="s">
        <v>0</v>
      </c>
      <c r="D1" s="4" t="s">
        <v>26</v>
      </c>
    </row>
    <row r="2" spans="1:5" ht="15" customHeight="1" x14ac:dyDescent="0.3">
      <c r="A2" s="1" t="s">
        <v>1</v>
      </c>
      <c r="B2" s="3">
        <v>15</v>
      </c>
      <c r="D2" s="1" t="s">
        <v>27</v>
      </c>
      <c r="E2" s="2">
        <f>(B3-2*B2)/1000</f>
        <v>0.69</v>
      </c>
    </row>
    <row r="3" spans="1:5" ht="15" customHeight="1" x14ac:dyDescent="0.3">
      <c r="A3" s="1" t="s">
        <v>2</v>
      </c>
      <c r="B3" s="3">
        <v>720</v>
      </c>
      <c r="D3" s="1" t="s">
        <v>28</v>
      </c>
      <c r="E3" s="2">
        <f>(B9*B3/1000*B3/1000)/4-B9*E2*E2/4</f>
        <v>3.3222342311712172E-2</v>
      </c>
    </row>
    <row r="4" spans="1:5" ht="15" customHeight="1" x14ac:dyDescent="0.25">
      <c r="A4" s="1" t="s">
        <v>3</v>
      </c>
      <c r="B4" s="2">
        <v>2100000</v>
      </c>
      <c r="D4" s="1" t="s">
        <v>29</v>
      </c>
      <c r="E4" s="2">
        <f>B9*B3*B3/4000000*B10</f>
        <v>409.1861599447634</v>
      </c>
    </row>
    <row r="5" spans="1:5" ht="15" customHeight="1" x14ac:dyDescent="0.25">
      <c r="A5" s="1" t="s">
        <v>4</v>
      </c>
      <c r="B5" s="2">
        <v>0.95</v>
      </c>
      <c r="D5" s="1" t="s">
        <v>30</v>
      </c>
      <c r="E5" s="2">
        <f>B5*E3*B11</f>
        <v>247.75561778959354</v>
      </c>
    </row>
    <row r="6" spans="1:5" ht="15" customHeight="1" x14ac:dyDescent="0.25">
      <c r="A6" s="1" t="s">
        <v>5</v>
      </c>
      <c r="D6" s="1" t="s">
        <v>31</v>
      </c>
      <c r="E6" s="2">
        <f>B12*E4-E5</f>
        <v>202.34915814964626</v>
      </c>
    </row>
    <row r="7" spans="1:5" ht="15" customHeight="1" x14ac:dyDescent="0.25">
      <c r="A7" s="1" t="s">
        <v>6</v>
      </c>
      <c r="B7" s="2">
        <v>1.1000000000000001</v>
      </c>
      <c r="D7" s="1" t="s">
        <v>32</v>
      </c>
      <c r="E7" s="2">
        <f>1/B19*E6*B18/(B18-B10*B12)</f>
        <v>432.91294706682146</v>
      </c>
    </row>
    <row r="8" spans="1:5" ht="15" customHeight="1" x14ac:dyDescent="0.25">
      <c r="A8" s="1" t="s">
        <v>7</v>
      </c>
      <c r="D8" s="1" t="s">
        <v>33</v>
      </c>
      <c r="E8" s="2">
        <f>B16/E7</f>
        <v>4.7815617759301823</v>
      </c>
    </row>
    <row r="9" spans="1:5" ht="15" customHeight="1" x14ac:dyDescent="0.25">
      <c r="A9" s="1" t="s">
        <v>8</v>
      </c>
      <c r="B9" s="2">
        <f>PI()</f>
        <v>3.1415926535897931</v>
      </c>
      <c r="D9" s="1" t="s">
        <v>34</v>
      </c>
    </row>
    <row r="10" spans="1:5" ht="15" customHeight="1" x14ac:dyDescent="0.25">
      <c r="A10" s="1" t="s">
        <v>9</v>
      </c>
      <c r="B10" s="11">
        <v>1005</v>
      </c>
      <c r="D10" s="1" t="s">
        <v>35</v>
      </c>
    </row>
    <row r="11" spans="1:5" ht="15" customHeight="1" x14ac:dyDescent="0.25">
      <c r="A11" s="1" t="s">
        <v>10</v>
      </c>
      <c r="B11" s="2">
        <v>7850</v>
      </c>
      <c r="D11" s="1" t="s">
        <v>36</v>
      </c>
    </row>
    <row r="12" spans="1:5" ht="15" customHeight="1" x14ac:dyDescent="0.25">
      <c r="A12" s="1" t="s">
        <v>11</v>
      </c>
      <c r="B12" s="11">
        <v>1.1000000000000001</v>
      </c>
      <c r="D12" s="1" t="s">
        <v>37</v>
      </c>
      <c r="E12" s="2">
        <f>10000*((B7*B15*E2)/(2*B2/1000))</f>
        <v>13915000.000000002</v>
      </c>
    </row>
    <row r="13" spans="1:5" ht="15" customHeight="1" x14ac:dyDescent="0.25">
      <c r="A13" s="1" t="s">
        <v>12</v>
      </c>
      <c r="D13" s="1" t="s">
        <v>38</v>
      </c>
    </row>
    <row r="14" spans="1:5" ht="15" customHeight="1" x14ac:dyDescent="0.25">
      <c r="A14" s="1" t="s">
        <v>13</v>
      </c>
      <c r="B14" s="2">
        <v>50</v>
      </c>
      <c r="D14" s="1" t="s">
        <v>39</v>
      </c>
    </row>
    <row r="15" spans="1:5" ht="15" customHeight="1" x14ac:dyDescent="0.25">
      <c r="A15" s="1" t="s">
        <v>14</v>
      </c>
      <c r="B15" s="2">
        <v>55</v>
      </c>
      <c r="D15" s="1" t="s">
        <v>40</v>
      </c>
      <c r="E15" s="2">
        <f>((0.5-B22)*E12+B26*B24*B14)*E3</f>
        <v>503085.92962625739</v>
      </c>
    </row>
    <row r="16" spans="1:5" ht="15" customHeight="1" x14ac:dyDescent="0.25">
      <c r="A16" s="1" t="s">
        <v>15</v>
      </c>
      <c r="B16" s="2">
        <v>2070</v>
      </c>
      <c r="D16" s="1" t="s">
        <v>41</v>
      </c>
      <c r="E16" s="2">
        <f>E15/B21</f>
        <v>303.06381302786588</v>
      </c>
    </row>
    <row r="17" spans="1:5" ht="15" customHeight="1" x14ac:dyDescent="0.25">
      <c r="A17" s="1" t="s">
        <v>16</v>
      </c>
      <c r="B17" s="2">
        <v>1.46</v>
      </c>
    </row>
    <row r="18" spans="1:5" ht="15" customHeight="1" x14ac:dyDescent="0.25">
      <c r="A18" s="1" t="s">
        <v>17</v>
      </c>
      <c r="B18" s="2">
        <v>2300</v>
      </c>
      <c r="D18" s="1" t="s">
        <v>42</v>
      </c>
    </row>
    <row r="19" spans="1:5" ht="15" customHeight="1" x14ac:dyDescent="0.25">
      <c r="A19" s="1" t="s">
        <v>18</v>
      </c>
      <c r="B19" s="2">
        <v>0.9</v>
      </c>
      <c r="D19" s="1" t="s">
        <v>43</v>
      </c>
      <c r="E19" s="2">
        <f>B12*E4-E5+E16</f>
        <v>505.41297117751213</v>
      </c>
    </row>
    <row r="20" spans="1:5" ht="15" customHeight="1" x14ac:dyDescent="0.25">
      <c r="A20" s="1" t="s">
        <v>19</v>
      </c>
      <c r="D20" s="1" t="s">
        <v>44</v>
      </c>
      <c r="E20" s="2">
        <f>1/B19*E19*(B18/(B18-B10*B12))</f>
        <v>1081.298389570976</v>
      </c>
    </row>
    <row r="21" spans="1:5" ht="15" customHeight="1" x14ac:dyDescent="0.25">
      <c r="A21" s="1" t="s">
        <v>20</v>
      </c>
      <c r="B21" s="2">
        <v>1660</v>
      </c>
      <c r="D21" s="1" t="s">
        <v>33</v>
      </c>
      <c r="E21" s="2">
        <f>B16/E20</f>
        <v>1.9143651927765364</v>
      </c>
    </row>
    <row r="22" spans="1:5" ht="15" customHeight="1" x14ac:dyDescent="0.25">
      <c r="A22" s="1" t="s">
        <v>21</v>
      </c>
      <c r="B22" s="2">
        <v>0.3</v>
      </c>
    </row>
    <row r="23" spans="1:5" ht="15" customHeight="1" x14ac:dyDescent="0.25">
      <c r="A23" s="1" t="s">
        <v>47</v>
      </c>
      <c r="D23" s="1" t="s">
        <v>45</v>
      </c>
    </row>
    <row r="24" spans="1:5" ht="15" customHeight="1" x14ac:dyDescent="0.25">
      <c r="A24" s="1" t="s">
        <v>23</v>
      </c>
      <c r="B24" s="2">
        <v>20600000000</v>
      </c>
      <c r="D24" s="1" t="s">
        <v>46</v>
      </c>
      <c r="E24" s="2">
        <f>E2*E2*B15</f>
        <v>26.185499999999994</v>
      </c>
    </row>
    <row r="25" spans="1:5" ht="15" customHeight="1" x14ac:dyDescent="0.25">
      <c r="A25" s="1" t="s">
        <v>48</v>
      </c>
      <c r="D25" s="1" t="s">
        <v>43</v>
      </c>
      <c r="E25" s="2">
        <f>B12*E4-E5-E24+E16</f>
        <v>479.22747117751214</v>
      </c>
    </row>
    <row r="26" spans="1:5" ht="15" customHeight="1" x14ac:dyDescent="0.25">
      <c r="A26" s="1" t="s">
        <v>25</v>
      </c>
      <c r="B26" s="2">
        <v>1.2E-5</v>
      </c>
      <c r="D26" s="1" t="s">
        <v>44</v>
      </c>
      <c r="E26" s="2">
        <f>1/B19*E25*B18/(B18-B10*B12)</f>
        <v>1025.2762045563256</v>
      </c>
    </row>
    <row r="27" spans="1:5" ht="15" customHeight="1" x14ac:dyDescent="0.25">
      <c r="D27" s="1" t="s">
        <v>33</v>
      </c>
      <c r="E27" s="2">
        <f>B16/E26</f>
        <v>2.0189681480960191</v>
      </c>
    </row>
    <row r="30" spans="1:5" x14ac:dyDescent="0.25">
      <c r="A30" s="4" t="s">
        <v>0</v>
      </c>
      <c r="D30" s="4" t="s">
        <v>26</v>
      </c>
    </row>
    <row r="31" spans="1:5" ht="16.5" x14ac:dyDescent="0.3">
      <c r="A31" s="1" t="s">
        <v>1</v>
      </c>
      <c r="B31" s="3">
        <v>11</v>
      </c>
      <c r="D31" s="1" t="s">
        <v>27</v>
      </c>
      <c r="E31" s="2">
        <f>(B32-2*B31)/1000</f>
        <v>0.69799999999999995</v>
      </c>
    </row>
    <row r="32" spans="1:5" ht="16.5" x14ac:dyDescent="0.3">
      <c r="A32" s="1" t="s">
        <v>2</v>
      </c>
      <c r="B32" s="3">
        <v>720</v>
      </c>
      <c r="D32" s="1" t="s">
        <v>28</v>
      </c>
      <c r="E32" s="2">
        <f>(B38*B32/1000*B32/1000)/4-B38*E31*E31/4</f>
        <v>2.4488860000000057E-2</v>
      </c>
    </row>
    <row r="33" spans="1:5" x14ac:dyDescent="0.25">
      <c r="A33" s="1" t="s">
        <v>3</v>
      </c>
      <c r="B33" s="2">
        <v>2100000</v>
      </c>
      <c r="D33" s="1" t="s">
        <v>29</v>
      </c>
      <c r="E33" s="2">
        <f>B38*B32*B32/4000000*B39</f>
        <v>427.29120000000006</v>
      </c>
    </row>
    <row r="34" spans="1:5" x14ac:dyDescent="0.25">
      <c r="A34" s="1" t="s">
        <v>4</v>
      </c>
      <c r="B34" s="2">
        <v>0.95</v>
      </c>
      <c r="D34" s="1" t="s">
        <v>30</v>
      </c>
      <c r="E34" s="2">
        <f>B34*E32*B40</f>
        <v>182.62567345000039</v>
      </c>
    </row>
    <row r="35" spans="1:5" x14ac:dyDescent="0.25">
      <c r="A35" s="1" t="s">
        <v>5</v>
      </c>
      <c r="D35" s="1" t="s">
        <v>31</v>
      </c>
      <c r="E35" s="2">
        <f>B41*E33-E34</f>
        <v>266.03008654999974</v>
      </c>
    </row>
    <row r="36" spans="1:5" x14ac:dyDescent="0.25">
      <c r="A36" s="1" t="s">
        <v>6</v>
      </c>
      <c r="B36" s="2">
        <v>1.1000000000000001</v>
      </c>
      <c r="D36" s="1" t="s">
        <v>32</v>
      </c>
      <c r="E36" s="2">
        <f>1/B48*E35*B47/(B47-B39*B41)</f>
        <v>567.72832202737129</v>
      </c>
    </row>
    <row r="37" spans="1:5" x14ac:dyDescent="0.25">
      <c r="A37" s="1" t="s">
        <v>7</v>
      </c>
      <c r="D37" s="1" t="s">
        <v>33</v>
      </c>
      <c r="E37" s="2">
        <f>B45/E36</f>
        <v>5.9412220055447245</v>
      </c>
    </row>
    <row r="38" spans="1:5" x14ac:dyDescent="0.25">
      <c r="A38" s="1" t="s">
        <v>8</v>
      </c>
      <c r="B38" s="2">
        <v>3.14</v>
      </c>
      <c r="D38" s="1" t="s">
        <v>34</v>
      </c>
    </row>
    <row r="39" spans="1:5" x14ac:dyDescent="0.25">
      <c r="A39" s="1" t="s">
        <v>9</v>
      </c>
      <c r="B39" s="11">
        <v>1050</v>
      </c>
      <c r="D39" s="1" t="s">
        <v>35</v>
      </c>
    </row>
    <row r="40" spans="1:5" x14ac:dyDescent="0.25">
      <c r="A40" s="1" t="s">
        <v>10</v>
      </c>
      <c r="B40" s="2">
        <v>7850</v>
      </c>
      <c r="D40" s="1" t="s">
        <v>36</v>
      </c>
    </row>
    <row r="41" spans="1:5" x14ac:dyDescent="0.25">
      <c r="A41" s="1" t="s">
        <v>11</v>
      </c>
      <c r="B41" s="11">
        <v>1.05</v>
      </c>
      <c r="D41" s="1" t="s">
        <v>37</v>
      </c>
      <c r="E41" s="2">
        <f>10000*((B36*B44*E31)/(2*B31/1000))</f>
        <v>19195000</v>
      </c>
    </row>
    <row r="42" spans="1:5" x14ac:dyDescent="0.25">
      <c r="A42" s="1" t="s">
        <v>12</v>
      </c>
      <c r="D42" s="1" t="s">
        <v>38</v>
      </c>
    </row>
    <row r="43" spans="1:5" x14ac:dyDescent="0.25">
      <c r="A43" s="1" t="s">
        <v>13</v>
      </c>
      <c r="B43" s="2">
        <v>50</v>
      </c>
      <c r="D43" s="1" t="s">
        <v>39</v>
      </c>
    </row>
    <row r="44" spans="1:5" x14ac:dyDescent="0.25">
      <c r="A44" s="1" t="s">
        <v>14</v>
      </c>
      <c r="B44" s="2">
        <v>55</v>
      </c>
      <c r="D44" s="1" t="s">
        <v>40</v>
      </c>
      <c r="E44" s="2">
        <f>((0.5-B51)*E41+B55*B53*B43)*E32</f>
        <v>396695.0431400009</v>
      </c>
    </row>
    <row r="45" spans="1:5" x14ac:dyDescent="0.25">
      <c r="A45" s="1" t="s">
        <v>15</v>
      </c>
      <c r="B45" s="2">
        <v>3373</v>
      </c>
      <c r="D45" s="1" t="s">
        <v>41</v>
      </c>
      <c r="E45" s="2">
        <f>E44/B50</f>
        <v>79.339008628000173</v>
      </c>
    </row>
    <row r="46" spans="1:5" x14ac:dyDescent="0.25">
      <c r="A46" s="1" t="s">
        <v>16</v>
      </c>
      <c r="B46" s="2">
        <v>1.46</v>
      </c>
    </row>
    <row r="47" spans="1:5" x14ac:dyDescent="0.25">
      <c r="A47" s="1" t="s">
        <v>17</v>
      </c>
      <c r="B47" s="2">
        <v>2300</v>
      </c>
      <c r="D47" s="1" t="s">
        <v>42</v>
      </c>
    </row>
    <row r="48" spans="1:5" x14ac:dyDescent="0.25">
      <c r="A48" s="1" t="s">
        <v>18</v>
      </c>
      <c r="B48" s="2">
        <v>0.9</v>
      </c>
      <c r="D48" s="1" t="s">
        <v>43</v>
      </c>
      <c r="E48" s="2">
        <f>B41*E33-E34+E45</f>
        <v>345.3690951779999</v>
      </c>
    </row>
    <row r="49" spans="1:5" x14ac:dyDescent="0.25">
      <c r="A49" s="1" t="s">
        <v>19</v>
      </c>
      <c r="D49" s="1" t="s">
        <v>44</v>
      </c>
      <c r="E49" s="2">
        <f>1/B48*E48*(B47/(B47-B39*B41))</f>
        <v>737.04376609547649</v>
      </c>
    </row>
    <row r="50" spans="1:5" x14ac:dyDescent="0.25">
      <c r="A50" s="1" t="s">
        <v>20</v>
      </c>
      <c r="B50" s="2">
        <v>5000</v>
      </c>
      <c r="D50" s="1" t="s">
        <v>33</v>
      </c>
      <c r="E50" s="2">
        <f>B45/E49</f>
        <v>4.5763903789168774</v>
      </c>
    </row>
    <row r="51" spans="1:5" x14ac:dyDescent="0.25">
      <c r="A51" s="1" t="s">
        <v>21</v>
      </c>
      <c r="B51" s="2">
        <v>0.3</v>
      </c>
    </row>
    <row r="52" spans="1:5" x14ac:dyDescent="0.25">
      <c r="A52" s="1" t="s">
        <v>47</v>
      </c>
      <c r="D52" s="1" t="s">
        <v>45</v>
      </c>
    </row>
    <row r="53" spans="1:5" x14ac:dyDescent="0.25">
      <c r="A53" s="1" t="s">
        <v>23</v>
      </c>
      <c r="B53" s="2">
        <v>20600000000</v>
      </c>
      <c r="D53" s="1" t="s">
        <v>46</v>
      </c>
      <c r="E53" s="2">
        <f>E31*E31*B44</f>
        <v>26.796219999999995</v>
      </c>
    </row>
    <row r="54" spans="1:5" x14ac:dyDescent="0.25">
      <c r="A54" s="1" t="s">
        <v>48</v>
      </c>
      <c r="D54" s="1" t="s">
        <v>43</v>
      </c>
      <c r="E54" s="2">
        <f>B41*E33-E34-E53+E45</f>
        <v>318.57287517799989</v>
      </c>
    </row>
    <row r="55" spans="1:5" x14ac:dyDescent="0.25">
      <c r="A55" s="1" t="s">
        <v>25</v>
      </c>
      <c r="B55" s="2">
        <v>1.2E-5</v>
      </c>
      <c r="D55" s="1" t="s">
        <v>44</v>
      </c>
      <c r="E55" s="2">
        <f>1/B48*E54*B47/(B47-B39*B41)</f>
        <v>679.85860627176964</v>
      </c>
    </row>
    <row r="56" spans="1:5" x14ac:dyDescent="0.25">
      <c r="D56" s="1" t="s">
        <v>33</v>
      </c>
      <c r="E56" s="2">
        <f>B45/E55</f>
        <v>4.9613257357981615</v>
      </c>
    </row>
  </sheetData>
  <phoneticPr fontId="6" type="noConversion"/>
  <printOptions horizontalCentered="1"/>
  <pageMargins left="0.39370078740157483" right="0.39370078740157483" top="0.39370078740157483" bottom="0.39370078740157483" header="0.51181102362204722" footer="0.51181102362204722"/>
  <pageSetup paperSize="9" orientation="landscape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17" sqref="B17"/>
    </sheetView>
  </sheetViews>
  <sheetFormatPr defaultRowHeight="15.75" x14ac:dyDescent="0.25"/>
  <cols>
    <col min="1" max="1" width="32.796875" customWidth="1"/>
    <col min="2" max="2" width="14.796875" customWidth="1"/>
    <col min="3" max="3" width="6.796875" customWidth="1"/>
    <col min="4" max="4" width="32.796875" customWidth="1"/>
    <col min="5" max="5" width="14.796875" customWidth="1"/>
  </cols>
  <sheetData>
    <row r="1" spans="1:5" ht="15" customHeight="1" x14ac:dyDescent="0.25">
      <c r="A1" s="1" t="s">
        <v>0</v>
      </c>
      <c r="D1" s="1" t="s">
        <v>26</v>
      </c>
    </row>
    <row r="2" spans="1:5" ht="15" customHeight="1" x14ac:dyDescent="0.3">
      <c r="A2" s="1" t="s">
        <v>1</v>
      </c>
      <c r="B2" s="3">
        <v>12</v>
      </c>
      <c r="D2" s="1" t="s">
        <v>27</v>
      </c>
      <c r="E2" s="2">
        <f>(B3-2*B2)/1000</f>
        <v>0.996</v>
      </c>
    </row>
    <row r="3" spans="1:5" ht="15" customHeight="1" x14ac:dyDescent="0.3">
      <c r="A3" s="1" t="s">
        <v>2</v>
      </c>
      <c r="B3" s="3">
        <v>1020</v>
      </c>
      <c r="D3" s="1" t="s">
        <v>28</v>
      </c>
      <c r="E3" s="2">
        <f>(B9*B3/1000*B3/1000)/4-B9*E2*E2/4</f>
        <v>3.7981440000000033E-2</v>
      </c>
    </row>
    <row r="4" spans="1:5" ht="15" customHeight="1" x14ac:dyDescent="0.25">
      <c r="A4" s="1" t="s">
        <v>3</v>
      </c>
      <c r="B4" s="2">
        <v>2100000</v>
      </c>
      <c r="D4" s="1" t="s">
        <v>29</v>
      </c>
      <c r="E4" s="2">
        <f>B9*B3*B3/4000000*B10</f>
        <v>820.79757000000006</v>
      </c>
    </row>
    <row r="5" spans="1:5" ht="15" customHeight="1" x14ac:dyDescent="0.25">
      <c r="A5" s="1" t="s">
        <v>4</v>
      </c>
      <c r="B5" s="2">
        <v>0.95</v>
      </c>
      <c r="D5" s="1" t="s">
        <v>30</v>
      </c>
      <c r="E5" s="2">
        <f>B5*E3*B11</f>
        <v>283.24658880000027</v>
      </c>
    </row>
    <row r="6" spans="1:5" ht="15" customHeight="1" x14ac:dyDescent="0.25">
      <c r="A6" s="1" t="s">
        <v>5</v>
      </c>
      <c r="D6" s="1" t="s">
        <v>31</v>
      </c>
      <c r="E6" s="2">
        <f>B12*E4-E5</f>
        <v>619.63073819999988</v>
      </c>
    </row>
    <row r="7" spans="1:5" ht="15" customHeight="1" x14ac:dyDescent="0.25">
      <c r="A7" s="1" t="s">
        <v>6</v>
      </c>
      <c r="B7" s="2">
        <v>1.1000000000000001</v>
      </c>
      <c r="D7" s="1" t="s">
        <v>32</v>
      </c>
      <c r="E7" s="2">
        <f>1/B19*E6*B18/(B18-B10*B12)</f>
        <v>1325.6599208036835</v>
      </c>
    </row>
    <row r="8" spans="1:5" ht="15" customHeight="1" x14ac:dyDescent="0.25">
      <c r="A8" s="1" t="s">
        <v>7</v>
      </c>
      <c r="D8" s="1" t="s">
        <v>33</v>
      </c>
      <c r="E8" s="2">
        <f>B16/E7</f>
        <v>2.5481648400081993</v>
      </c>
    </row>
    <row r="9" spans="1:5" ht="15" customHeight="1" x14ac:dyDescent="0.25">
      <c r="A9" s="1" t="s">
        <v>8</v>
      </c>
      <c r="B9" s="2">
        <v>3.14</v>
      </c>
      <c r="D9" s="1" t="s">
        <v>34</v>
      </c>
    </row>
    <row r="10" spans="1:5" ht="15" customHeight="1" x14ac:dyDescent="0.25">
      <c r="A10" s="1" t="s">
        <v>9</v>
      </c>
      <c r="B10" s="2">
        <v>1005</v>
      </c>
      <c r="D10" s="1" t="s">
        <v>35</v>
      </c>
    </row>
    <row r="11" spans="1:5" ht="15" customHeight="1" x14ac:dyDescent="0.25">
      <c r="A11" s="1" t="s">
        <v>10</v>
      </c>
      <c r="B11" s="2">
        <v>7850</v>
      </c>
      <c r="D11" s="1" t="s">
        <v>36</v>
      </c>
    </row>
    <row r="12" spans="1:5" ht="15" customHeight="1" x14ac:dyDescent="0.25">
      <c r="A12" s="1" t="s">
        <v>11</v>
      </c>
      <c r="B12" s="2">
        <v>1.1000000000000001</v>
      </c>
      <c r="D12" s="1" t="s">
        <v>37</v>
      </c>
      <c r="E12" s="2">
        <f>10000*((B7*B15*E2)/(2*B2/1000))</f>
        <v>25107500.000000004</v>
      </c>
    </row>
    <row r="13" spans="1:5" ht="15" customHeight="1" x14ac:dyDescent="0.25">
      <c r="A13" s="1" t="s">
        <v>12</v>
      </c>
      <c r="D13" s="1" t="s">
        <v>38</v>
      </c>
    </row>
    <row r="14" spans="1:5" ht="15" customHeight="1" x14ac:dyDescent="0.25">
      <c r="A14" s="1" t="s">
        <v>13</v>
      </c>
      <c r="B14" s="2">
        <v>50</v>
      </c>
      <c r="D14" s="1" t="s">
        <v>39</v>
      </c>
    </row>
    <row r="15" spans="1:5" ht="15" customHeight="1" x14ac:dyDescent="0.25">
      <c r="A15" s="1" t="s">
        <v>14</v>
      </c>
      <c r="B15" s="2">
        <v>55</v>
      </c>
      <c r="D15" s="1" t="s">
        <v>40</v>
      </c>
      <c r="E15" s="2">
        <f>((0.5-B22)*E12+B26*B24*B14)*E3</f>
        <v>563924.96758080053</v>
      </c>
    </row>
    <row r="16" spans="1:5" ht="15" customHeight="1" x14ac:dyDescent="0.25">
      <c r="A16" s="1" t="s">
        <v>15</v>
      </c>
      <c r="B16" s="2">
        <v>3378</v>
      </c>
      <c r="D16" s="1" t="s">
        <v>41</v>
      </c>
      <c r="E16" s="2">
        <f>E15/B21</f>
        <v>112.7849935161601</v>
      </c>
    </row>
    <row r="17" spans="1:5" ht="15" customHeight="1" x14ac:dyDescent="0.25">
      <c r="A17" s="1" t="s">
        <v>16</v>
      </c>
      <c r="B17" s="2">
        <v>1.46</v>
      </c>
    </row>
    <row r="18" spans="1:5" ht="15" customHeight="1" x14ac:dyDescent="0.25">
      <c r="A18" s="1" t="s">
        <v>17</v>
      </c>
      <c r="B18" s="2">
        <v>2300</v>
      </c>
      <c r="D18" s="1" t="s">
        <v>42</v>
      </c>
    </row>
    <row r="19" spans="1:5" ht="15" customHeight="1" x14ac:dyDescent="0.25">
      <c r="A19" s="1" t="s">
        <v>18</v>
      </c>
      <c r="B19" s="2">
        <v>0.9</v>
      </c>
      <c r="D19" s="1" t="s">
        <v>43</v>
      </c>
      <c r="E19" s="2">
        <f>B12*E4-E5+E16</f>
        <v>732.41573171615994</v>
      </c>
    </row>
    <row r="20" spans="1:5" ht="15" customHeight="1" x14ac:dyDescent="0.25">
      <c r="A20" s="1" t="s">
        <v>19</v>
      </c>
      <c r="D20" s="1" t="s">
        <v>44</v>
      </c>
      <c r="E20" s="2">
        <f>1/B19*E19*(B18/(B18-B10*B12))</f>
        <v>1566.9561257124487</v>
      </c>
    </row>
    <row r="21" spans="1:5" ht="15" customHeight="1" x14ac:dyDescent="0.25">
      <c r="A21" s="1" t="s">
        <v>20</v>
      </c>
      <c r="B21" s="2">
        <v>5000</v>
      </c>
      <c r="D21" s="1" t="s">
        <v>33</v>
      </c>
      <c r="E21" s="2">
        <f>B16/E20</f>
        <v>2.1557719099914956</v>
      </c>
    </row>
    <row r="22" spans="1:5" ht="15" customHeight="1" x14ac:dyDescent="0.25">
      <c r="A22" s="1" t="s">
        <v>21</v>
      </c>
      <c r="B22" s="2">
        <v>0.32900000000000001</v>
      </c>
    </row>
    <row r="23" spans="1:5" ht="15" customHeight="1" x14ac:dyDescent="0.25">
      <c r="A23" s="1" t="s">
        <v>22</v>
      </c>
      <c r="D23" s="1" t="s">
        <v>45</v>
      </c>
    </row>
    <row r="24" spans="1:5" ht="15" customHeight="1" x14ac:dyDescent="0.25">
      <c r="A24" s="1" t="s">
        <v>23</v>
      </c>
      <c r="B24" s="2">
        <v>17590000000</v>
      </c>
      <c r="D24" s="1" t="s">
        <v>46</v>
      </c>
      <c r="E24" s="2">
        <f>E2*E2*B15</f>
        <v>54.560879999999997</v>
      </c>
    </row>
    <row r="25" spans="1:5" ht="15" customHeight="1" x14ac:dyDescent="0.25">
      <c r="A25" s="1" t="s">
        <v>24</v>
      </c>
      <c r="D25" s="1" t="s">
        <v>43</v>
      </c>
      <c r="E25" s="2">
        <f>B12*E4-E5-E24+E16</f>
        <v>677.85485171615994</v>
      </c>
    </row>
    <row r="26" spans="1:5" ht="15" customHeight="1" x14ac:dyDescent="0.25">
      <c r="A26" s="1" t="s">
        <v>25</v>
      </c>
      <c r="B26" s="2">
        <v>1.2E-5</v>
      </c>
      <c r="D26" s="1" t="s">
        <v>44</v>
      </c>
      <c r="E26" s="2">
        <f>1/B19*E25*B18/(B18-B10*B12)</f>
        <v>1450.2266489439262</v>
      </c>
    </row>
    <row r="27" spans="1:5" ht="15" customHeight="1" x14ac:dyDescent="0.25">
      <c r="D27" s="1" t="s">
        <v>33</v>
      </c>
      <c r="E27" s="2">
        <f>B16/E26</f>
        <v>2.3292910818180754</v>
      </c>
    </row>
  </sheetData>
  <phoneticPr fontId="6" type="noConversion"/>
  <printOptions horizontalCentered="1"/>
  <pageMargins left="0.39370078740157483" right="0.39370078740157483" top="0.39370078740157483" bottom="0.39370078740157483" header="0" footer="0"/>
  <pageSetup paperSize="9" orientation="landscape" horizontalDpi="4294967292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E29"/>
  <sheetViews>
    <sheetView workbookViewId="0">
      <selection activeCell="B23" sqref="B23"/>
    </sheetView>
  </sheetViews>
  <sheetFormatPr defaultColWidth="9.796875" defaultRowHeight="15.75" x14ac:dyDescent="0.25"/>
  <cols>
    <col min="1" max="1" width="32.796875" customWidth="1"/>
    <col min="2" max="2" width="14.796875" customWidth="1"/>
    <col min="3" max="3" width="6.796875" customWidth="1"/>
    <col min="4" max="4" width="32.796875" customWidth="1"/>
    <col min="5" max="5" width="14.796875" customWidth="1"/>
  </cols>
  <sheetData>
    <row r="1" spans="1:5" ht="15" customHeight="1" x14ac:dyDescent="0.25">
      <c r="A1" s="1" t="s">
        <v>0</v>
      </c>
      <c r="D1" s="1" t="s">
        <v>26</v>
      </c>
    </row>
    <row r="2" spans="1:5" ht="15" customHeight="1" x14ac:dyDescent="0.3">
      <c r="A2" s="1" t="s">
        <v>1</v>
      </c>
      <c r="B2" s="3">
        <v>14.6</v>
      </c>
      <c r="D2" s="1" t="s">
        <v>27</v>
      </c>
      <c r="E2" s="2">
        <f>(B3-2*B2)/1000</f>
        <v>1.1907999999999999</v>
      </c>
    </row>
    <row r="3" spans="1:5" ht="15" customHeight="1" x14ac:dyDescent="0.3">
      <c r="A3" s="1" t="s">
        <v>2</v>
      </c>
      <c r="B3" s="3">
        <v>1220</v>
      </c>
      <c r="D3" s="1" t="s">
        <v>28</v>
      </c>
      <c r="E3" s="2">
        <f>(B9*B3/1000*B3/1000)/4-B9*E2*E2/4</f>
        <v>5.5288386455702776E-2</v>
      </c>
    </row>
    <row r="4" spans="1:5" ht="15" customHeight="1" x14ac:dyDescent="0.25">
      <c r="A4" s="1" t="s">
        <v>3</v>
      </c>
      <c r="B4" s="2">
        <v>2100000</v>
      </c>
      <c r="D4" s="1" t="s">
        <v>29</v>
      </c>
      <c r="E4" s="2">
        <f>B9*B3*B3/4000000*B10</f>
        <v>1174.8315595327658</v>
      </c>
    </row>
    <row r="5" spans="1:5" ht="15" customHeight="1" x14ac:dyDescent="0.25">
      <c r="A5" s="1" t="s">
        <v>4</v>
      </c>
      <c r="B5" s="2">
        <v>0.95</v>
      </c>
      <c r="D5" s="1" t="s">
        <v>30</v>
      </c>
      <c r="E5" s="2">
        <f>B5*E3*B11</f>
        <v>412.31314199340341</v>
      </c>
    </row>
    <row r="6" spans="1:5" ht="15" customHeight="1" x14ac:dyDescent="0.25">
      <c r="A6" s="1" t="s">
        <v>5</v>
      </c>
      <c r="D6" s="1" t="s">
        <v>31</v>
      </c>
      <c r="E6" s="2">
        <f>B12*E4-E5</f>
        <v>880.00157349263918</v>
      </c>
    </row>
    <row r="7" spans="1:5" ht="15" customHeight="1" x14ac:dyDescent="0.25">
      <c r="A7" s="1" t="s">
        <v>6</v>
      </c>
      <c r="B7" s="2">
        <v>1.1000000000000001</v>
      </c>
      <c r="D7" s="1" t="s">
        <v>32</v>
      </c>
      <c r="E7" s="2">
        <f>1/B19*E6*B18/(B18-B10*B12)</f>
        <v>1882.7064964727874</v>
      </c>
    </row>
    <row r="8" spans="1:5" ht="15" customHeight="1" x14ac:dyDescent="0.25">
      <c r="A8" s="1" t="s">
        <v>7</v>
      </c>
      <c r="D8" s="1" t="s">
        <v>33</v>
      </c>
      <c r="E8" s="2">
        <f>B16/E7</f>
        <v>2.2589819538881444</v>
      </c>
    </row>
    <row r="9" spans="1:5" ht="15" customHeight="1" x14ac:dyDescent="0.25">
      <c r="A9" s="1" t="s">
        <v>8</v>
      </c>
      <c r="B9" s="2">
        <f>PI()</f>
        <v>3.1415926535897931</v>
      </c>
      <c r="D9" s="1" t="s">
        <v>34</v>
      </c>
    </row>
    <row r="10" spans="1:5" ht="15" customHeight="1" x14ac:dyDescent="0.25">
      <c r="A10" s="1" t="s">
        <v>9</v>
      </c>
      <c r="B10" s="2">
        <v>1005</v>
      </c>
      <c r="D10" s="1" t="s">
        <v>35</v>
      </c>
    </row>
    <row r="11" spans="1:5" ht="15" customHeight="1" x14ac:dyDescent="0.25">
      <c r="A11" s="1" t="s">
        <v>10</v>
      </c>
      <c r="B11" s="2">
        <v>7850</v>
      </c>
      <c r="D11" s="1" t="s">
        <v>36</v>
      </c>
    </row>
    <row r="12" spans="1:5" ht="15" customHeight="1" x14ac:dyDescent="0.25">
      <c r="A12" s="1" t="s">
        <v>11</v>
      </c>
      <c r="B12" s="2">
        <v>1.1000000000000001</v>
      </c>
      <c r="D12" s="1" t="s">
        <v>37</v>
      </c>
      <c r="E12" s="2">
        <f>10000*((B7*B15*E2)/(2*B2/1000))</f>
        <v>24672397.260273974</v>
      </c>
    </row>
    <row r="13" spans="1:5" ht="15" customHeight="1" x14ac:dyDescent="0.25">
      <c r="A13" s="1" t="s">
        <v>12</v>
      </c>
      <c r="D13" s="1" t="s">
        <v>38</v>
      </c>
    </row>
    <row r="14" spans="1:5" ht="15" customHeight="1" x14ac:dyDescent="0.25">
      <c r="A14" s="1" t="s">
        <v>13</v>
      </c>
      <c r="B14" s="2">
        <v>50</v>
      </c>
      <c r="D14" s="1" t="s">
        <v>39</v>
      </c>
    </row>
    <row r="15" spans="1:5" ht="15" customHeight="1" x14ac:dyDescent="0.25">
      <c r="A15" s="1" t="s">
        <v>14</v>
      </c>
      <c r="B15" s="2">
        <v>55</v>
      </c>
      <c r="D15" s="1" t="s">
        <v>40</v>
      </c>
      <c r="E15" s="2">
        <f>((0.5-B22)*E12+B26*B24*B14)*E3</f>
        <v>861892.39842081151</v>
      </c>
    </row>
    <row r="16" spans="1:5" ht="15" customHeight="1" x14ac:dyDescent="0.25">
      <c r="A16" s="1" t="s">
        <v>15</v>
      </c>
      <c r="B16" s="2">
        <v>4253</v>
      </c>
      <c r="D16" s="1" t="s">
        <v>41</v>
      </c>
      <c r="E16" s="2">
        <f>E15/B21</f>
        <v>172.3784796841623</v>
      </c>
    </row>
    <row r="17" spans="1:5" ht="15" customHeight="1" x14ac:dyDescent="0.25">
      <c r="A17" s="1" t="s">
        <v>16</v>
      </c>
      <c r="B17" s="2">
        <v>1.84</v>
      </c>
    </row>
    <row r="18" spans="1:5" ht="15" customHeight="1" x14ac:dyDescent="0.25">
      <c r="A18" s="1" t="s">
        <v>17</v>
      </c>
      <c r="B18" s="2">
        <v>2300</v>
      </c>
      <c r="D18" s="1" t="s">
        <v>42</v>
      </c>
    </row>
    <row r="19" spans="1:5" ht="15" customHeight="1" x14ac:dyDescent="0.25">
      <c r="A19" s="1" t="s">
        <v>18</v>
      </c>
      <c r="B19" s="2">
        <v>0.9</v>
      </c>
      <c r="D19" s="1" t="s">
        <v>43</v>
      </c>
      <c r="E19" s="2">
        <f>B12*E4-E5+E16</f>
        <v>1052.3800531768015</v>
      </c>
    </row>
    <row r="20" spans="1:5" ht="15" customHeight="1" x14ac:dyDescent="0.25">
      <c r="A20" s="1" t="s">
        <v>19</v>
      </c>
      <c r="D20" s="1" t="s">
        <v>44</v>
      </c>
      <c r="E20" s="2">
        <f>1/B19*E19*(B18/(B18-B10*B12))</f>
        <v>2251.4991138148403</v>
      </c>
    </row>
    <row r="21" spans="1:5" ht="15" customHeight="1" x14ac:dyDescent="0.25">
      <c r="A21" s="1" t="s">
        <v>20</v>
      </c>
      <c r="B21" s="2">
        <v>5000</v>
      </c>
      <c r="D21" s="1" t="s">
        <v>33</v>
      </c>
      <c r="E21" s="2">
        <f>B16/E20</f>
        <v>1.8889636571048458</v>
      </c>
    </row>
    <row r="22" spans="1:5" ht="15" customHeight="1" x14ac:dyDescent="0.25">
      <c r="A22" s="1" t="s">
        <v>21</v>
      </c>
      <c r="B22" s="2">
        <v>0.32</v>
      </c>
    </row>
    <row r="23" spans="1:5" ht="15" customHeight="1" x14ac:dyDescent="0.25">
      <c r="A23" s="1" t="s">
        <v>22</v>
      </c>
      <c r="D23" s="1" t="s">
        <v>45</v>
      </c>
    </row>
    <row r="24" spans="1:5" ht="15" customHeight="1" x14ac:dyDescent="0.25">
      <c r="A24" s="1" t="s">
        <v>23</v>
      </c>
      <c r="B24" s="2">
        <v>18580000000</v>
      </c>
      <c r="D24" s="1" t="s">
        <v>46</v>
      </c>
      <c r="E24" s="2">
        <f>E2*E2*B15</f>
        <v>77.990255199999979</v>
      </c>
    </row>
    <row r="25" spans="1:5" ht="15" customHeight="1" x14ac:dyDescent="0.25">
      <c r="A25" s="1" t="s">
        <v>24</v>
      </c>
      <c r="D25" s="1" t="s">
        <v>43</v>
      </c>
      <c r="E25" s="2">
        <f>B12*E4-E5-E24+E16</f>
        <v>974.38979797680145</v>
      </c>
    </row>
    <row r="26" spans="1:5" ht="15" customHeight="1" x14ac:dyDescent="0.25">
      <c r="A26" s="1" t="s">
        <v>25</v>
      </c>
      <c r="B26" s="2">
        <v>1.2E-5</v>
      </c>
      <c r="D26" s="1" t="s">
        <v>44</v>
      </c>
      <c r="E26" s="2">
        <f>1/B19*E25*B18/(B18-B10*B12)</f>
        <v>2084.6440029269743</v>
      </c>
    </row>
    <row r="27" spans="1:5" ht="15" customHeight="1" x14ac:dyDescent="0.25">
      <c r="D27" s="1" t="s">
        <v>33</v>
      </c>
      <c r="E27" s="2">
        <f>B16/E26</f>
        <v>2.0401564938802568</v>
      </c>
    </row>
    <row r="29" spans="1:5" ht="143.25" customHeight="1" x14ac:dyDescent="0.25"/>
  </sheetData>
  <phoneticPr fontId="6" type="noConversion"/>
  <printOptions horizontalCentered="1"/>
  <pageMargins left="0.39370078740157483" right="0.39370078740157483" top="0.39370078740157483" bottom="0.39370078740157483" header="0" footer="0"/>
  <pageSetup paperSize="9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E29"/>
  <sheetViews>
    <sheetView workbookViewId="0">
      <selection activeCell="B25" sqref="B25"/>
    </sheetView>
  </sheetViews>
  <sheetFormatPr defaultColWidth="9.796875" defaultRowHeight="15.75" x14ac:dyDescent="0.25"/>
  <cols>
    <col min="1" max="1" width="32.796875" customWidth="1"/>
    <col min="2" max="2" width="14.796875" customWidth="1"/>
    <col min="3" max="3" width="6.796875" customWidth="1"/>
    <col min="4" max="4" width="32.796875" customWidth="1"/>
    <col min="5" max="5" width="14.796875" customWidth="1"/>
  </cols>
  <sheetData>
    <row r="1" spans="1:5" ht="15" customHeight="1" x14ac:dyDescent="0.25">
      <c r="A1" s="1" t="s">
        <v>0</v>
      </c>
      <c r="D1" s="1" t="s">
        <v>26</v>
      </c>
    </row>
    <row r="2" spans="1:5" ht="15" customHeight="1" x14ac:dyDescent="0.3">
      <c r="A2" s="1" t="s">
        <v>1</v>
      </c>
      <c r="B2" s="3">
        <v>18.7</v>
      </c>
      <c r="D2" s="1" t="s">
        <v>27</v>
      </c>
      <c r="E2" s="2">
        <f>(B3-2*B2)/1000</f>
        <v>1.3825999999999998</v>
      </c>
    </row>
    <row r="3" spans="1:5" ht="15" customHeight="1" x14ac:dyDescent="0.3">
      <c r="A3" s="1" t="s">
        <v>2</v>
      </c>
      <c r="B3" s="3">
        <v>1420</v>
      </c>
      <c r="D3" s="1" t="s">
        <v>28</v>
      </c>
      <c r="E3" s="2">
        <f>(B9*B3/1000*B3/1000)/4-B9*E2*E2/4</f>
        <v>8.2323267788389831E-2</v>
      </c>
    </row>
    <row r="4" spans="1:5" ht="15" customHeight="1" x14ac:dyDescent="0.25">
      <c r="A4" s="1" t="s">
        <v>3</v>
      </c>
      <c r="B4" s="2">
        <v>2100000</v>
      </c>
      <c r="D4" s="1" t="s">
        <v>29</v>
      </c>
      <c r="E4" s="2">
        <f>B9*B3*B3/4000000*B10</f>
        <v>1591.5952409579877</v>
      </c>
    </row>
    <row r="5" spans="1:5" ht="15" customHeight="1" x14ac:dyDescent="0.25">
      <c r="A5" s="1" t="s">
        <v>4</v>
      </c>
      <c r="B5" s="2">
        <v>0.95</v>
      </c>
      <c r="D5" s="1" t="s">
        <v>30</v>
      </c>
      <c r="E5" s="2">
        <f>B5*E3*B11</f>
        <v>613.92576953191724</v>
      </c>
    </row>
    <row r="6" spans="1:5" ht="15" customHeight="1" x14ac:dyDescent="0.25">
      <c r="A6" s="1" t="s">
        <v>5</v>
      </c>
      <c r="D6" s="1" t="s">
        <v>31</v>
      </c>
      <c r="E6" s="2">
        <f>B12*E4-E5</f>
        <v>1057.24923347397</v>
      </c>
    </row>
    <row r="7" spans="1:5" ht="15" customHeight="1" x14ac:dyDescent="0.25">
      <c r="A7" s="1" t="s">
        <v>6</v>
      </c>
      <c r="B7" s="2">
        <v>1.1000000000000001</v>
      </c>
      <c r="D7" s="1" t="s">
        <v>32</v>
      </c>
      <c r="E7" s="2">
        <f>1/B19*E6*B18/(B18-B10*B12)</f>
        <v>2170.60385797249</v>
      </c>
    </row>
    <row r="8" spans="1:5" ht="15" customHeight="1" x14ac:dyDescent="0.25">
      <c r="A8" s="1" t="s">
        <v>7</v>
      </c>
      <c r="D8" s="1" t="s">
        <v>33</v>
      </c>
      <c r="E8" s="2">
        <f>B16/E7</f>
        <v>2.0026685127430071</v>
      </c>
    </row>
    <row r="9" spans="1:5" ht="15" customHeight="1" x14ac:dyDescent="0.25">
      <c r="A9" s="1" t="s">
        <v>8</v>
      </c>
      <c r="B9" s="2">
        <f>PI()</f>
        <v>3.1415926535897931</v>
      </c>
      <c r="D9" s="1" t="s">
        <v>34</v>
      </c>
    </row>
    <row r="10" spans="1:5" ht="15" customHeight="1" x14ac:dyDescent="0.25">
      <c r="A10" s="1" t="s">
        <v>9</v>
      </c>
      <c r="B10" s="2">
        <v>1005</v>
      </c>
      <c r="D10" s="1" t="s">
        <v>35</v>
      </c>
    </row>
    <row r="11" spans="1:5" ht="15" customHeight="1" x14ac:dyDescent="0.25">
      <c r="A11" s="1" t="s">
        <v>10</v>
      </c>
      <c r="B11" s="2">
        <v>7850</v>
      </c>
      <c r="D11" s="1" t="s">
        <v>36</v>
      </c>
    </row>
    <row r="12" spans="1:5" ht="15" customHeight="1" x14ac:dyDescent="0.25">
      <c r="A12" s="1" t="s">
        <v>11</v>
      </c>
      <c r="B12" s="12">
        <v>1.05</v>
      </c>
      <c r="D12" s="1" t="s">
        <v>37</v>
      </c>
      <c r="E12" s="2">
        <f>10000*((B7*B15*E2)/(2*B2/1000))</f>
        <v>30498529.411764704</v>
      </c>
    </row>
    <row r="13" spans="1:5" ht="15" customHeight="1" x14ac:dyDescent="0.25">
      <c r="A13" s="1" t="s">
        <v>12</v>
      </c>
      <c r="D13" s="1" t="s">
        <v>38</v>
      </c>
    </row>
    <row r="14" spans="1:5" ht="15" customHeight="1" x14ac:dyDescent="0.25">
      <c r="A14" s="1" t="s">
        <v>13</v>
      </c>
      <c r="B14" s="2">
        <v>50</v>
      </c>
      <c r="D14" s="1" t="s">
        <v>39</v>
      </c>
    </row>
    <row r="15" spans="1:5" ht="15" customHeight="1" x14ac:dyDescent="0.25">
      <c r="A15" s="1" t="s">
        <v>14</v>
      </c>
      <c r="B15" s="2">
        <v>75</v>
      </c>
      <c r="D15" s="1" t="s">
        <v>40</v>
      </c>
      <c r="E15" s="2">
        <f>((0.5-B22)*E12+B26*B24*B14)*E3</f>
        <v>1412891.7272171222</v>
      </c>
    </row>
    <row r="16" spans="1:5" ht="15" customHeight="1" x14ac:dyDescent="0.25">
      <c r="A16" s="1" t="s">
        <v>15</v>
      </c>
      <c r="B16" s="2">
        <v>4347</v>
      </c>
      <c r="D16" s="1" t="s">
        <v>41</v>
      </c>
      <c r="E16" s="2">
        <f>E15/B21</f>
        <v>282.57834544342444</v>
      </c>
    </row>
    <row r="17" spans="1:5" ht="15" customHeight="1" x14ac:dyDescent="0.25">
      <c r="A17" s="1" t="s">
        <v>16</v>
      </c>
      <c r="B17" s="2">
        <v>1.89</v>
      </c>
    </row>
    <row r="18" spans="1:5" ht="15" customHeight="1" x14ac:dyDescent="0.25">
      <c r="A18" s="1" t="s">
        <v>17</v>
      </c>
      <c r="B18" s="2">
        <v>2300</v>
      </c>
      <c r="D18" s="1" t="s">
        <v>42</v>
      </c>
    </row>
    <row r="19" spans="1:5" ht="15" customHeight="1" x14ac:dyDescent="0.25">
      <c r="A19" s="1" t="s">
        <v>18</v>
      </c>
      <c r="B19" s="2">
        <v>0.9</v>
      </c>
      <c r="D19" s="1" t="s">
        <v>43</v>
      </c>
      <c r="E19" s="2">
        <f>B12*E4-E5+E16</f>
        <v>1339.8275789173945</v>
      </c>
    </row>
    <row r="20" spans="1:5" ht="15" customHeight="1" x14ac:dyDescent="0.25">
      <c r="A20" s="1" t="s">
        <v>19</v>
      </c>
      <c r="D20" s="1" t="s">
        <v>44</v>
      </c>
      <c r="E20" s="2">
        <f>1/B19*E19*(B18/(B18-B10*B12))</f>
        <v>2750.7562263819218</v>
      </c>
    </row>
    <row r="21" spans="1:5" ht="15" customHeight="1" x14ac:dyDescent="0.25">
      <c r="A21" s="1" t="s">
        <v>20</v>
      </c>
      <c r="B21" s="2">
        <v>5000</v>
      </c>
      <c r="D21" s="1" t="s">
        <v>33</v>
      </c>
      <c r="E21" s="2">
        <f>B16/E20</f>
        <v>1.5802927058053495</v>
      </c>
    </row>
    <row r="22" spans="1:5" ht="15" customHeight="1" x14ac:dyDescent="0.25">
      <c r="A22" s="1" t="s">
        <v>21</v>
      </c>
      <c r="B22" s="2">
        <v>0.314</v>
      </c>
    </row>
    <row r="23" spans="1:5" ht="15" customHeight="1" x14ac:dyDescent="0.25">
      <c r="A23" s="1" t="s">
        <v>22</v>
      </c>
      <c r="D23" s="1" t="s">
        <v>45</v>
      </c>
    </row>
    <row r="24" spans="1:5" ht="15" customHeight="1" x14ac:dyDescent="0.25">
      <c r="A24" s="1" t="s">
        <v>23</v>
      </c>
      <c r="B24" s="2">
        <v>19150000000</v>
      </c>
      <c r="D24" s="1" t="s">
        <v>46</v>
      </c>
      <c r="E24" s="2">
        <f>E2*E2*B15</f>
        <v>143.36870699999997</v>
      </c>
    </row>
    <row r="25" spans="1:5" ht="15" customHeight="1" x14ac:dyDescent="0.25">
      <c r="A25" s="1" t="s">
        <v>24</v>
      </c>
      <c r="D25" s="1" t="s">
        <v>43</v>
      </c>
      <c r="E25" s="2">
        <f>B12*E4-E5-E24+E16</f>
        <v>1196.4588719173944</v>
      </c>
    </row>
    <row r="26" spans="1:5" ht="15" customHeight="1" x14ac:dyDescent="0.25">
      <c r="A26" s="1" t="s">
        <v>25</v>
      </c>
      <c r="B26" s="2">
        <v>1.2E-5</v>
      </c>
      <c r="D26" s="1" t="s">
        <v>44</v>
      </c>
      <c r="E26" s="2">
        <f>1/B19*E25*B18/(B18-B10*B12)</f>
        <v>2456.4106182946221</v>
      </c>
    </row>
    <row r="27" spans="1:5" ht="15" customHeight="1" x14ac:dyDescent="0.25">
      <c r="D27" s="1" t="s">
        <v>33</v>
      </c>
      <c r="E27" s="2">
        <f>B16/E26</f>
        <v>1.7696552716491394</v>
      </c>
    </row>
    <row r="29" spans="1:5" ht="143.25" customHeight="1" x14ac:dyDescent="0.25"/>
  </sheetData>
  <phoneticPr fontId="6" type="noConversion"/>
  <printOptions horizontalCentered="1"/>
  <pageMargins left="0.39370078740157483" right="0.39370078740157483" top="0.39370078740157483" bottom="0.39370078740157483" header="0" footer="0"/>
  <pageSetup paperSize="9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8</vt:i4>
      </vt:variant>
    </vt:vector>
  </HeadingPairs>
  <TitlesOfParts>
    <vt:vector size="14" baseType="lpstr">
      <vt:lpstr>426</vt:lpstr>
      <vt:lpstr>530</vt:lpstr>
      <vt:lpstr>720</vt:lpstr>
      <vt:lpstr>1020</vt:lpstr>
      <vt:lpstr>1220</vt:lpstr>
      <vt:lpstr>1420</vt:lpstr>
      <vt:lpstr>'1020'!Область_печати</vt:lpstr>
      <vt:lpstr>'1220'!Область_печати</vt:lpstr>
      <vt:lpstr>'1420'!Область_печати</vt:lpstr>
      <vt:lpstr>'426'!Область_печати</vt:lpstr>
      <vt:lpstr>'530'!Область_печати</vt:lpstr>
      <vt:lpstr>'720'!Область_печати</vt:lpstr>
      <vt:lpstr>'1220'!Область_печати_ИМ</vt:lpstr>
      <vt:lpstr>'1420'!Область_печати_ИМ</vt:lpstr>
    </vt:vector>
  </TitlesOfParts>
  <Company>Severnipigaz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808_pc262</dc:creator>
  <cp:lastModifiedBy>Мильков</cp:lastModifiedBy>
  <cp:lastPrinted>2009-11-17T10:10:27Z</cp:lastPrinted>
  <dcterms:created xsi:type="dcterms:W3CDTF">2002-08-16T12:32:31Z</dcterms:created>
  <dcterms:modified xsi:type="dcterms:W3CDTF">2016-01-11T13:48:42Z</dcterms:modified>
</cp:coreProperties>
</file>