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Desktop\SZKOŁA\Statystyka\"/>
    </mc:Choice>
  </mc:AlternateContent>
  <xr:revisionPtr revIDLastSave="0" documentId="8_{CE194304-9B0C-4441-AF65-702CFEC14005}" xr6:coauthVersionLast="47" xr6:coauthVersionMax="47" xr10:uidLastSave="{00000000-0000-0000-0000-000000000000}"/>
  <bookViews>
    <workbookView xWindow="-120" yWindow="-120" windowWidth="29040" windowHeight="15840" xr2:uid="{49EFF3E9-43FF-4B9B-83AE-1D650CD19BC3}"/>
  </bookViews>
  <sheets>
    <sheet name="Arkusz1" sheetId="1" r:id="rId1"/>
    <sheet name="Arkusz3" sheetId="3" r:id="rId2"/>
    <sheet name="Arkusz2" sheetId="2" r:id="rId3"/>
    <sheet name="Arkusz4" sheetId="4" r:id="rId4"/>
  </sheets>
  <definedNames>
    <definedName name="_xlchart.v1.0" hidden="1">Arkusz3!$A$1</definedName>
    <definedName name="_xlchart.v1.1" hidden="1">Arkusz3!$A$2:$A$11</definedName>
    <definedName name="_xlchart.v1.10" hidden="1">Arkusz2!$B$1</definedName>
    <definedName name="_xlchart.v1.11" hidden="1">Arkusz2!$B$2:$B$11</definedName>
    <definedName name="_xlchart.v1.2" hidden="1">Arkusz3!$B$1</definedName>
    <definedName name="_xlchart.v1.3" hidden="1">Arkusz3!$B$2:$B$11</definedName>
    <definedName name="_xlchart.v1.4" hidden="1">Arkusz2!$A$1</definedName>
    <definedName name="_xlchart.v1.5" hidden="1">Arkusz2!$A$2:$A$11</definedName>
    <definedName name="_xlchart.v1.6" hidden="1">Arkusz2!$B$1</definedName>
    <definedName name="_xlchart.v1.7" hidden="1">Arkusz2!$B$2:$B$11</definedName>
    <definedName name="_xlchart.v1.8" hidden="1">Arkusz2!$A$1</definedName>
    <definedName name="_xlchart.v1.9" hidden="1">Arkusz2!$A$2:$A$11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A3" i="4"/>
  <c r="A4" i="4" s="1"/>
  <c r="A5" i="4" s="1"/>
  <c r="A6" i="4" s="1"/>
  <c r="A7" i="4" s="1"/>
  <c r="A8" i="4" s="1"/>
  <c r="A9" i="4" s="1"/>
  <c r="A10" i="4" s="1"/>
  <c r="A11" i="4" s="1"/>
  <c r="D23" i="2"/>
  <c r="D22" i="2"/>
  <c r="D21" i="2"/>
  <c r="D20" i="2"/>
  <c r="D19" i="2"/>
  <c r="D18" i="2"/>
  <c r="D17" i="2"/>
  <c r="D16" i="2"/>
  <c r="D15" i="2"/>
  <c r="A5" i="2"/>
  <c r="A6" i="2" s="1"/>
  <c r="A7" i="2" s="1"/>
  <c r="A8" i="2" s="1"/>
  <c r="A9" i="2" s="1"/>
  <c r="A10" i="2" s="1"/>
  <c r="A11" i="2" s="1"/>
  <c r="C24" i="3"/>
  <c r="C25" i="3" s="1"/>
  <c r="C23" i="3"/>
  <c r="C22" i="3"/>
  <c r="C21" i="3"/>
  <c r="C20" i="3"/>
  <c r="C19" i="3"/>
  <c r="C18" i="3"/>
  <c r="C17" i="3"/>
  <c r="G6" i="1" l="1"/>
  <c r="G7" i="1" s="1"/>
  <c r="G8" i="1" s="1"/>
  <c r="G9" i="1" s="1"/>
  <c r="G10" i="1" s="1"/>
  <c r="G11" i="1" s="1"/>
  <c r="G5" i="1"/>
</calcChain>
</file>

<file path=xl/sharedStrings.xml><?xml version="1.0" encoding="utf-8"?>
<sst xmlns="http://schemas.openxmlformats.org/spreadsheetml/2006/main" count="42" uniqueCount="26">
  <si>
    <t>Cena 1m  powierzchni użytkowej budynku mieszkalnego (4 kwartał każdego roku)</t>
  </si>
  <si>
    <t>Średnie wynagrodzenie brutto w sektorze przedsiębiorstw(w grudniu każdego roku)</t>
  </si>
  <si>
    <t>Kolumna1</t>
  </si>
  <si>
    <t>Rok</t>
  </si>
  <si>
    <t>Średnia</t>
  </si>
  <si>
    <t xml:space="preserve">Mediana </t>
  </si>
  <si>
    <t>Odchylenie standardowe</t>
  </si>
  <si>
    <t>Kolumna2</t>
  </si>
  <si>
    <t>Kurtoza</t>
  </si>
  <si>
    <t>Skośność</t>
  </si>
  <si>
    <t>Minimum</t>
  </si>
  <si>
    <t>Maksimum</t>
  </si>
  <si>
    <t>Wariancja</t>
  </si>
  <si>
    <t>Z wykresu odczytujemy, że średnia wynosi 4462,60 zł, natomiast mediana 4186,50 zł. Wartość maksymalna odbiega od środka pudełka znacznie bardziej od wartości minimalnej. Mediana znajduje się w pobliżu środka pudełka. Prowadzi to do wniosku, że dane przez długi czas utrzymywały się na podobnym poziomie, lecz w pewnym momencie zaczęły dynamicznie rosnąć.</t>
  </si>
  <si>
    <t>Rozstęp</t>
  </si>
  <si>
    <r>
      <rPr>
        <sz val="14"/>
        <color theme="1"/>
        <rFont val="Calibri"/>
        <family val="2"/>
        <charset val="238"/>
        <scheme val="minor"/>
      </rPr>
      <t>Z wykresu odczytujemy, że średnia cena m</t>
    </r>
    <r>
      <rPr>
        <vertAlign val="superscript"/>
        <sz val="14"/>
        <color theme="1"/>
        <rFont val="Calibri"/>
        <family val="2"/>
        <charset val="238"/>
        <scheme val="minor"/>
      </rPr>
      <t xml:space="preserve">2 </t>
    </r>
    <r>
      <rPr>
        <sz val="14"/>
        <color theme="1"/>
        <rFont val="Calibri"/>
        <family val="2"/>
        <charset val="238"/>
        <scheme val="minor"/>
      </rPr>
      <t xml:space="preserve"> powierzchni użytkowej budynku mieszklanego w latach 2013-2019 utrzymywała się na podobnym poziomie, natomiast w latach 2020-2022 widoczny jest dość duży wzrost. Rozstęp wynosi 1783 zł co oznacza stosunkowo dużą różnicę pomiędzy skrajnymi wartościami </t>
    </r>
  </si>
  <si>
    <t>Cena jednego metra kwadratowego powierzchni użytkowej budynku mieszkalnego (4 kwartał każdego roku)</t>
  </si>
  <si>
    <t xml:space="preserve">Śr cena </t>
  </si>
  <si>
    <t>Śr wynagrodzenie</t>
  </si>
  <si>
    <t>Jak widać na wykresie średnie wynagrodzenia do roku 2021 roku rosły zgodnie z linią trendu, natomiast w roku 2022 osiągnęły już wartość prognozowaną dla roku 2025.</t>
  </si>
  <si>
    <t>współczynnik korelacji=</t>
  </si>
  <si>
    <t xml:space="preserve"> Z wykresu wynika, że wynagrodzenia rosły systematycznie z roku na rok o około 300 zł, wyjątkiem jest tutaj rok 2022, w którym wynagrodzenia urosły aż o 1300 zł względem roku poprzedniego. W żadnym roku nie zanotowano spadku. Rozstęp wynosi 3108,36 zł, co oznacza że średnia pensja w roku 2022 była prawie dwukrotnie większa niż w roku 2013 </t>
  </si>
  <si>
    <t>Z wykresu pudełkowego można zobaczyć, że średnia i mediana położone bardzo blisko siebie . Wartości są rozłożone równomiernie wewnątrz pudełka, a minimalna wartość jest znacznie mniejsza od maksymalnej oznacza to, że wartości rosły liniowo, poza jednym przypadkiem, gdzie wartość znacząco odbiegła od średniej.</t>
  </si>
  <si>
    <t>Z wykresu możemy zaobserwować, że średnia cena metra kwadratowego powierzchni użytkowej rosła w latach 2013-2019 w tempie nieco niższym niż prognozowanym, natomiast w latach 2020-2022 nie tylko dogoniła przewidywania, ale też znacznie je przewyższyła.</t>
  </si>
  <si>
    <t xml:space="preserve">Na wykresie widać, że obie wartości w roku 2013 były prawie identyczne, natomiast w kolejnych latach średnie wynagrodzenia rosły systematycznie z roku na rok, a ceny mieszkań utrzymywały się na podobnym poziomie do roku 2019, a dopiero potem zaczęły wyraźnie rosnąć. Współczynnik korelacji wynosi około 0,93 więc dane są ze sobą mocno powiązane. </t>
  </si>
  <si>
    <t xml:space="preserve">W 2013 roku Polak za średnią pensję mógł kupić 0,99 metra mieszkania, w 2019 - 1,3 metra, w latach 2020-2021 nastąpił spadek, natomiast w 2022 sytuacja wróciła do stanu z roku 2019. Można z tego wyciągnąć wnioski, że w latach 2013-2019 Polacy bogacili się i stać ich było na coraz więcej, natomiast w kolejnych latach nastąpiło spowolnienie, a mieszkania stały się mniej dostępne finansowo.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</si>
</sst>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vertAlign val="superscript"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3" borderId="0" xfId="0" applyFill="1"/>
  </cellXfs>
  <cellStyles count="1">
    <cellStyle name="Normalny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Cena 1m</a:t>
            </a:r>
            <a:r>
              <a:rPr lang="pl-PL" baseline="30000"/>
              <a:t>2</a:t>
            </a:r>
            <a:r>
              <a:rPr lang="en-US"/>
              <a:t>  powierzchni użytkowej budynku mieszkalnego </a:t>
            </a:r>
            <a:endParaRPr lang="pl-PL"/>
          </a:p>
          <a:p>
            <a:pPr>
              <a:defRPr/>
            </a:pPr>
            <a:r>
              <a:rPr lang="en-US"/>
              <a:t>(4 kwartał każdego roku)</a:t>
            </a:r>
          </a:p>
        </c:rich>
      </c:tx>
      <c:layout>
        <c:manualLayout>
          <c:xMode val="edge"/>
          <c:yMode val="edge"/>
          <c:x val="0.11164613625750769"/>
          <c:y val="2.725061244908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Arkusz3!$B$1</c:f>
              <c:strCache>
                <c:ptCount val="1"/>
                <c:pt idx="0">
                  <c:v>Cena jednego metra kwadratowego powierzchni użytkowej budynku mieszkalnego (4 kwartał każdego roku)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Arkusz3!$A$2:$A$11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Arkusz3!$B$2:$B$11</c:f>
              <c:numCache>
                <c:formatCode>General</c:formatCode>
                <c:ptCount val="10"/>
                <c:pt idx="0">
                  <c:v>4228</c:v>
                </c:pt>
                <c:pt idx="1">
                  <c:v>3984</c:v>
                </c:pt>
                <c:pt idx="2">
                  <c:v>3925</c:v>
                </c:pt>
                <c:pt idx="3">
                  <c:v>4000</c:v>
                </c:pt>
                <c:pt idx="4">
                  <c:v>4145</c:v>
                </c:pt>
                <c:pt idx="5">
                  <c:v>4139</c:v>
                </c:pt>
                <c:pt idx="6">
                  <c:v>4376</c:v>
                </c:pt>
                <c:pt idx="7">
                  <c:v>4987</c:v>
                </c:pt>
                <c:pt idx="8">
                  <c:v>5134</c:v>
                </c:pt>
                <c:pt idx="9">
                  <c:v>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7-484B-85DB-85191A97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07745327"/>
        <c:axId val="1037918063"/>
      </c:barChart>
      <c:catAx>
        <c:axId val="13077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7918063"/>
        <c:crosses val="autoZero"/>
        <c:auto val="1"/>
        <c:lblAlgn val="ctr"/>
        <c:lblOffset val="100"/>
        <c:noMultiLvlLbl val="0"/>
      </c:catAx>
      <c:valAx>
        <c:axId val="103791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774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Średnie wynagrodzenie brutto w sektorze przedsiębiorstw</a:t>
            </a:r>
            <a:endParaRPr lang="pl-PL"/>
          </a:p>
          <a:p>
            <a:pPr>
              <a:defRPr/>
            </a:pPr>
            <a:r>
              <a:rPr lang="en-US"/>
              <a:t>(w grudniu każdego roku)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Średnie wynagrodzenie brutto w sektorze przedsiębiorstw(w grudniu każdego roku)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Arkusz2!$A$2:$A$11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Arkusz2!$B$2:$B$11</c:f>
              <c:numCache>
                <c:formatCode>General</c:formatCode>
                <c:ptCount val="10"/>
                <c:pt idx="0">
                  <c:v>4221.5</c:v>
                </c:pt>
                <c:pt idx="1">
                  <c:v>4379.26</c:v>
                </c:pt>
                <c:pt idx="2">
                  <c:v>4515.28</c:v>
                </c:pt>
                <c:pt idx="3">
                  <c:v>4635.7700000000004</c:v>
                </c:pt>
                <c:pt idx="4">
                  <c:v>4973.7299999999996</c:v>
                </c:pt>
                <c:pt idx="5">
                  <c:v>5274.95</c:v>
                </c:pt>
                <c:pt idx="6">
                  <c:v>5604.25</c:v>
                </c:pt>
                <c:pt idx="7">
                  <c:v>5973.75</c:v>
                </c:pt>
                <c:pt idx="8">
                  <c:v>6022.49</c:v>
                </c:pt>
                <c:pt idx="9">
                  <c:v>7329.96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7-4095-8E3B-CF35979DA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07746255"/>
        <c:axId val="1331808431"/>
      </c:barChart>
      <c:catAx>
        <c:axId val="13077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1808431"/>
        <c:crosses val="autoZero"/>
        <c:auto val="1"/>
        <c:lblAlgn val="ctr"/>
        <c:lblOffset val="100"/>
        <c:noMultiLvlLbl val="0"/>
      </c:catAx>
      <c:valAx>
        <c:axId val="13318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774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</a:t>
            </a:r>
            <a:r>
              <a:rPr lang="pl-PL"/>
              <a:t>ednia cena 1m</a:t>
            </a:r>
            <a:r>
              <a:rPr lang="pl-PL" baseline="30000"/>
              <a:t>2</a:t>
            </a:r>
            <a:r>
              <a:rPr lang="en-US"/>
              <a:t> </a:t>
            </a:r>
            <a:r>
              <a:rPr lang="pl-PL"/>
              <a:t>powierzchni</a:t>
            </a:r>
            <a:r>
              <a:rPr lang="pl-PL" baseline="0"/>
              <a:t> użytkowej budynku mieszkalnego</a:t>
            </a:r>
          </a:p>
          <a:p>
            <a:pPr>
              <a:defRPr/>
            </a:pPr>
            <a:r>
              <a:rPr lang="pl-PL" baseline="0"/>
              <a:t>(w 4 kwartale roku)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Arkusz4!$B$1</c:f>
              <c:strCache>
                <c:ptCount val="1"/>
                <c:pt idx="0">
                  <c:v>Śr cena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0"/>
          </c:trendline>
          <c:cat>
            <c:numRef>
              <c:f>Arkusz4!$A$2:$A$11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Arkusz4!$B$2:$B$11</c:f>
              <c:numCache>
                <c:formatCode>General</c:formatCode>
                <c:ptCount val="10"/>
                <c:pt idx="0">
                  <c:v>4228</c:v>
                </c:pt>
                <c:pt idx="1">
                  <c:v>3984</c:v>
                </c:pt>
                <c:pt idx="2">
                  <c:v>3925</c:v>
                </c:pt>
                <c:pt idx="3">
                  <c:v>4000</c:v>
                </c:pt>
                <c:pt idx="4">
                  <c:v>4145</c:v>
                </c:pt>
                <c:pt idx="5">
                  <c:v>4139</c:v>
                </c:pt>
                <c:pt idx="6">
                  <c:v>4376</c:v>
                </c:pt>
                <c:pt idx="7">
                  <c:v>4987</c:v>
                </c:pt>
                <c:pt idx="8">
                  <c:v>5134</c:v>
                </c:pt>
                <c:pt idx="9">
                  <c:v>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6-422C-BC11-5A2F76AB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374303"/>
        <c:axId val="1183151727"/>
      </c:lineChart>
      <c:dateAx>
        <c:axId val="124637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3151727"/>
        <c:crosses val="autoZero"/>
        <c:auto val="0"/>
        <c:lblOffset val="100"/>
        <c:baseTimeUnit val="days"/>
      </c:dateAx>
      <c:valAx>
        <c:axId val="11831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637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</a:t>
            </a:r>
            <a:r>
              <a:rPr lang="pl-PL"/>
              <a:t>ednie wynagrodzenie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0"/>
          </c:trendline>
          <c:cat>
            <c:numRef>
              <c:f>Arkusz4!$A$2:$A$11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Arkusz4!$C$2:$C$11</c:f>
              <c:numCache>
                <c:formatCode>General</c:formatCode>
                <c:ptCount val="10"/>
                <c:pt idx="0">
                  <c:v>4221.5</c:v>
                </c:pt>
                <c:pt idx="1">
                  <c:v>4379.26</c:v>
                </c:pt>
                <c:pt idx="2">
                  <c:v>4515.28</c:v>
                </c:pt>
                <c:pt idx="3">
                  <c:v>4635.7700000000004</c:v>
                </c:pt>
                <c:pt idx="4">
                  <c:v>4973.7299999999996</c:v>
                </c:pt>
                <c:pt idx="5">
                  <c:v>5274.95</c:v>
                </c:pt>
                <c:pt idx="6">
                  <c:v>5604.25</c:v>
                </c:pt>
                <c:pt idx="7">
                  <c:v>5973.75</c:v>
                </c:pt>
                <c:pt idx="8">
                  <c:v>6022.49</c:v>
                </c:pt>
                <c:pt idx="9">
                  <c:v>7329.96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058-4BB0-892A-B86D4493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690751"/>
        <c:axId val="14096008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Arkusz4!$A$2:$A$11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Arkusz4!$B$2:$B$11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4228</c:v>
                      </c:pt>
                      <c:pt idx="1">
                        <c:v>3984</c:v>
                      </c:pt>
                      <c:pt idx="2">
                        <c:v>3925</c:v>
                      </c:pt>
                      <c:pt idx="3">
                        <c:v>4000</c:v>
                      </c:pt>
                      <c:pt idx="4">
                        <c:v>4145</c:v>
                      </c:pt>
                      <c:pt idx="5">
                        <c:v>4139</c:v>
                      </c:pt>
                      <c:pt idx="6">
                        <c:v>4376</c:v>
                      </c:pt>
                      <c:pt idx="7">
                        <c:v>4987</c:v>
                      </c:pt>
                      <c:pt idx="8">
                        <c:v>5134</c:v>
                      </c:pt>
                      <c:pt idx="9">
                        <c:v>5708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7058-4BB0-892A-B86D4493CAA0}"/>
                  </c:ext>
                </c:extLst>
              </c15:ser>
            </c15:filteredLineSeries>
          </c:ext>
        </c:extLst>
      </c:lineChart>
      <c:dateAx>
        <c:axId val="124069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9600831"/>
        <c:crosses val="autoZero"/>
        <c:auto val="0"/>
        <c:lblOffset val="100"/>
        <c:baseTimeUnit val="days"/>
      </c:dateAx>
      <c:valAx>
        <c:axId val="14096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069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Arkusz4!$B$1</c:f>
              <c:strCache>
                <c:ptCount val="1"/>
                <c:pt idx="0">
                  <c:v>Śr cena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Arkusz4!$A$2:$A$11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Arkusz4!$B$2:$B$11</c:f>
              <c:numCache>
                <c:formatCode>General</c:formatCode>
                <c:ptCount val="10"/>
                <c:pt idx="0">
                  <c:v>4228</c:v>
                </c:pt>
                <c:pt idx="1">
                  <c:v>3984</c:v>
                </c:pt>
                <c:pt idx="2">
                  <c:v>3925</c:v>
                </c:pt>
                <c:pt idx="3">
                  <c:v>4000</c:v>
                </c:pt>
                <c:pt idx="4">
                  <c:v>4145</c:v>
                </c:pt>
                <c:pt idx="5">
                  <c:v>4139</c:v>
                </c:pt>
                <c:pt idx="6">
                  <c:v>4376</c:v>
                </c:pt>
                <c:pt idx="7">
                  <c:v>4987</c:v>
                </c:pt>
                <c:pt idx="8">
                  <c:v>5134</c:v>
                </c:pt>
                <c:pt idx="9">
                  <c:v>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D-475F-BC94-3673A41EAD08}"/>
            </c:ext>
          </c:extLst>
        </c:ser>
        <c:ser>
          <c:idx val="1"/>
          <c:order val="1"/>
          <c:tx>
            <c:strRef>
              <c:f>Arkusz4!$C$1</c:f>
              <c:strCache>
                <c:ptCount val="1"/>
                <c:pt idx="0">
                  <c:v>Śr wynagrodzenie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Arkusz4!$A$2:$A$11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Arkusz4!$C$2:$C$11</c:f>
              <c:numCache>
                <c:formatCode>General</c:formatCode>
                <c:ptCount val="10"/>
                <c:pt idx="0">
                  <c:v>4221.5</c:v>
                </c:pt>
                <c:pt idx="1">
                  <c:v>4379.26</c:v>
                </c:pt>
                <c:pt idx="2">
                  <c:v>4515.28</c:v>
                </c:pt>
                <c:pt idx="3">
                  <c:v>4635.7700000000004</c:v>
                </c:pt>
                <c:pt idx="4">
                  <c:v>4973.7299999999996</c:v>
                </c:pt>
                <c:pt idx="5">
                  <c:v>5274.95</c:v>
                </c:pt>
                <c:pt idx="6">
                  <c:v>5604.25</c:v>
                </c:pt>
                <c:pt idx="7">
                  <c:v>5973.75</c:v>
                </c:pt>
                <c:pt idx="8">
                  <c:v>6022.49</c:v>
                </c:pt>
                <c:pt idx="9">
                  <c:v>7329.96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D-475F-BC94-3673A41EA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250431"/>
        <c:axId val="1183144527"/>
      </c:lineChart>
      <c:catAx>
        <c:axId val="117625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3144527"/>
        <c:crosses val="autoZero"/>
        <c:auto val="1"/>
        <c:lblAlgn val="ctr"/>
        <c:lblOffset val="100"/>
        <c:noMultiLvlLbl val="0"/>
      </c:catAx>
      <c:valAx>
        <c:axId val="11831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625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Cena 1m</a:t>
            </a:r>
            <a:r>
              <a:rPr lang="pl-PL" sz="1400" b="0" i="0" u="none" strike="noStrike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2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 powierzchni użytkowej budynku mieszkalnego </a:t>
            </a:r>
            <a:endPara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(4 kwartał każdego roku)</a:t>
            </a:r>
            <a:endParaRPr lang="pl-PL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DE5D91B2-A942-406B-B84B-04D3B80CFD15}" formatIdx="1">
          <cx:tx>
            <cx:txData>
              <cx:f>_xlchart.v1.2</cx:f>
              <cx:v>Cena jednego metra kwadratowego powierzchni użytkowej budynku mieszkalnego (4 kwartał każdego roku)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Średnie wynagrodzenie brutto w sektorze przedsiębiorstw</a:t>
            </a:r>
          </a:p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(w grudniu każdego roku)  </a:t>
            </a:r>
          </a:p>
        </cx:rich>
      </cx:tx>
    </cx:title>
    <cx:plotArea>
      <cx:plotAreaRegion>
        <cx:series layoutId="boxWhisker" uniqueId="{CBA2E232-A86C-436F-B150-1D68CF14AFCC}" formatIdx="1">
          <cx:tx>
            <cx:txData>
              <cx:f>_xlchart.v1.6</cx:f>
              <cx:v>Średnie wynagrodzenie brutto w sektorze przedsiębiorstw(w grudniu każdego roku)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3</xdr:row>
      <xdr:rowOff>19050</xdr:rowOff>
    </xdr:from>
    <xdr:to>
      <xdr:col>14</xdr:col>
      <xdr:colOff>200025</xdr:colOff>
      <xdr:row>20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A1EC987-B42B-BC62-28BC-02548F7B1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3</xdr:row>
      <xdr:rowOff>104775</xdr:rowOff>
    </xdr:from>
    <xdr:to>
      <xdr:col>26</xdr:col>
      <xdr:colOff>95250</xdr:colOff>
      <xdr:row>21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78C22451-3485-4295-D708-D206C67C2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53775" y="676275"/>
              <a:ext cx="5800725" cy="3419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57150</xdr:rowOff>
    </xdr:from>
    <xdr:to>
      <xdr:col>14</xdr:col>
      <xdr:colOff>600075</xdr:colOff>
      <xdr:row>21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E3E7824-A8FB-C19F-6E8F-284623067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3</xdr:row>
      <xdr:rowOff>114300</xdr:rowOff>
    </xdr:from>
    <xdr:to>
      <xdr:col>25</xdr:col>
      <xdr:colOff>428625</xdr:colOff>
      <xdr:row>20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13D1DCB0-FF2D-0E5B-D5F9-017E0D5926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5025" y="685800"/>
              <a:ext cx="6115050" cy="3205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</xdr:colOff>
      <xdr:row>11</xdr:row>
      <xdr:rowOff>180975</xdr:rowOff>
    </xdr:from>
    <xdr:to>
      <xdr:col>11</xdr:col>
      <xdr:colOff>400049</xdr:colOff>
      <xdr:row>28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16005AE-B68E-8171-67C8-E9AFB85E9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45</xdr:row>
      <xdr:rowOff>95250</xdr:rowOff>
    </xdr:from>
    <xdr:to>
      <xdr:col>11</xdr:col>
      <xdr:colOff>104774</xdr:colOff>
      <xdr:row>66</xdr:row>
      <xdr:rowOff>90487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1E40B46-C642-4B8A-0095-1796CA675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390524</xdr:colOff>
      <xdr:row>10</xdr:row>
      <xdr:rowOff>38101</xdr:rowOff>
    </xdr:from>
    <xdr:to>
      <xdr:col>24</xdr:col>
      <xdr:colOff>552450</xdr:colOff>
      <xdr:row>29</xdr:row>
      <xdr:rowOff>4763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47C0C06-0B86-8056-9862-8DADE8F2D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A0CB62-8570-4F94-B945-2C594B604D67}" name="Tabela1" displayName="Tabela1" ref="A1:B11" totalsRowShown="0">
  <autoFilter ref="A1:B11" xr:uid="{A4A0CB62-8570-4F94-B945-2C594B604D67}"/>
  <tableColumns count="2">
    <tableColumn id="1" xr3:uid="{C66D8C00-1465-4566-A757-2B2AAA3290A5}" name="Rok"/>
    <tableColumn id="2" xr3:uid="{BA696FA0-8BB2-4343-AC44-E3A1E3863CDD}" name="Cena 1m  powierzchni użytkowej budynku mieszkalnego (4 kwartał każdego roku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D29E8A-8DD3-4FDA-BC39-023B7C4102D3}" name="Tabela2" displayName="Tabela2" ref="G1:H11" totalsRowShown="0">
  <autoFilter ref="G1:H11" xr:uid="{BBD29E8A-8DD3-4FDA-BC39-023B7C4102D3}"/>
  <tableColumns count="2">
    <tableColumn id="1" xr3:uid="{8CE1E805-9CD9-420E-9661-12B4FE18D6DB}" name="Rok">
      <calculatedColumnFormula>G1+1</calculatedColumnFormula>
    </tableColumn>
    <tableColumn id="2" xr3:uid="{BCF2CED5-E67F-4E01-81B3-7A056AA6AB85}" name="Średnie wynagrodzenie brutto w sektorze przedsiębiorstw(w grudniu każdego roku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51F40F-CE7D-44CA-9CAC-8416FA859D0C}" name="Tabela14" displayName="Tabela14" ref="A1:B11" totalsRowShown="0">
  <autoFilter ref="A1:B11" xr:uid="{1351F40F-CE7D-44CA-9CAC-8416FA859D0C}"/>
  <tableColumns count="2">
    <tableColumn id="1" xr3:uid="{BCB66CF7-76CF-4858-975F-2DA5D48AECF5}" name="Rok"/>
    <tableColumn id="2" xr3:uid="{CC2E2125-9538-4331-AA86-CDC07DAB0199}" name="Cena jednego metra kwadratowego powierzchni użytkowej budynku mieszkalnego (4 kwartał każdego roku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42B6CB-63B5-4442-87F1-1A8666A9495D}" name="Tabela7" displayName="Tabela7" ref="B16:C25" totalsRowShown="0">
  <autoFilter ref="B16:C25" xr:uid="{0542B6CB-63B5-4442-87F1-1A8666A9495D}"/>
  <tableColumns count="2">
    <tableColumn id="1" xr3:uid="{B4482061-322C-4A02-B5DE-946B4A4E895B}" name="Kolumna1"/>
    <tableColumn id="2" xr3:uid="{5E9382F0-BB43-43F9-BAC0-6AE3A62B8D23}" name="Kolumna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0B770A-A737-4983-B409-497D145DC1DC}" name="Tabela25" displayName="Tabela25" ref="A1:B11" totalsRowShown="0">
  <autoFilter ref="A1:B11" xr:uid="{0F0B770A-A737-4983-B409-497D145DC1DC}"/>
  <tableColumns count="2">
    <tableColumn id="1" xr3:uid="{89834216-D0B2-443A-9A83-CB347DC35D88}" name="Rok">
      <calculatedColumnFormula>A1+1</calculatedColumnFormula>
    </tableColumn>
    <tableColumn id="2" xr3:uid="{7E860993-C901-4EA6-9C1B-AC2D4C09887C}" name="Średnie wynagrodzenie brutto w sektorze przedsiębiorstw(w grudniu każdego roku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B18CF0-C4F9-4607-96E4-5961FDAA3654}" name="Tabela8" displayName="Tabela8" ref="C14:D23" totalsRowShown="0">
  <autoFilter ref="C14:D23" xr:uid="{AFB18CF0-C4F9-4607-96E4-5961FDAA3654}"/>
  <tableColumns count="2">
    <tableColumn id="1" xr3:uid="{0A294A53-D627-47A5-9F53-6A3DD3C5DAAB}" name="Kolumna1"/>
    <tableColumn id="2" xr3:uid="{34364AF1-6BF9-4BF4-99D8-89214D027CBB}" name="Kolumna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FEEC6D-B0D0-4D48-90FD-2182E061C954}" name="Tabela5" displayName="Tabela5" ref="A1:C11" totalsRowShown="0">
  <autoFilter ref="A1:C11" xr:uid="{3EFEEC6D-B0D0-4D48-90FD-2182E061C954}"/>
  <tableColumns count="3">
    <tableColumn id="1" xr3:uid="{E42BB1B3-24C6-4BAE-A75B-8A3888B94914}" name="Rok">
      <calculatedColumnFormula>A1+1</calculatedColumnFormula>
    </tableColumn>
    <tableColumn id="2" xr3:uid="{0482ED25-2A74-4389-8F03-0AD489AE3A78}" name="Śr cena " dataDxfId="1"/>
    <tableColumn id="3" xr3:uid="{F80472D2-C6F8-46DD-BBD9-34B782D86533}" name="Śr wynagrodzeni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60E9C-CD53-4AF0-ACD7-ED7CB9D9D833}">
  <dimension ref="A1:H11"/>
  <sheetViews>
    <sheetView tabSelected="1" workbookViewId="0">
      <selection activeCell="E26" sqref="E26"/>
    </sheetView>
  </sheetViews>
  <sheetFormatPr defaultRowHeight="15" x14ac:dyDescent="0.25"/>
  <cols>
    <col min="1" max="1" width="13.28515625" customWidth="1"/>
    <col min="2" max="2" width="12" customWidth="1"/>
    <col min="7" max="7" width="14.85546875" customWidth="1"/>
    <col min="8" max="8" width="12" customWidth="1"/>
  </cols>
  <sheetData>
    <row r="1" spans="1:8" x14ac:dyDescent="0.25">
      <c r="A1" t="s">
        <v>3</v>
      </c>
      <c r="B1" t="s">
        <v>0</v>
      </c>
      <c r="G1" t="s">
        <v>3</v>
      </c>
      <c r="H1" t="s">
        <v>1</v>
      </c>
    </row>
    <row r="2" spans="1:8" x14ac:dyDescent="0.25">
      <c r="A2">
        <v>2013</v>
      </c>
      <c r="B2">
        <v>4228</v>
      </c>
      <c r="G2">
        <v>2013</v>
      </c>
      <c r="H2">
        <v>4221.5</v>
      </c>
    </row>
    <row r="3" spans="1:8" x14ac:dyDescent="0.25">
      <c r="A3">
        <v>2014</v>
      </c>
      <c r="B3">
        <v>3984</v>
      </c>
      <c r="G3">
        <v>2014</v>
      </c>
      <c r="H3">
        <v>4379.26</v>
      </c>
    </row>
    <row r="4" spans="1:8" x14ac:dyDescent="0.25">
      <c r="A4">
        <v>2015</v>
      </c>
      <c r="B4">
        <v>3925</v>
      </c>
      <c r="G4">
        <v>2015</v>
      </c>
      <c r="H4">
        <v>4515.28</v>
      </c>
    </row>
    <row r="5" spans="1:8" x14ac:dyDescent="0.25">
      <c r="A5">
        <v>2016</v>
      </c>
      <c r="B5">
        <v>4000</v>
      </c>
      <c r="G5">
        <f>G4+1</f>
        <v>2016</v>
      </c>
      <c r="H5">
        <v>4635.7700000000004</v>
      </c>
    </row>
    <row r="6" spans="1:8" x14ac:dyDescent="0.25">
      <c r="A6">
        <v>2017</v>
      </c>
      <c r="B6">
        <v>4145</v>
      </c>
      <c r="G6">
        <f t="shared" ref="G6:G11" si="0">G5+1</f>
        <v>2017</v>
      </c>
      <c r="H6">
        <v>4973.7299999999996</v>
      </c>
    </row>
    <row r="7" spans="1:8" x14ac:dyDescent="0.25">
      <c r="A7">
        <v>2018</v>
      </c>
      <c r="B7">
        <v>4139</v>
      </c>
      <c r="G7">
        <f t="shared" si="0"/>
        <v>2018</v>
      </c>
      <c r="H7">
        <v>5274.95</v>
      </c>
    </row>
    <row r="8" spans="1:8" x14ac:dyDescent="0.25">
      <c r="A8">
        <v>2019</v>
      </c>
      <c r="B8">
        <v>4376</v>
      </c>
      <c r="G8">
        <f t="shared" si="0"/>
        <v>2019</v>
      </c>
      <c r="H8">
        <v>5604.25</v>
      </c>
    </row>
    <row r="9" spans="1:8" x14ac:dyDescent="0.25">
      <c r="A9">
        <v>2020</v>
      </c>
      <c r="B9">
        <v>4987</v>
      </c>
      <c r="G9">
        <f t="shared" si="0"/>
        <v>2020</v>
      </c>
      <c r="H9">
        <v>5973.75</v>
      </c>
    </row>
    <row r="10" spans="1:8" x14ac:dyDescent="0.25">
      <c r="A10">
        <v>2021</v>
      </c>
      <c r="B10">
        <v>5134</v>
      </c>
      <c r="G10">
        <f t="shared" si="0"/>
        <v>2021</v>
      </c>
      <c r="H10">
        <v>6022.49</v>
      </c>
    </row>
    <row r="11" spans="1:8" x14ac:dyDescent="0.25">
      <c r="A11">
        <v>2022</v>
      </c>
      <c r="B11">
        <v>5708</v>
      </c>
      <c r="G11">
        <f t="shared" si="0"/>
        <v>2022</v>
      </c>
      <c r="H11">
        <v>7329.96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7CC9-8ED3-4826-8512-A9098512CB72}">
  <dimension ref="A1:AD29"/>
  <sheetViews>
    <sheetView topLeftCell="G1" workbookViewId="0">
      <selection activeCell="F17" sqref="F17"/>
    </sheetView>
  </sheetViews>
  <sheetFormatPr defaultRowHeight="15" x14ac:dyDescent="0.25"/>
  <cols>
    <col min="2" max="3" width="12" customWidth="1"/>
    <col min="7" max="7" width="12.85546875" customWidth="1"/>
  </cols>
  <sheetData>
    <row r="1" spans="1:21" x14ac:dyDescent="0.25">
      <c r="A1" t="s">
        <v>3</v>
      </c>
      <c r="B1" t="s">
        <v>16</v>
      </c>
    </row>
    <row r="2" spans="1:21" x14ac:dyDescent="0.25">
      <c r="A2">
        <v>2013</v>
      </c>
      <c r="B2">
        <v>4228</v>
      </c>
      <c r="R2" s="4"/>
      <c r="S2" s="4"/>
      <c r="T2" s="4"/>
      <c r="U2" s="4"/>
    </row>
    <row r="3" spans="1:21" x14ac:dyDescent="0.25">
      <c r="A3">
        <v>2014</v>
      </c>
      <c r="B3">
        <v>3984</v>
      </c>
      <c r="R3" s="5"/>
      <c r="S3" s="5"/>
      <c r="T3" s="5"/>
      <c r="U3" s="5"/>
    </row>
    <row r="4" spans="1:21" x14ac:dyDescent="0.25">
      <c r="A4">
        <v>2015</v>
      </c>
      <c r="B4">
        <v>3925</v>
      </c>
      <c r="R4" s="3"/>
      <c r="S4" s="3"/>
      <c r="T4" s="3"/>
      <c r="U4" s="3"/>
    </row>
    <row r="5" spans="1:21" x14ac:dyDescent="0.25">
      <c r="A5">
        <v>2016</v>
      </c>
      <c r="B5">
        <v>4000</v>
      </c>
      <c r="R5" s="3"/>
      <c r="S5" s="3"/>
      <c r="T5" s="3"/>
      <c r="U5" s="3"/>
    </row>
    <row r="6" spans="1:21" x14ac:dyDescent="0.25">
      <c r="A6">
        <v>2017</v>
      </c>
      <c r="B6">
        <v>4145</v>
      </c>
      <c r="R6" s="3"/>
      <c r="S6" s="3"/>
      <c r="T6" s="3"/>
      <c r="U6" s="3"/>
    </row>
    <row r="7" spans="1:21" x14ac:dyDescent="0.25">
      <c r="A7">
        <v>2018</v>
      </c>
      <c r="B7">
        <v>4139</v>
      </c>
      <c r="R7" s="3"/>
      <c r="S7" s="3"/>
      <c r="T7" s="3"/>
      <c r="U7" s="3"/>
    </row>
    <row r="8" spans="1:21" x14ac:dyDescent="0.25">
      <c r="A8">
        <v>2019</v>
      </c>
      <c r="B8">
        <v>4376</v>
      </c>
      <c r="R8" s="3"/>
      <c r="S8" s="3"/>
      <c r="T8" s="3"/>
      <c r="U8" s="3"/>
    </row>
    <row r="9" spans="1:21" x14ac:dyDescent="0.25">
      <c r="A9">
        <v>2020</v>
      </c>
      <c r="B9">
        <v>4987</v>
      </c>
      <c r="R9" s="3"/>
      <c r="S9" s="3"/>
      <c r="T9" s="3"/>
      <c r="U9" s="3"/>
    </row>
    <row r="10" spans="1:21" x14ac:dyDescent="0.25">
      <c r="A10">
        <v>2021</v>
      </c>
      <c r="B10">
        <v>5134</v>
      </c>
      <c r="R10" s="3"/>
      <c r="S10" s="3"/>
      <c r="T10" s="3"/>
      <c r="U10" s="3"/>
    </row>
    <row r="11" spans="1:21" x14ac:dyDescent="0.25">
      <c r="A11">
        <v>2022</v>
      </c>
      <c r="B11">
        <v>5708</v>
      </c>
      <c r="R11" s="3"/>
      <c r="S11" s="3"/>
      <c r="T11" s="3"/>
      <c r="U11" s="3"/>
    </row>
    <row r="12" spans="1:21" x14ac:dyDescent="0.25">
      <c r="R12" s="3"/>
      <c r="S12" s="3"/>
      <c r="T12" s="3"/>
      <c r="U12" s="3"/>
    </row>
    <row r="13" spans="1:21" x14ac:dyDescent="0.25">
      <c r="R13" s="3"/>
      <c r="S13" s="3"/>
      <c r="T13" s="3"/>
      <c r="U13" s="3"/>
    </row>
    <row r="14" spans="1:21" x14ac:dyDescent="0.25">
      <c r="R14" s="3"/>
      <c r="S14" s="3"/>
      <c r="T14" s="3"/>
      <c r="U14" s="3"/>
    </row>
    <row r="15" spans="1:21" x14ac:dyDescent="0.25">
      <c r="R15" s="3"/>
      <c r="S15" s="3"/>
      <c r="T15" s="3"/>
      <c r="U15" s="3"/>
    </row>
    <row r="16" spans="1:21" x14ac:dyDescent="0.25">
      <c r="B16" t="s">
        <v>2</v>
      </c>
      <c r="C16" t="s">
        <v>7</v>
      </c>
      <c r="R16" s="3"/>
      <c r="S16" s="3"/>
      <c r="T16" s="3"/>
      <c r="U16" s="3"/>
    </row>
    <row r="17" spans="2:30" x14ac:dyDescent="0.25">
      <c r="B17" t="s">
        <v>4</v>
      </c>
      <c r="C17">
        <f>AVERAGE(Tabela14[Cena jednego metra kwadratowego powierzchni użytkowej budynku mieszkalnego (4 kwartał każdego roku)])</f>
        <v>4462.6000000000004</v>
      </c>
      <c r="R17" s="3"/>
      <c r="S17" s="3"/>
      <c r="T17" s="3"/>
      <c r="U17" s="3"/>
    </row>
    <row r="18" spans="2:30" x14ac:dyDescent="0.25">
      <c r="B18" t="s">
        <v>5</v>
      </c>
      <c r="C18">
        <f>MEDIAN(Tabela14[Cena jednego metra kwadratowego powierzchni użytkowej budynku mieszkalnego (4 kwartał każdego roku)])</f>
        <v>4186.5</v>
      </c>
      <c r="R18" s="4"/>
      <c r="S18" s="4"/>
      <c r="T18" s="4"/>
      <c r="U18" s="4"/>
    </row>
    <row r="19" spans="2:30" x14ac:dyDescent="0.25">
      <c r="B19" t="s">
        <v>6</v>
      </c>
      <c r="C19">
        <f>STDEVA(Tabela14[Cena jednego metra kwadratowego powierzchni użytkowej budynku mieszkalnego (4 kwartał każdego roku)])</f>
        <v>603.41513257642362</v>
      </c>
      <c r="R19" s="4"/>
      <c r="S19" s="4"/>
      <c r="T19" s="4"/>
      <c r="U19" s="4"/>
    </row>
    <row r="20" spans="2:30" x14ac:dyDescent="0.25">
      <c r="B20" t="s">
        <v>12</v>
      </c>
      <c r="C20">
        <f>VAR(Tabela14[Cena jednego metra kwadratowego powierzchni użytkowej budynku mieszkalnego (4 kwartał każdego roku)])</f>
        <v>364109.82222222287</v>
      </c>
    </row>
    <row r="21" spans="2:30" x14ac:dyDescent="0.25">
      <c r="B21" t="s">
        <v>8</v>
      </c>
      <c r="C21">
        <f>KURT(Tabela14[Cena jednego metra kwadratowego powierzchni użytkowej budynku mieszkalnego (4 kwartał każdego roku)])</f>
        <v>0.41922949353377437</v>
      </c>
    </row>
    <row r="22" spans="2:30" ht="17.25" customHeight="1" x14ac:dyDescent="0.25">
      <c r="B22" t="s">
        <v>9</v>
      </c>
      <c r="C22">
        <f>SKEW(Tabela14[Cena jednego metra kwadratowego powierzchni użytkowej budynku mieszkalnego (4 kwartał każdego roku)])</f>
        <v>1.2232200935898412</v>
      </c>
      <c r="G22" s="8" t="s">
        <v>15</v>
      </c>
      <c r="H22" s="6"/>
      <c r="I22" s="6"/>
      <c r="J22" s="6"/>
      <c r="K22" s="6"/>
      <c r="L22" s="6"/>
      <c r="M22" s="6"/>
      <c r="N22" s="6"/>
      <c r="O22" s="6"/>
    </row>
    <row r="23" spans="2:30" x14ac:dyDescent="0.25">
      <c r="B23" t="s">
        <v>10</v>
      </c>
      <c r="C23">
        <f>MIN(Tabela14[Cena jednego metra kwadratowego powierzchni użytkowej budynku mieszkalnego (4 kwartał każdego roku)])</f>
        <v>3925</v>
      </c>
      <c r="G23" s="6"/>
      <c r="H23" s="6"/>
      <c r="I23" s="6"/>
      <c r="J23" s="6"/>
      <c r="K23" s="6"/>
      <c r="L23" s="6"/>
      <c r="M23" s="6"/>
      <c r="N23" s="6"/>
      <c r="O23" s="6"/>
    </row>
    <row r="24" spans="2:30" x14ac:dyDescent="0.25">
      <c r="B24" t="s">
        <v>11</v>
      </c>
      <c r="C24">
        <f>MAX(Tabela14[Cena jednego metra kwadratowego powierzchni użytkowej budynku mieszkalnego (4 kwartał każdego roku)])</f>
        <v>5708</v>
      </c>
      <c r="G24" s="6"/>
      <c r="H24" s="6"/>
      <c r="I24" s="6"/>
      <c r="J24" s="6"/>
      <c r="K24" s="6"/>
      <c r="L24" s="6"/>
      <c r="M24" s="6"/>
      <c r="N24" s="6"/>
      <c r="O24" s="6"/>
      <c r="R24" s="7" t="s">
        <v>13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2:30" x14ac:dyDescent="0.25">
      <c r="B25" t="s">
        <v>14</v>
      </c>
      <c r="C25">
        <f>C24-C23</f>
        <v>1783</v>
      </c>
      <c r="G25" s="6"/>
      <c r="H25" s="6"/>
      <c r="I25" s="6"/>
      <c r="J25" s="6"/>
      <c r="K25" s="6"/>
      <c r="L25" s="6"/>
      <c r="M25" s="6"/>
      <c r="N25" s="6"/>
      <c r="O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2:30" x14ac:dyDescent="0.25">
      <c r="G26" s="6"/>
      <c r="H26" s="6"/>
      <c r="I26" s="6"/>
      <c r="J26" s="6"/>
      <c r="K26" s="6"/>
      <c r="L26" s="6"/>
      <c r="M26" s="6"/>
      <c r="N26" s="6"/>
      <c r="O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2:30" x14ac:dyDescent="0.25">
      <c r="G27" s="6"/>
      <c r="H27" s="6"/>
      <c r="I27" s="6"/>
      <c r="J27" s="6"/>
      <c r="K27" s="6"/>
      <c r="L27" s="6"/>
      <c r="M27" s="6"/>
      <c r="N27" s="6"/>
      <c r="O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2:30" x14ac:dyDescent="0.25">
      <c r="G28" s="6"/>
      <c r="H28" s="6"/>
      <c r="I28" s="6"/>
      <c r="J28" s="6"/>
      <c r="K28" s="6"/>
      <c r="L28" s="6"/>
      <c r="M28" s="6"/>
      <c r="N28" s="6"/>
      <c r="O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2:30" x14ac:dyDescent="0.25">
      <c r="G29" s="6"/>
      <c r="H29" s="6"/>
      <c r="I29" s="6"/>
      <c r="J29" s="6"/>
      <c r="K29" s="6"/>
      <c r="L29" s="6"/>
      <c r="M29" s="6"/>
      <c r="N29" s="6"/>
      <c r="O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</sheetData>
  <mergeCells count="2">
    <mergeCell ref="R24:AD29"/>
    <mergeCell ref="G22:O29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D6DA8-BA72-435C-B283-8DFBC49DDBD4}">
  <dimension ref="A1:Y32"/>
  <sheetViews>
    <sheetView topLeftCell="D1" workbookViewId="0">
      <selection activeCell="Q23" sqref="Q23:Y32"/>
    </sheetView>
  </sheetViews>
  <sheetFormatPr defaultRowHeight="15" x14ac:dyDescent="0.25"/>
  <cols>
    <col min="2" max="2" width="9.140625" customWidth="1"/>
    <col min="3" max="4" width="12" customWidth="1"/>
  </cols>
  <sheetData>
    <row r="1" spans="1:4" x14ac:dyDescent="0.25">
      <c r="A1" t="s">
        <v>3</v>
      </c>
      <c r="B1" t="s">
        <v>1</v>
      </c>
    </row>
    <row r="2" spans="1:4" x14ac:dyDescent="0.25">
      <c r="A2">
        <v>2013</v>
      </c>
      <c r="B2">
        <v>4221.5</v>
      </c>
    </row>
    <row r="3" spans="1:4" x14ac:dyDescent="0.25">
      <c r="A3">
        <v>2014</v>
      </c>
      <c r="B3">
        <v>4379.26</v>
      </c>
    </row>
    <row r="4" spans="1:4" x14ac:dyDescent="0.25">
      <c r="A4">
        <v>2015</v>
      </c>
      <c r="B4">
        <v>4515.28</v>
      </c>
    </row>
    <row r="5" spans="1:4" x14ac:dyDescent="0.25">
      <c r="A5">
        <f>A4+1</f>
        <v>2016</v>
      </c>
      <c r="B5">
        <v>4635.7700000000004</v>
      </c>
    </row>
    <row r="6" spans="1:4" x14ac:dyDescent="0.25">
      <c r="A6">
        <f t="shared" ref="A6:A11" si="0">A5+1</f>
        <v>2017</v>
      </c>
      <c r="B6">
        <v>4973.7299999999996</v>
      </c>
    </row>
    <row r="7" spans="1:4" x14ac:dyDescent="0.25">
      <c r="A7">
        <f t="shared" si="0"/>
        <v>2018</v>
      </c>
      <c r="B7">
        <v>5274.95</v>
      </c>
    </row>
    <row r="8" spans="1:4" x14ac:dyDescent="0.25">
      <c r="A8">
        <f t="shared" si="0"/>
        <v>2019</v>
      </c>
      <c r="B8">
        <v>5604.25</v>
      </c>
    </row>
    <row r="9" spans="1:4" x14ac:dyDescent="0.25">
      <c r="A9">
        <f t="shared" si="0"/>
        <v>2020</v>
      </c>
      <c r="B9">
        <v>5973.75</v>
      </c>
    </row>
    <row r="10" spans="1:4" x14ac:dyDescent="0.25">
      <c r="A10">
        <f t="shared" si="0"/>
        <v>2021</v>
      </c>
      <c r="B10">
        <v>6022.49</v>
      </c>
    </row>
    <row r="11" spans="1:4" x14ac:dyDescent="0.25">
      <c r="A11">
        <f t="shared" si="0"/>
        <v>2022</v>
      </c>
      <c r="B11">
        <v>7329.96</v>
      </c>
    </row>
    <row r="14" spans="1:4" x14ac:dyDescent="0.25">
      <c r="C14" t="s">
        <v>2</v>
      </c>
      <c r="D14" t="s">
        <v>7</v>
      </c>
    </row>
    <row r="15" spans="1:4" x14ac:dyDescent="0.25">
      <c r="C15" t="s">
        <v>4</v>
      </c>
      <c r="D15">
        <f>AVERAGE(Tabela25[Średnie wynagrodzenie brutto w sektorze przedsiębiorstw(w grudniu każdego roku)])</f>
        <v>5293.0940000000001</v>
      </c>
    </row>
    <row r="16" spans="1:4" x14ac:dyDescent="0.25">
      <c r="C16" t="s">
        <v>5</v>
      </c>
      <c r="D16">
        <f>MEDIAN(Tabela25[Średnie wynagrodzenie brutto w sektorze przedsiębiorstw(w grudniu każdego roku)])</f>
        <v>5124.34</v>
      </c>
    </row>
    <row r="17" spans="3:25" x14ac:dyDescent="0.25">
      <c r="C17" t="s">
        <v>6</v>
      </c>
      <c r="D17">
        <f>STDEV(Tabela25[Średnie wynagrodzenie brutto w sektorze przedsiębiorstw(w grudniu każdego roku)])</f>
        <v>964.00498976578217</v>
      </c>
    </row>
    <row r="18" spans="3:25" x14ac:dyDescent="0.25">
      <c r="C18" t="s">
        <v>12</v>
      </c>
      <c r="D18">
        <f>VAR(Tabela25[Średnie wynagrodzenie brutto w sektorze przedsiębiorstw(w grudniu każdego roku)])</f>
        <v>929305.62029332586</v>
      </c>
    </row>
    <row r="19" spans="3:25" x14ac:dyDescent="0.25">
      <c r="C19" t="s">
        <v>8</v>
      </c>
      <c r="D19">
        <f>KURT(Tabela25[Średnie wynagrodzenie brutto w sektorze przedsiębiorstw(w grudniu każdego roku)])</f>
        <v>0.79071731258113864</v>
      </c>
    </row>
    <row r="20" spans="3:25" x14ac:dyDescent="0.25">
      <c r="C20" t="s">
        <v>9</v>
      </c>
      <c r="D20">
        <f>SKEW(Tabela25[Średnie wynagrodzenie brutto w sektorze przedsiębiorstw(w grudniu każdego roku)])</f>
        <v>0.99273381683099338</v>
      </c>
    </row>
    <row r="21" spans="3:25" x14ac:dyDescent="0.25">
      <c r="C21" t="s">
        <v>10</v>
      </c>
      <c r="D21">
        <f>MIN(Tabela25[Średnie wynagrodzenie brutto w sektorze przedsiębiorstw(w grudniu każdego roku)])</f>
        <v>4221.5</v>
      </c>
    </row>
    <row r="22" spans="3:25" x14ac:dyDescent="0.25">
      <c r="C22" t="s">
        <v>11</v>
      </c>
      <c r="D22">
        <f>MAX(Tabela25[Średnie wynagrodzenie brutto w sektorze przedsiębiorstw(w grudniu każdego roku)])</f>
        <v>7329.96</v>
      </c>
    </row>
    <row r="23" spans="3:25" x14ac:dyDescent="0.25">
      <c r="C23" t="s">
        <v>14</v>
      </c>
      <c r="D23">
        <f>D22-D21</f>
        <v>3108.46</v>
      </c>
      <c r="Q23" s="7" t="s">
        <v>22</v>
      </c>
      <c r="R23" s="6"/>
      <c r="S23" s="6"/>
      <c r="T23" s="6"/>
      <c r="U23" s="6"/>
      <c r="V23" s="6"/>
      <c r="W23" s="6"/>
      <c r="X23" s="6"/>
      <c r="Y23" s="6"/>
    </row>
    <row r="24" spans="3:25" x14ac:dyDescent="0.25">
      <c r="G24" s="8" t="s">
        <v>21</v>
      </c>
      <c r="H24" s="6"/>
      <c r="I24" s="6"/>
      <c r="J24" s="6"/>
      <c r="K24" s="6"/>
      <c r="L24" s="6"/>
      <c r="M24" s="6"/>
      <c r="N24" s="6"/>
      <c r="O24" s="6"/>
      <c r="Q24" s="6"/>
      <c r="R24" s="6"/>
      <c r="S24" s="6"/>
      <c r="T24" s="6"/>
      <c r="U24" s="6"/>
      <c r="V24" s="6"/>
      <c r="W24" s="6"/>
      <c r="X24" s="6"/>
      <c r="Y24" s="6"/>
    </row>
    <row r="25" spans="3:25" x14ac:dyDescent="0.25">
      <c r="G25" s="6"/>
      <c r="H25" s="6"/>
      <c r="I25" s="6"/>
      <c r="J25" s="6"/>
      <c r="K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3:25" x14ac:dyDescent="0.25">
      <c r="G26" s="6"/>
      <c r="H26" s="6"/>
      <c r="I26" s="6"/>
      <c r="J26" s="6"/>
      <c r="K26" s="6"/>
      <c r="L26" s="6"/>
      <c r="M26" s="6"/>
      <c r="N26" s="6"/>
      <c r="O26" s="6"/>
      <c r="Q26" s="6"/>
      <c r="R26" s="6"/>
      <c r="S26" s="6"/>
      <c r="T26" s="6"/>
      <c r="U26" s="6"/>
      <c r="V26" s="6"/>
      <c r="W26" s="6"/>
      <c r="X26" s="6"/>
      <c r="Y26" s="6"/>
    </row>
    <row r="27" spans="3:25" x14ac:dyDescent="0.25">
      <c r="G27" s="6"/>
      <c r="H27" s="6"/>
      <c r="I27" s="6"/>
      <c r="J27" s="6"/>
      <c r="K27" s="6"/>
      <c r="L27" s="6"/>
      <c r="M27" s="6"/>
      <c r="N27" s="6"/>
      <c r="O27" s="6"/>
      <c r="Q27" s="6"/>
      <c r="R27" s="6"/>
      <c r="S27" s="6"/>
      <c r="T27" s="6"/>
      <c r="U27" s="6"/>
      <c r="V27" s="6"/>
      <c r="W27" s="6"/>
      <c r="X27" s="6"/>
      <c r="Y27" s="6"/>
    </row>
    <row r="28" spans="3:25" x14ac:dyDescent="0.25">
      <c r="G28" s="6"/>
      <c r="H28" s="6"/>
      <c r="I28" s="6"/>
      <c r="J28" s="6"/>
      <c r="K28" s="6"/>
      <c r="L28" s="6"/>
      <c r="M28" s="6"/>
      <c r="N28" s="6"/>
      <c r="O28" s="6"/>
      <c r="Q28" s="6"/>
      <c r="R28" s="6"/>
      <c r="S28" s="6"/>
      <c r="T28" s="6"/>
      <c r="U28" s="6"/>
      <c r="V28" s="6"/>
      <c r="W28" s="6"/>
      <c r="X28" s="6"/>
      <c r="Y28" s="6"/>
    </row>
    <row r="29" spans="3:25" x14ac:dyDescent="0.25">
      <c r="G29" s="6"/>
      <c r="H29" s="6"/>
      <c r="I29" s="6"/>
      <c r="J29" s="6"/>
      <c r="K29" s="6"/>
      <c r="L29" s="6"/>
      <c r="M29" s="6"/>
      <c r="N29" s="6"/>
      <c r="O29" s="6"/>
      <c r="Q29" s="6"/>
      <c r="R29" s="6"/>
      <c r="S29" s="6"/>
      <c r="T29" s="6"/>
      <c r="U29" s="6"/>
      <c r="V29" s="6"/>
      <c r="W29" s="6"/>
      <c r="X29" s="6"/>
      <c r="Y29" s="6"/>
    </row>
    <row r="30" spans="3:25" x14ac:dyDescent="0.25">
      <c r="G30" s="6"/>
      <c r="H30" s="6"/>
      <c r="I30" s="6"/>
      <c r="J30" s="6"/>
      <c r="K30" s="6"/>
      <c r="L30" s="6"/>
      <c r="M30" s="6"/>
      <c r="N30" s="6"/>
      <c r="O30" s="6"/>
      <c r="Q30" s="6"/>
      <c r="R30" s="6"/>
      <c r="S30" s="6"/>
      <c r="T30" s="6"/>
      <c r="U30" s="6"/>
      <c r="V30" s="6"/>
      <c r="W30" s="6"/>
      <c r="X30" s="6"/>
      <c r="Y30" s="6"/>
    </row>
    <row r="31" spans="3:25" x14ac:dyDescent="0.25">
      <c r="G31" s="6"/>
      <c r="H31" s="6"/>
      <c r="I31" s="6"/>
      <c r="J31" s="6"/>
      <c r="K31" s="6"/>
      <c r="L31" s="6"/>
      <c r="M31" s="6"/>
      <c r="N31" s="6"/>
      <c r="O31" s="6"/>
      <c r="Q31" s="6"/>
      <c r="R31" s="6"/>
      <c r="S31" s="6"/>
      <c r="T31" s="6"/>
      <c r="U31" s="6"/>
      <c r="V31" s="6"/>
      <c r="W31" s="6"/>
      <c r="X31" s="6"/>
      <c r="Y31" s="6"/>
    </row>
    <row r="32" spans="3:25" x14ac:dyDescent="0.25">
      <c r="Q32" s="6"/>
      <c r="R32" s="6"/>
      <c r="S32" s="6"/>
      <c r="T32" s="6"/>
      <c r="U32" s="6"/>
      <c r="V32" s="6"/>
      <c r="W32" s="6"/>
      <c r="X32" s="6"/>
      <c r="Y32" s="6"/>
    </row>
  </sheetData>
  <mergeCells count="2">
    <mergeCell ref="G24:O31"/>
    <mergeCell ref="Q23:Y32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30BC-0C98-4138-BAA8-A4C1ED67A523}">
  <dimension ref="A1:Z76"/>
  <sheetViews>
    <sheetView topLeftCell="E16" workbookViewId="0">
      <selection activeCell="O49" sqref="O49:Z68"/>
    </sheetView>
  </sheetViews>
  <sheetFormatPr defaultRowHeight="15" x14ac:dyDescent="0.25"/>
  <cols>
    <col min="2" max="2" width="9.85546875" customWidth="1"/>
    <col min="3" max="3" width="18.85546875" customWidth="1"/>
    <col min="6" max="6" width="21.140625" customWidth="1"/>
  </cols>
  <sheetData>
    <row r="1" spans="1:7" x14ac:dyDescent="0.25">
      <c r="A1" t="s">
        <v>3</v>
      </c>
      <c r="B1" t="s">
        <v>17</v>
      </c>
      <c r="C1" t="s">
        <v>18</v>
      </c>
    </row>
    <row r="2" spans="1:7" x14ac:dyDescent="0.25">
      <c r="A2">
        <v>2013</v>
      </c>
      <c r="B2" s="1">
        <v>4228</v>
      </c>
      <c r="C2" s="1">
        <v>4221.5</v>
      </c>
      <c r="F2" s="10" t="s">
        <v>20</v>
      </c>
      <c r="G2" s="10">
        <f>CORREL(Tabela5[[Śr cena ]],Tabela5[Śr wynagrodzenie])</f>
        <v>0.93113073208976549</v>
      </c>
    </row>
    <row r="3" spans="1:7" x14ac:dyDescent="0.25">
      <c r="A3">
        <f>A2+1</f>
        <v>2014</v>
      </c>
      <c r="B3" s="2">
        <v>3984</v>
      </c>
      <c r="C3" s="2">
        <v>4379.26</v>
      </c>
    </row>
    <row r="4" spans="1:7" x14ac:dyDescent="0.25">
      <c r="A4">
        <f t="shared" ref="A4:A10" si="0">A3+1</f>
        <v>2015</v>
      </c>
      <c r="B4" s="1">
        <v>3925</v>
      </c>
      <c r="C4" s="1">
        <v>4515.28</v>
      </c>
    </row>
    <row r="5" spans="1:7" x14ac:dyDescent="0.25">
      <c r="A5">
        <f t="shared" si="0"/>
        <v>2016</v>
      </c>
      <c r="B5" s="2">
        <v>4000</v>
      </c>
      <c r="C5" s="2">
        <v>4635.7700000000004</v>
      </c>
    </row>
    <row r="6" spans="1:7" x14ac:dyDescent="0.25">
      <c r="A6">
        <f t="shared" si="0"/>
        <v>2017</v>
      </c>
      <c r="B6" s="1">
        <v>4145</v>
      </c>
      <c r="C6" s="1">
        <v>4973.7299999999996</v>
      </c>
    </row>
    <row r="7" spans="1:7" x14ac:dyDescent="0.25">
      <c r="A7">
        <f t="shared" si="0"/>
        <v>2018</v>
      </c>
      <c r="B7" s="2">
        <v>4139</v>
      </c>
      <c r="C7" s="2">
        <v>5274.95</v>
      </c>
    </row>
    <row r="8" spans="1:7" x14ac:dyDescent="0.25">
      <c r="A8">
        <f t="shared" si="0"/>
        <v>2019</v>
      </c>
      <c r="B8" s="1">
        <v>4376</v>
      </c>
      <c r="C8" s="1">
        <v>5604.25</v>
      </c>
    </row>
    <row r="9" spans="1:7" x14ac:dyDescent="0.25">
      <c r="A9">
        <f t="shared" si="0"/>
        <v>2020</v>
      </c>
      <c r="B9" s="2">
        <v>4987</v>
      </c>
      <c r="C9" s="2">
        <v>5973.75</v>
      </c>
    </row>
    <row r="10" spans="1:7" x14ac:dyDescent="0.25">
      <c r="A10">
        <f t="shared" si="0"/>
        <v>2021</v>
      </c>
      <c r="B10" s="1">
        <v>5134</v>
      </c>
      <c r="C10" s="1">
        <v>6022.49</v>
      </c>
    </row>
    <row r="11" spans="1:7" x14ac:dyDescent="0.25">
      <c r="A11">
        <f>A10+1</f>
        <v>2022</v>
      </c>
      <c r="B11" s="2">
        <v>5708</v>
      </c>
      <c r="C11" s="2">
        <v>7329.96</v>
      </c>
    </row>
    <row r="30" spans="3:25" x14ac:dyDescent="0.25">
      <c r="C30" s="9" t="s">
        <v>23</v>
      </c>
      <c r="D30" s="6"/>
      <c r="E30" s="6"/>
      <c r="F30" s="6"/>
      <c r="G30" s="6"/>
      <c r="H30" s="6"/>
      <c r="I30" s="6"/>
      <c r="J30" s="6"/>
      <c r="K30" s="6"/>
    </row>
    <row r="31" spans="3:25" x14ac:dyDescent="0.25">
      <c r="C31" s="6"/>
      <c r="D31" s="6"/>
      <c r="E31" s="6"/>
      <c r="F31" s="6"/>
      <c r="G31" s="6"/>
      <c r="H31" s="6"/>
      <c r="I31" s="6"/>
      <c r="J31" s="6"/>
      <c r="K31" s="6"/>
      <c r="O31" s="9" t="s">
        <v>24</v>
      </c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3:25" x14ac:dyDescent="0.25">
      <c r="C32" s="6"/>
      <c r="D32" s="6"/>
      <c r="E32" s="6"/>
      <c r="F32" s="6"/>
      <c r="G32" s="6"/>
      <c r="H32" s="6"/>
      <c r="I32" s="6"/>
      <c r="J32" s="6"/>
      <c r="K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3:25" x14ac:dyDescent="0.25">
      <c r="C33" s="6"/>
      <c r="D33" s="6"/>
      <c r="E33" s="6"/>
      <c r="F33" s="6"/>
      <c r="G33" s="6"/>
      <c r="H33" s="6"/>
      <c r="I33" s="6"/>
      <c r="J33" s="6"/>
      <c r="K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3:25" x14ac:dyDescent="0.25">
      <c r="C34" s="6"/>
      <c r="D34" s="6"/>
      <c r="E34" s="6"/>
      <c r="F34" s="6"/>
      <c r="G34" s="6"/>
      <c r="H34" s="6"/>
      <c r="I34" s="6"/>
      <c r="J34" s="6"/>
      <c r="K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3:25" x14ac:dyDescent="0.25">
      <c r="C35" s="6"/>
      <c r="D35" s="6"/>
      <c r="E35" s="6"/>
      <c r="F35" s="6"/>
      <c r="G35" s="6"/>
      <c r="H35" s="6"/>
      <c r="I35" s="6"/>
      <c r="J35" s="6"/>
      <c r="K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3:25" x14ac:dyDescent="0.25">
      <c r="C36" s="6"/>
      <c r="D36" s="6"/>
      <c r="E36" s="6"/>
      <c r="F36" s="6"/>
      <c r="G36" s="6"/>
      <c r="H36" s="6"/>
      <c r="I36" s="6"/>
      <c r="J36" s="6"/>
      <c r="K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3:25" x14ac:dyDescent="0.25">
      <c r="C37" s="6"/>
      <c r="D37" s="6"/>
      <c r="E37" s="6"/>
      <c r="F37" s="6"/>
      <c r="G37" s="6"/>
      <c r="H37" s="6"/>
      <c r="I37" s="6"/>
      <c r="J37" s="6"/>
      <c r="K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3:25" x14ac:dyDescent="0.25"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3:25" x14ac:dyDescent="0.25"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3:25" x14ac:dyDescent="0.25"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3:25" x14ac:dyDescent="0.25"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9" spans="15:26" x14ac:dyDescent="0.25">
      <c r="O49" s="9" t="s">
        <v>25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5:26" x14ac:dyDescent="0.25"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5:26" x14ac:dyDescent="0.25"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5:26" x14ac:dyDescent="0.25"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5:26" x14ac:dyDescent="0.25"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5:26" x14ac:dyDescent="0.25"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5:26" x14ac:dyDescent="0.25"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5:26" x14ac:dyDescent="0.25"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5:26" x14ac:dyDescent="0.25"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5:26" x14ac:dyDescent="0.25"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5:26" x14ac:dyDescent="0.25"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5:26" x14ac:dyDescent="0.25"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5:26" x14ac:dyDescent="0.25"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5:26" x14ac:dyDescent="0.25"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5:26" x14ac:dyDescent="0.25"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5:26" x14ac:dyDescent="0.25"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3:26" x14ac:dyDescent="0.25"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5"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3:26" x14ac:dyDescent="0.25"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3:26" x14ac:dyDescent="0.25"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3:26" x14ac:dyDescent="0.25">
      <c r="C69" s="9" t="s">
        <v>19</v>
      </c>
      <c r="D69" s="6"/>
      <c r="E69" s="6"/>
      <c r="F69" s="6"/>
      <c r="G69" s="6"/>
      <c r="H69" s="6"/>
      <c r="I69" s="6"/>
      <c r="J69" s="6"/>
      <c r="K69" s="6"/>
    </row>
    <row r="70" spans="3:26" x14ac:dyDescent="0.25">
      <c r="C70" s="6"/>
      <c r="D70" s="6"/>
      <c r="E70" s="6"/>
      <c r="F70" s="6"/>
      <c r="G70" s="6"/>
      <c r="H70" s="6"/>
      <c r="I70" s="6"/>
      <c r="J70" s="6"/>
      <c r="K70" s="6"/>
    </row>
    <row r="71" spans="3:26" x14ac:dyDescent="0.25">
      <c r="C71" s="6"/>
      <c r="D71" s="6"/>
      <c r="E71" s="6"/>
      <c r="F71" s="6"/>
      <c r="G71" s="6"/>
      <c r="H71" s="6"/>
      <c r="I71" s="6"/>
      <c r="J71" s="6"/>
      <c r="K71" s="6"/>
    </row>
    <row r="72" spans="3:26" x14ac:dyDescent="0.25">
      <c r="C72" s="6"/>
      <c r="D72" s="6"/>
      <c r="E72" s="6"/>
      <c r="F72" s="6"/>
      <c r="G72" s="6"/>
      <c r="H72" s="6"/>
      <c r="I72" s="6"/>
      <c r="J72" s="6"/>
      <c r="K72" s="6"/>
    </row>
    <row r="73" spans="3:26" x14ac:dyDescent="0.25">
      <c r="C73" s="6"/>
      <c r="D73" s="6"/>
      <c r="E73" s="6"/>
      <c r="F73" s="6"/>
      <c r="G73" s="6"/>
      <c r="H73" s="6"/>
      <c r="I73" s="6"/>
      <c r="J73" s="6"/>
      <c r="K73" s="6"/>
    </row>
    <row r="74" spans="3:26" x14ac:dyDescent="0.25">
      <c r="C74" s="6"/>
      <c r="D74" s="6"/>
      <c r="E74" s="6"/>
      <c r="F74" s="6"/>
      <c r="G74" s="6"/>
      <c r="H74" s="6"/>
      <c r="I74" s="6"/>
      <c r="J74" s="6"/>
      <c r="K74" s="6"/>
    </row>
    <row r="75" spans="3:26" x14ac:dyDescent="0.25">
      <c r="C75" s="6"/>
      <c r="D75" s="6"/>
      <c r="E75" s="6"/>
      <c r="F75" s="6"/>
      <c r="G75" s="6"/>
      <c r="H75" s="6"/>
      <c r="I75" s="6"/>
      <c r="J75" s="6"/>
      <c r="K75" s="6"/>
    </row>
    <row r="76" spans="3:26" x14ac:dyDescent="0.25">
      <c r="C76" s="6"/>
      <c r="D76" s="6"/>
      <c r="E76" s="6"/>
      <c r="F76" s="6"/>
      <c r="G76" s="6"/>
      <c r="H76" s="6"/>
      <c r="I76" s="6"/>
      <c r="J76" s="6"/>
      <c r="K76" s="6"/>
    </row>
  </sheetData>
  <mergeCells count="4">
    <mergeCell ref="C30:K37"/>
    <mergeCell ref="C69:K76"/>
    <mergeCell ref="O31:Y41"/>
    <mergeCell ref="O49:Z68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Arkusz3</vt:lpstr>
      <vt:lpstr>Arkusz2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Cezary Baryka</dc:creator>
  <cp:lastModifiedBy>Cezary Baryka</cp:lastModifiedBy>
  <dcterms:created xsi:type="dcterms:W3CDTF">2023-05-25T14:28:02Z</dcterms:created>
  <dcterms:modified xsi:type="dcterms:W3CDTF">2023-05-25T17:39:34Z</dcterms:modified>
</cp:coreProperties>
</file>