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esktop\Summer2017\"/>
    </mc:Choice>
  </mc:AlternateContent>
  <xr:revisionPtr revIDLastSave="0" documentId="8_{97DDAE56-6CA7-4221-A872-9125E2CCB6ED}" xr6:coauthVersionLast="34" xr6:coauthVersionMax="34" xr10:uidLastSave="{00000000-0000-0000-0000-000000000000}"/>
  <bookViews>
    <workbookView xWindow="0" yWindow="0" windowWidth="23040" windowHeight="9072" tabRatio="640" activeTab="4" xr2:uid="{00000000-000D-0000-FFFF-FFFF00000000}"/>
  </bookViews>
  <sheets>
    <sheet name="Sheet2" sheetId="5" r:id="rId1"/>
    <sheet name="Sheet3" sheetId="6" r:id="rId2"/>
    <sheet name="Customers" sheetId="2" r:id="rId3"/>
    <sheet name="Payment" sheetId="1" r:id="rId4"/>
    <sheet name="Amortization" sheetId="3" r:id="rId5"/>
  </sheets>
  <definedNames>
    <definedName name="Table1">Customers!$A$2:$H$26</definedName>
  </definedNames>
  <calcPr calcId="179021" concurrentCalc="0"/>
  <pivotCaches>
    <pivotCache cacheId="42" r:id="rId6"/>
    <pivotCache cacheId="6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6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9" i="2"/>
  <c r="E9" i="2"/>
  <c r="D3" i="1"/>
  <c r="F3" i="1"/>
  <c r="H3" i="1"/>
  <c r="C16" i="2"/>
  <c r="E16" i="2"/>
  <c r="D4" i="1"/>
  <c r="F4" i="1"/>
  <c r="H4" i="1"/>
  <c r="C23" i="2"/>
  <c r="E23" i="2"/>
  <c r="D5" i="1"/>
  <c r="F5" i="1"/>
  <c r="H5" i="1"/>
  <c r="C3" i="2"/>
  <c r="E3" i="2"/>
  <c r="D6" i="1"/>
  <c r="F6" i="1"/>
  <c r="H6" i="1"/>
  <c r="C10" i="2"/>
  <c r="E10" i="2"/>
  <c r="D7" i="1"/>
  <c r="F7" i="1"/>
  <c r="H7" i="1"/>
  <c r="C17" i="2"/>
  <c r="E17" i="2"/>
  <c r="D8" i="1"/>
  <c r="F8" i="1"/>
  <c r="H8" i="1"/>
  <c r="C24" i="2"/>
  <c r="E24" i="2"/>
  <c r="D9" i="1"/>
  <c r="F9" i="1"/>
  <c r="H9" i="1"/>
  <c r="C4" i="2"/>
  <c r="E4" i="2"/>
  <c r="D10" i="1"/>
  <c r="F10" i="1"/>
  <c r="H10" i="1"/>
  <c r="C11" i="2"/>
  <c r="E11" i="2"/>
  <c r="D11" i="1"/>
  <c r="F11" i="1"/>
  <c r="H11" i="1"/>
  <c r="C18" i="2"/>
  <c r="E18" i="2"/>
  <c r="D12" i="1"/>
  <c r="F12" i="1"/>
  <c r="H12" i="1"/>
  <c r="C25" i="2"/>
  <c r="E25" i="2"/>
  <c r="D13" i="1"/>
  <c r="F13" i="1"/>
  <c r="H13" i="1"/>
  <c r="C5" i="2"/>
  <c r="E5" i="2"/>
  <c r="D14" i="1"/>
  <c r="F14" i="1"/>
  <c r="H14" i="1"/>
  <c r="C12" i="2"/>
  <c r="E12" i="2"/>
  <c r="D15" i="1"/>
  <c r="F15" i="1"/>
  <c r="H15" i="1"/>
  <c r="C19" i="2"/>
  <c r="E19" i="2"/>
  <c r="D16" i="1"/>
  <c r="F16" i="1"/>
  <c r="H16" i="1"/>
  <c r="C6" i="2"/>
  <c r="E6" i="2"/>
  <c r="D17" i="1"/>
  <c r="F17" i="1"/>
  <c r="H17" i="1"/>
  <c r="C13" i="2"/>
  <c r="E13" i="2"/>
  <c r="D18" i="1"/>
  <c r="F18" i="1"/>
  <c r="H18" i="1"/>
  <c r="C20" i="2"/>
  <c r="E20" i="2"/>
  <c r="D19" i="1"/>
  <c r="F19" i="1"/>
  <c r="H19" i="1"/>
  <c r="C26" i="2"/>
  <c r="E26" i="2"/>
  <c r="D20" i="1"/>
  <c r="F20" i="1"/>
  <c r="H20" i="1"/>
  <c r="C7" i="2"/>
  <c r="E7" i="2"/>
  <c r="D21" i="1"/>
  <c r="F21" i="1"/>
  <c r="H21" i="1"/>
  <c r="C8" i="2"/>
  <c r="E8" i="2"/>
  <c r="D22" i="1"/>
  <c r="F22" i="1"/>
  <c r="H22" i="1"/>
  <c r="C14" i="2"/>
  <c r="E14" i="2"/>
  <c r="D23" i="1"/>
  <c r="F23" i="1"/>
  <c r="H23" i="1"/>
  <c r="C15" i="2"/>
  <c r="E15" i="2"/>
  <c r="D24" i="1"/>
  <c r="F24" i="1"/>
  <c r="H24" i="1"/>
  <c r="C21" i="2"/>
  <c r="E21" i="2"/>
  <c r="D25" i="1"/>
  <c r="F25" i="1"/>
  <c r="H25" i="1"/>
  <c r="C22" i="2"/>
  <c r="E22" i="2"/>
  <c r="D26" i="1"/>
  <c r="F26" i="1"/>
  <c r="H26" i="1"/>
  <c r="C2" i="2"/>
  <c r="E2" i="2"/>
  <c r="D2" i="1"/>
  <c r="F2" i="1"/>
  <c r="H2" i="1"/>
  <c r="D45" i="2"/>
  <c r="D46" i="2"/>
  <c r="D47" i="2"/>
  <c r="D44" i="2"/>
  <c r="B33" i="2"/>
  <c r="C44" i="2"/>
  <c r="C45" i="2"/>
  <c r="C46" i="2"/>
  <c r="C47" i="2"/>
  <c r="B34" i="2"/>
  <c r="B35" i="2"/>
  <c r="B36" i="2"/>
  <c r="B37" i="2"/>
  <c r="B38" i="2"/>
  <c r="B39" i="2"/>
  <c r="B40" i="2"/>
  <c r="B41" i="2"/>
  <c r="A29" i="2"/>
</calcChain>
</file>

<file path=xl/sharedStrings.xml><?xml version="1.0" encoding="utf-8"?>
<sst xmlns="http://schemas.openxmlformats.org/spreadsheetml/2006/main" count="213" uniqueCount="97">
  <si>
    <t>Last Name</t>
  </si>
  <si>
    <t>Amount Paid</t>
  </si>
  <si>
    <t>Comments</t>
  </si>
  <si>
    <t>Rodman</t>
  </si>
  <si>
    <t>Johnny</t>
  </si>
  <si>
    <t>Watts</t>
  </si>
  <si>
    <t>Kelly</t>
  </si>
  <si>
    <t>Bolyard</t>
  </si>
  <si>
    <t>Pat</t>
  </si>
  <si>
    <t>Bourque</t>
  </si>
  <si>
    <t>Elizabeth</t>
  </si>
  <si>
    <t>Huang</t>
  </si>
  <si>
    <t>Woody</t>
  </si>
  <si>
    <t>Freeman</t>
  </si>
  <si>
    <t>Jerry</t>
  </si>
  <si>
    <t>Lessert</t>
  </si>
  <si>
    <t>Linda</t>
  </si>
  <si>
    <t>Mazza</t>
  </si>
  <si>
    <t>Pamela</t>
  </si>
  <si>
    <t>Roselius</t>
  </si>
  <si>
    <t>Reginald</t>
  </si>
  <si>
    <t>Stanton</t>
  </si>
  <si>
    <t>Catrina</t>
  </si>
  <si>
    <t>Walker</t>
  </si>
  <si>
    <t>Donny</t>
  </si>
  <si>
    <t>Allbaugh</t>
  </si>
  <si>
    <t>Joshua</t>
  </si>
  <si>
    <t>Bibb</t>
  </si>
  <si>
    <t>Robin</t>
  </si>
  <si>
    <t>Jwang</t>
  </si>
  <si>
    <t>Buyung</t>
  </si>
  <si>
    <t>Demopolos</t>
  </si>
  <si>
    <t>Michael</t>
  </si>
  <si>
    <t>Grogan</t>
  </si>
  <si>
    <t>Marvel</t>
  </si>
  <si>
    <t>Loudermilk</t>
  </si>
  <si>
    <t>Eddie</t>
  </si>
  <si>
    <t>Watchel</t>
  </si>
  <si>
    <t>Faye</t>
  </si>
  <si>
    <t>Arterburn</t>
  </si>
  <si>
    <t>Jerald</t>
  </si>
  <si>
    <t>Reyes</t>
  </si>
  <si>
    <t>Rayna</t>
  </si>
  <si>
    <t>Nazar</t>
  </si>
  <si>
    <t>Robna</t>
  </si>
  <si>
    <t>Brodnick</t>
  </si>
  <si>
    <t>David</t>
  </si>
  <si>
    <t>Friesen</t>
  </si>
  <si>
    <t>Paul</t>
  </si>
  <si>
    <t>Klisares</t>
  </si>
  <si>
    <t>Joy</t>
  </si>
  <si>
    <t>Mcintyre</t>
  </si>
  <si>
    <t>Velma</t>
  </si>
  <si>
    <t>First Name</t>
  </si>
  <si>
    <t>Monday</t>
  </si>
  <si>
    <t>Tuesday</t>
  </si>
  <si>
    <t>Wednesday</t>
  </si>
  <si>
    <t>Thursday</t>
  </si>
  <si>
    <t>Friday</t>
  </si>
  <si>
    <t>Saturday</t>
  </si>
  <si>
    <t>Lawn Size</t>
  </si>
  <si>
    <t>Medium</t>
  </si>
  <si>
    <t>Large</t>
  </si>
  <si>
    <t>Start Date</t>
  </si>
  <si>
    <t>Small</t>
  </si>
  <si>
    <t>Commercial</t>
  </si>
  <si>
    <t>Service
 Day</t>
  </si>
  <si>
    <t>Payment Date</t>
  </si>
  <si>
    <t>Additional  Weekly Charges</t>
  </si>
  <si>
    <t>Paid in cash.  Need to give a credit on next bill.</t>
  </si>
  <si>
    <t>Additional One Time Fees</t>
  </si>
  <si>
    <t>Standard Fee</t>
  </si>
  <si>
    <t>Total Weekly Charges</t>
  </si>
  <si>
    <t>Count of Customers</t>
  </si>
  <si>
    <t>Revenue Summary</t>
  </si>
  <si>
    <t>Weekly Revenue</t>
  </si>
  <si>
    <t>Monthly Revenue</t>
  </si>
  <si>
    <t>Lawn Category</t>
  </si>
  <si>
    <t>Std. Price</t>
  </si>
  <si>
    <t>Category Count</t>
  </si>
  <si>
    <t>Category Revenue</t>
  </si>
  <si>
    <t>Annual Revenue</t>
  </si>
  <si>
    <t>Dues</t>
  </si>
  <si>
    <t>Total Dues</t>
  </si>
  <si>
    <t>Balance</t>
  </si>
  <si>
    <t>Loan</t>
  </si>
  <si>
    <t>Down Payment</t>
  </si>
  <si>
    <t>Principal</t>
  </si>
  <si>
    <t>Interest Rate</t>
  </si>
  <si>
    <t>Term</t>
  </si>
  <si>
    <t>Monthly Payment</t>
  </si>
  <si>
    <t>Month</t>
  </si>
  <si>
    <t>Additional Payments</t>
  </si>
  <si>
    <t>Towards Intrest</t>
  </si>
  <si>
    <t>Towards Principal</t>
  </si>
  <si>
    <t>Sum of Standard Fee</t>
  </si>
  <si>
    <t>Sum of Total Weekly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</si>
</sst>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8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Rosswick" refreshedDate="43443.648948148148" createdVersion="6" refreshedVersion="6" minRefreshableVersion="3" recordCount="25" xr:uid="{11B8FC46-9692-4BA9-A007-1EDC267801A5}">
  <cacheSource type="worksheet">
    <worksheetSource ref="A1:H26" sheet="Customers"/>
  </cacheSource>
  <cacheFields count="8">
    <cacheField name="Last Name" numFmtId="0">
      <sharedItems/>
    </cacheField>
    <cacheField name="First Name" numFmtId="0">
      <sharedItems/>
    </cacheField>
    <cacheField name="Standard Fee" numFmtId="0">
      <sharedItems containsSemiMixedTypes="0" containsString="0" containsNumber="1" containsInteger="1" minValue="25" maxValue="75"/>
    </cacheField>
    <cacheField name="Additional  Weekly Charges" numFmtId="0">
      <sharedItems containsString="0" containsBlank="1" containsNumber="1" containsInteger="1" minValue="5" maxValue="15"/>
    </cacheField>
    <cacheField name="Total Weekly Charges" numFmtId="0">
      <sharedItems containsSemiMixedTypes="0" containsString="0" containsNumber="1" containsInteger="1" minValue="25" maxValue="75"/>
    </cacheField>
    <cacheField name="Service_x000a_ Day" numFmtId="0">
      <sharedItems count="6">
        <s v="Monday"/>
        <s v="Tuesday"/>
        <s v="Wednesday"/>
        <s v="Thursday"/>
        <s v="Friday"/>
        <s v="Saturday"/>
      </sharedItems>
    </cacheField>
    <cacheField name="Lawn Size" numFmtId="0">
      <sharedItems/>
    </cacheField>
    <cacheField name="Start Date" numFmtId="14">
      <sharedItems containsSemiMixedTypes="0" containsNonDate="0" containsDate="1" containsString="0" minDate="2008-04-07T00:00:00" maxDate="2008-04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Rosswick" refreshedDate="43443.650516550922" createdVersion="6" refreshedVersion="6" minRefreshableVersion="3" recordCount="25" xr:uid="{EDFFE6B7-28E5-4852-BCC7-8938D0B4B378}">
  <cacheSource type="worksheet">
    <worksheetSource ref="A1:H26" sheet="Customers"/>
  </cacheSource>
  <cacheFields count="8">
    <cacheField name="Last Name" numFmtId="0">
      <sharedItems/>
    </cacheField>
    <cacheField name="First Name" numFmtId="0">
      <sharedItems/>
    </cacheField>
    <cacheField name="Standard Fee" numFmtId="0">
      <sharedItems containsSemiMixedTypes="0" containsString="0" containsNumber="1" containsInteger="1" minValue="25" maxValue="75"/>
    </cacheField>
    <cacheField name="Additional  Weekly Charges" numFmtId="0">
      <sharedItems containsString="0" containsBlank="1" containsNumber="1" containsInteger="1" minValue="5" maxValue="15"/>
    </cacheField>
    <cacheField name="Total Weekly Charges" numFmtId="0">
      <sharedItems containsSemiMixedTypes="0" containsString="0" containsNumber="1" containsInteger="1" minValue="25" maxValue="75"/>
    </cacheField>
    <cacheField name="Service_x000a_ Day" numFmtId="0">
      <sharedItems/>
    </cacheField>
    <cacheField name="Lawn Size" numFmtId="0">
      <sharedItems count="4">
        <s v="Small"/>
        <s v="Large"/>
        <s v="Commercial"/>
        <s v="Medium"/>
      </sharedItems>
    </cacheField>
    <cacheField name="Start Date" numFmtId="14">
      <sharedItems containsSemiMixedTypes="0" containsNonDate="0" containsDate="1" containsString="0" minDate="2008-04-07T00:00:00" maxDate="2008-04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Allbaugh"/>
    <s v="Joshua"/>
    <n v="25"/>
    <n v="10"/>
    <n v="35"/>
    <x v="0"/>
    <s v="Small"/>
    <d v="2008-04-07T00:00:00"/>
  </r>
  <r>
    <s v="Arterburn"/>
    <s v="Jerald"/>
    <n v="50"/>
    <n v="15"/>
    <n v="65"/>
    <x v="1"/>
    <s v="Large"/>
    <d v="2008-04-08T00:00:00"/>
  </r>
  <r>
    <s v="Bibb"/>
    <s v="Robin"/>
    <n v="25"/>
    <m/>
    <n v="25"/>
    <x v="2"/>
    <s v="Small"/>
    <d v="2008-04-09T00:00:00"/>
  </r>
  <r>
    <s v="Bolyard"/>
    <s v="Pat"/>
    <n v="75"/>
    <m/>
    <n v="75"/>
    <x v="3"/>
    <s v="Commercial"/>
    <d v="2008-04-10T00:00:00"/>
  </r>
  <r>
    <s v="Bourque"/>
    <s v="Elizabeth"/>
    <n v="75"/>
    <m/>
    <n v="75"/>
    <x v="4"/>
    <s v="Commercial"/>
    <d v="2008-04-11T00:00:00"/>
  </r>
  <r>
    <s v="Brodnick"/>
    <s v="David"/>
    <n v="35"/>
    <m/>
    <n v="35"/>
    <x v="5"/>
    <s v="Medium"/>
    <d v="2008-04-12T00:00:00"/>
  </r>
  <r>
    <s v="Demopolos"/>
    <s v="Michael"/>
    <n v="25"/>
    <m/>
    <n v="25"/>
    <x v="5"/>
    <s v="Small"/>
    <d v="2008-04-12T00:00:00"/>
  </r>
  <r>
    <s v="Freeman"/>
    <s v="Jerry"/>
    <n v="35"/>
    <m/>
    <n v="35"/>
    <x v="0"/>
    <s v="Medium"/>
    <d v="2008-04-07T00:00:00"/>
  </r>
  <r>
    <s v="Friesen"/>
    <s v="Paul"/>
    <n v="50"/>
    <m/>
    <n v="50"/>
    <x v="1"/>
    <s v="Large"/>
    <d v="2008-04-08T00:00:00"/>
  </r>
  <r>
    <s v="Grogan"/>
    <s v="Marvel"/>
    <n v="25"/>
    <m/>
    <n v="25"/>
    <x v="2"/>
    <s v="Small"/>
    <d v="2008-04-09T00:00:00"/>
  </r>
  <r>
    <s v="Huang"/>
    <s v="Woody"/>
    <n v="50"/>
    <m/>
    <n v="50"/>
    <x v="3"/>
    <s v="Large"/>
    <d v="2008-04-10T00:00:00"/>
  </r>
  <r>
    <s v="Jwang"/>
    <s v="Buyung"/>
    <n v="35"/>
    <n v="5"/>
    <n v="40"/>
    <x v="4"/>
    <s v="Medium"/>
    <d v="2008-04-11T00:00:00"/>
  </r>
  <r>
    <s v="Klisares"/>
    <s v="Joy"/>
    <n v="50"/>
    <m/>
    <n v="50"/>
    <x v="5"/>
    <s v="Large"/>
    <d v="2008-04-12T00:00:00"/>
  </r>
  <r>
    <s v="Lessert"/>
    <s v="Linda"/>
    <n v="50"/>
    <m/>
    <n v="50"/>
    <x v="5"/>
    <s v="Large"/>
    <d v="2008-04-12T00:00:00"/>
  </r>
  <r>
    <s v="Loudermilk"/>
    <s v="Eddie"/>
    <n v="25"/>
    <m/>
    <n v="25"/>
    <x v="0"/>
    <s v="Small"/>
    <d v="2008-04-07T00:00:00"/>
  </r>
  <r>
    <s v="Mazza"/>
    <s v="Pamela"/>
    <n v="25"/>
    <m/>
    <n v="25"/>
    <x v="1"/>
    <s v="Small"/>
    <d v="2008-04-08T00:00:00"/>
  </r>
  <r>
    <s v="Mcintyre"/>
    <s v="Velma"/>
    <n v="25"/>
    <m/>
    <n v="25"/>
    <x v="2"/>
    <s v="Small"/>
    <d v="2008-04-09T00:00:00"/>
  </r>
  <r>
    <s v="Nazar"/>
    <s v="Robna"/>
    <n v="35"/>
    <m/>
    <n v="35"/>
    <x v="3"/>
    <s v="Medium"/>
    <d v="2008-04-10T00:00:00"/>
  </r>
  <r>
    <s v="Reyes"/>
    <s v="Rayna"/>
    <n v="35"/>
    <m/>
    <n v="35"/>
    <x v="4"/>
    <s v="Medium"/>
    <d v="2008-04-11T00:00:00"/>
  </r>
  <r>
    <s v="Rodman"/>
    <s v="Johnny"/>
    <n v="35"/>
    <m/>
    <n v="35"/>
    <x v="5"/>
    <s v="Medium"/>
    <d v="2008-04-12T00:00:00"/>
  </r>
  <r>
    <s v="Roselius"/>
    <s v="Reginald"/>
    <n v="35"/>
    <m/>
    <n v="35"/>
    <x v="5"/>
    <s v="Medium"/>
    <d v="2008-04-12T00:00:00"/>
  </r>
  <r>
    <s v="Stanton"/>
    <s v="Catrina"/>
    <n v="35"/>
    <m/>
    <n v="35"/>
    <x v="0"/>
    <s v="Medium"/>
    <d v="2008-04-07T00:00:00"/>
  </r>
  <r>
    <s v="Walker"/>
    <s v="Donny"/>
    <n v="50"/>
    <m/>
    <n v="50"/>
    <x v="1"/>
    <s v="Large"/>
    <d v="2008-04-08T00:00:00"/>
  </r>
  <r>
    <s v="Watchel"/>
    <s v="Faye"/>
    <n v="35"/>
    <m/>
    <n v="35"/>
    <x v="2"/>
    <s v="Medium"/>
    <d v="2008-04-09T00:00:00"/>
  </r>
  <r>
    <s v="Watts"/>
    <s v="Kelly"/>
    <n v="75"/>
    <m/>
    <n v="75"/>
    <x v="4"/>
    <s v="Commercial"/>
    <d v="2008-04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Allbaugh"/>
    <s v="Joshua"/>
    <n v="25"/>
    <n v="10"/>
    <n v="35"/>
    <s v="Monday"/>
    <x v="0"/>
    <d v="2008-04-07T00:00:00"/>
  </r>
  <r>
    <s v="Arterburn"/>
    <s v="Jerald"/>
    <n v="50"/>
    <n v="15"/>
    <n v="65"/>
    <s v="Tuesday"/>
    <x v="1"/>
    <d v="2008-04-08T00:00:00"/>
  </r>
  <r>
    <s v="Bibb"/>
    <s v="Robin"/>
    <n v="25"/>
    <m/>
    <n v="25"/>
    <s v="Wednesday"/>
    <x v="0"/>
    <d v="2008-04-09T00:00:00"/>
  </r>
  <r>
    <s v="Bolyard"/>
    <s v="Pat"/>
    <n v="75"/>
    <m/>
    <n v="75"/>
    <s v="Thursday"/>
    <x v="2"/>
    <d v="2008-04-10T00:00:00"/>
  </r>
  <r>
    <s v="Bourque"/>
    <s v="Elizabeth"/>
    <n v="75"/>
    <m/>
    <n v="75"/>
    <s v="Friday"/>
    <x v="2"/>
    <d v="2008-04-11T00:00:00"/>
  </r>
  <r>
    <s v="Brodnick"/>
    <s v="David"/>
    <n v="35"/>
    <m/>
    <n v="35"/>
    <s v="Saturday"/>
    <x v="3"/>
    <d v="2008-04-12T00:00:00"/>
  </r>
  <r>
    <s v="Demopolos"/>
    <s v="Michael"/>
    <n v="25"/>
    <m/>
    <n v="25"/>
    <s v="Saturday"/>
    <x v="0"/>
    <d v="2008-04-12T00:00:00"/>
  </r>
  <r>
    <s v="Freeman"/>
    <s v="Jerry"/>
    <n v="35"/>
    <m/>
    <n v="35"/>
    <s v="Monday"/>
    <x v="3"/>
    <d v="2008-04-07T00:00:00"/>
  </r>
  <r>
    <s v="Friesen"/>
    <s v="Paul"/>
    <n v="50"/>
    <m/>
    <n v="50"/>
    <s v="Tuesday"/>
    <x v="1"/>
    <d v="2008-04-08T00:00:00"/>
  </r>
  <r>
    <s v="Grogan"/>
    <s v="Marvel"/>
    <n v="25"/>
    <m/>
    <n v="25"/>
    <s v="Wednesday"/>
    <x v="0"/>
    <d v="2008-04-09T00:00:00"/>
  </r>
  <r>
    <s v="Huang"/>
    <s v="Woody"/>
    <n v="50"/>
    <m/>
    <n v="50"/>
    <s v="Thursday"/>
    <x v="1"/>
    <d v="2008-04-10T00:00:00"/>
  </r>
  <r>
    <s v="Jwang"/>
    <s v="Buyung"/>
    <n v="35"/>
    <n v="5"/>
    <n v="40"/>
    <s v="Friday"/>
    <x v="3"/>
    <d v="2008-04-11T00:00:00"/>
  </r>
  <r>
    <s v="Klisares"/>
    <s v="Joy"/>
    <n v="50"/>
    <m/>
    <n v="50"/>
    <s v="Saturday"/>
    <x v="1"/>
    <d v="2008-04-12T00:00:00"/>
  </r>
  <r>
    <s v="Lessert"/>
    <s v="Linda"/>
    <n v="50"/>
    <m/>
    <n v="50"/>
    <s v="Saturday"/>
    <x v="1"/>
    <d v="2008-04-12T00:00:00"/>
  </r>
  <r>
    <s v="Loudermilk"/>
    <s v="Eddie"/>
    <n v="25"/>
    <m/>
    <n v="25"/>
    <s v="Monday"/>
    <x v="0"/>
    <d v="2008-04-07T00:00:00"/>
  </r>
  <r>
    <s v="Mazza"/>
    <s v="Pamela"/>
    <n v="25"/>
    <m/>
    <n v="25"/>
    <s v="Tuesday"/>
    <x v="0"/>
    <d v="2008-04-08T00:00:00"/>
  </r>
  <r>
    <s v="Mcintyre"/>
    <s v="Velma"/>
    <n v="25"/>
    <m/>
    <n v="25"/>
    <s v="Wednesday"/>
    <x v="0"/>
    <d v="2008-04-09T00:00:00"/>
  </r>
  <r>
    <s v="Nazar"/>
    <s v="Robna"/>
    <n v="35"/>
    <m/>
    <n v="35"/>
    <s v="Thursday"/>
    <x v="3"/>
    <d v="2008-04-10T00:00:00"/>
  </r>
  <r>
    <s v="Reyes"/>
    <s v="Rayna"/>
    <n v="35"/>
    <m/>
    <n v="35"/>
    <s v="Friday"/>
    <x v="3"/>
    <d v="2008-04-11T00:00:00"/>
  </r>
  <r>
    <s v="Rodman"/>
    <s v="Johnny"/>
    <n v="35"/>
    <m/>
    <n v="35"/>
    <s v="Saturday"/>
    <x v="3"/>
    <d v="2008-04-12T00:00:00"/>
  </r>
  <r>
    <s v="Roselius"/>
    <s v="Reginald"/>
    <n v="35"/>
    <m/>
    <n v="35"/>
    <s v="Saturday"/>
    <x v="3"/>
    <d v="2008-04-12T00:00:00"/>
  </r>
  <r>
    <s v="Stanton"/>
    <s v="Catrina"/>
    <n v="35"/>
    <m/>
    <n v="35"/>
    <s v="Monday"/>
    <x v="3"/>
    <d v="2008-04-07T00:00:00"/>
  </r>
  <r>
    <s v="Walker"/>
    <s v="Donny"/>
    <n v="50"/>
    <m/>
    <n v="50"/>
    <s v="Tuesday"/>
    <x v="1"/>
    <d v="2008-04-08T00:00:00"/>
  </r>
  <r>
    <s v="Watchel"/>
    <s v="Faye"/>
    <n v="35"/>
    <m/>
    <n v="35"/>
    <s v="Wednesday"/>
    <x v="3"/>
    <d v="2008-04-09T00:00:00"/>
  </r>
  <r>
    <s v="Watts"/>
    <s v="Kelly"/>
    <n v="75"/>
    <m/>
    <n v="75"/>
    <s v="Friday"/>
    <x v="2"/>
    <d v="2008-04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685AD-F39C-4BA5-9D34-54401A49311D}" name="PivotTable34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1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tandard Fe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DA20A-040A-429B-8054-9541B4F74E40}" name="PivotTable49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1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Weekly Charge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F1A3-4834-4469-B6A2-B966F7849CAF}">
  <dimension ref="A1:B7"/>
  <sheetViews>
    <sheetView workbookViewId="0"/>
  </sheetViews>
  <sheetFormatPr defaultRowHeight="14.4" x14ac:dyDescent="0.3"/>
  <cols>
    <col min="1" max="1" width="13.88671875" bestFit="1" customWidth="1"/>
    <col min="2" max="2" width="18.6640625" bestFit="1" customWidth="1"/>
  </cols>
  <sheetData>
    <row r="1" spans="1:2" x14ac:dyDescent="0.3">
      <c r="A1" s="11" t="s">
        <v>66</v>
      </c>
      <c r="B1" t="s">
        <v>95</v>
      </c>
    </row>
    <row r="2" spans="1:2" x14ac:dyDescent="0.3">
      <c r="A2" t="s">
        <v>54</v>
      </c>
      <c r="B2" s="12">
        <v>120</v>
      </c>
    </row>
    <row r="3" spans="1:2" x14ac:dyDescent="0.3">
      <c r="A3" t="s">
        <v>55</v>
      </c>
      <c r="B3" s="12">
        <v>175</v>
      </c>
    </row>
    <row r="4" spans="1:2" x14ac:dyDescent="0.3">
      <c r="A4" t="s">
        <v>56</v>
      </c>
      <c r="B4" s="12">
        <v>110</v>
      </c>
    </row>
    <row r="5" spans="1:2" x14ac:dyDescent="0.3">
      <c r="A5" t="s">
        <v>57</v>
      </c>
      <c r="B5" s="12">
        <v>160</v>
      </c>
    </row>
    <row r="6" spans="1:2" x14ac:dyDescent="0.3">
      <c r="A6" t="s">
        <v>58</v>
      </c>
      <c r="B6" s="12">
        <v>220</v>
      </c>
    </row>
    <row r="7" spans="1:2" x14ac:dyDescent="0.3">
      <c r="A7" t="s">
        <v>59</v>
      </c>
      <c r="B7" s="12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8E48-EB5F-46A6-90A8-24D8249F9703}">
  <dimension ref="A1:B5"/>
  <sheetViews>
    <sheetView workbookViewId="0"/>
  </sheetViews>
  <sheetFormatPr defaultRowHeight="14.4" x14ac:dyDescent="0.3"/>
  <cols>
    <col min="1" max="1" width="11.33203125" bestFit="1" customWidth="1"/>
    <col min="2" max="2" width="25.88671875" bestFit="1" customWidth="1"/>
  </cols>
  <sheetData>
    <row r="1" spans="1:2" x14ac:dyDescent="0.3">
      <c r="A1" s="11" t="s">
        <v>60</v>
      </c>
      <c r="B1" t="s">
        <v>96</v>
      </c>
    </row>
    <row r="2" spans="1:2" x14ac:dyDescent="0.3">
      <c r="A2" t="s">
        <v>65</v>
      </c>
      <c r="B2" s="12">
        <v>225</v>
      </c>
    </row>
    <row r="3" spans="1:2" x14ac:dyDescent="0.3">
      <c r="A3" t="s">
        <v>62</v>
      </c>
      <c r="B3" s="12">
        <v>315</v>
      </c>
    </row>
    <row r="4" spans="1:2" x14ac:dyDescent="0.3">
      <c r="A4" t="s">
        <v>61</v>
      </c>
      <c r="B4" s="12">
        <v>320</v>
      </c>
    </row>
    <row r="5" spans="1:2" x14ac:dyDescent="0.3">
      <c r="A5" t="s">
        <v>64</v>
      </c>
      <c r="B5" s="12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zoomScaleNormal="100" workbookViewId="0">
      <selection activeCell="E8" sqref="E8"/>
    </sheetView>
  </sheetViews>
  <sheetFormatPr defaultColWidth="9.109375" defaultRowHeight="13.8" x14ac:dyDescent="0.25"/>
  <cols>
    <col min="1" max="1" width="20.109375" style="2" customWidth="1"/>
    <col min="2" max="2" width="10.5546875" style="2" bestFit="1" customWidth="1"/>
    <col min="3" max="3" width="15.109375" style="2" customWidth="1"/>
    <col min="4" max="4" width="25.109375" style="2" customWidth="1"/>
    <col min="5" max="5" width="24" style="2" customWidth="1"/>
    <col min="6" max="7" width="12.5546875" style="2" customWidth="1"/>
    <col min="8" max="8" width="12.109375" style="2" customWidth="1"/>
    <col min="9" max="16384" width="9.109375" style="2"/>
  </cols>
  <sheetData>
    <row r="1" spans="1:8" x14ac:dyDescent="0.25">
      <c r="A1" s="2" t="s">
        <v>0</v>
      </c>
      <c r="B1" s="2" t="s">
        <v>53</v>
      </c>
      <c r="C1" s="2" t="s">
        <v>71</v>
      </c>
      <c r="D1" s="2" t="s">
        <v>68</v>
      </c>
      <c r="E1" s="2" t="s">
        <v>72</v>
      </c>
      <c r="F1" s="2" t="s">
        <v>66</v>
      </c>
      <c r="G1" s="2" t="s">
        <v>60</v>
      </c>
      <c r="H1" s="2" t="s">
        <v>63</v>
      </c>
    </row>
    <row r="2" spans="1:8" x14ac:dyDescent="0.25">
      <c r="A2" s="2" t="s">
        <v>25</v>
      </c>
      <c r="B2" s="2" t="s">
        <v>26</v>
      </c>
      <c r="C2" s="2">
        <f>VLOOKUP(G2,$A$44:$B$47,2,FALSE)</f>
        <v>25</v>
      </c>
      <c r="D2" s="2">
        <v>10</v>
      </c>
      <c r="E2" s="5">
        <f>C2+D2</f>
        <v>35</v>
      </c>
      <c r="F2" s="5" t="s">
        <v>54</v>
      </c>
      <c r="G2" s="2" t="s">
        <v>64</v>
      </c>
      <c r="H2" s="3">
        <v>39545</v>
      </c>
    </row>
    <row r="3" spans="1:8" x14ac:dyDescent="0.25">
      <c r="A3" s="2" t="s">
        <v>39</v>
      </c>
      <c r="B3" s="2" t="s">
        <v>40</v>
      </c>
      <c r="C3" s="2">
        <f t="shared" ref="C3:C26" si="0">VLOOKUP(G3,$A$44:$B$47,2,FALSE)</f>
        <v>50</v>
      </c>
      <c r="D3" s="2">
        <v>15</v>
      </c>
      <c r="E3" s="6">
        <f t="shared" ref="E3:E26" si="1">C3+D3</f>
        <v>65</v>
      </c>
      <c r="F3" s="6" t="s">
        <v>55</v>
      </c>
      <c r="G3" s="2" t="s">
        <v>62</v>
      </c>
      <c r="H3" s="3">
        <v>39546</v>
      </c>
    </row>
    <row r="4" spans="1:8" x14ac:dyDescent="0.25">
      <c r="A4" s="2" t="s">
        <v>27</v>
      </c>
      <c r="B4" s="2" t="s">
        <v>28</v>
      </c>
      <c r="C4" s="2">
        <f t="shared" si="0"/>
        <v>25</v>
      </c>
      <c r="E4" s="7">
        <f t="shared" si="1"/>
        <v>25</v>
      </c>
      <c r="F4" s="7" t="s">
        <v>56</v>
      </c>
      <c r="G4" s="2" t="s">
        <v>64</v>
      </c>
      <c r="H4" s="3">
        <v>39547</v>
      </c>
    </row>
    <row r="5" spans="1:8" x14ac:dyDescent="0.25">
      <c r="A5" s="2" t="s">
        <v>7</v>
      </c>
      <c r="B5" s="2" t="s">
        <v>8</v>
      </c>
      <c r="C5" s="2">
        <f t="shared" si="0"/>
        <v>75</v>
      </c>
      <c r="E5" s="8">
        <f t="shared" si="1"/>
        <v>75</v>
      </c>
      <c r="F5" s="8" t="s">
        <v>57</v>
      </c>
      <c r="G5" s="2" t="s">
        <v>65</v>
      </c>
      <c r="H5" s="3">
        <v>39548</v>
      </c>
    </row>
    <row r="6" spans="1:8" x14ac:dyDescent="0.25">
      <c r="A6" s="2" t="s">
        <v>9</v>
      </c>
      <c r="B6" s="2" t="s">
        <v>10</v>
      </c>
      <c r="C6" s="2">
        <f t="shared" si="0"/>
        <v>75</v>
      </c>
      <c r="E6" s="9">
        <f t="shared" si="1"/>
        <v>75</v>
      </c>
      <c r="F6" s="9" t="s">
        <v>58</v>
      </c>
      <c r="G6" s="2" t="s">
        <v>65</v>
      </c>
      <c r="H6" s="3">
        <v>39549</v>
      </c>
    </row>
    <row r="7" spans="1:8" x14ac:dyDescent="0.25">
      <c r="A7" s="2" t="s">
        <v>45</v>
      </c>
      <c r="B7" s="2" t="s">
        <v>46</v>
      </c>
      <c r="C7" s="2">
        <f t="shared" si="0"/>
        <v>35</v>
      </c>
      <c r="E7" s="2">
        <f t="shared" si="1"/>
        <v>35</v>
      </c>
      <c r="F7" s="2" t="s">
        <v>59</v>
      </c>
      <c r="G7" s="2" t="s">
        <v>61</v>
      </c>
      <c r="H7" s="3">
        <v>39550</v>
      </c>
    </row>
    <row r="8" spans="1:8" x14ac:dyDescent="0.25">
      <c r="A8" s="2" t="s">
        <v>31</v>
      </c>
      <c r="B8" s="2" t="s">
        <v>32</v>
      </c>
      <c r="C8" s="2">
        <f t="shared" si="0"/>
        <v>25</v>
      </c>
      <c r="E8" s="2">
        <f t="shared" si="1"/>
        <v>25</v>
      </c>
      <c r="F8" s="2" t="s">
        <v>59</v>
      </c>
      <c r="G8" s="2" t="s">
        <v>64</v>
      </c>
      <c r="H8" s="3">
        <v>39550</v>
      </c>
    </row>
    <row r="9" spans="1:8" x14ac:dyDescent="0.25">
      <c r="A9" s="2" t="s">
        <v>13</v>
      </c>
      <c r="B9" s="2" t="s">
        <v>14</v>
      </c>
      <c r="C9" s="2">
        <f t="shared" si="0"/>
        <v>35</v>
      </c>
      <c r="E9" s="5">
        <f t="shared" si="1"/>
        <v>35</v>
      </c>
      <c r="F9" s="5" t="s">
        <v>54</v>
      </c>
      <c r="G9" s="2" t="s">
        <v>61</v>
      </c>
      <c r="H9" s="3">
        <v>39545</v>
      </c>
    </row>
    <row r="10" spans="1:8" x14ac:dyDescent="0.25">
      <c r="A10" s="2" t="s">
        <v>47</v>
      </c>
      <c r="B10" s="2" t="s">
        <v>48</v>
      </c>
      <c r="C10" s="2">
        <f t="shared" si="0"/>
        <v>50</v>
      </c>
      <c r="E10" s="6">
        <f t="shared" si="1"/>
        <v>50</v>
      </c>
      <c r="F10" s="6" t="s">
        <v>55</v>
      </c>
      <c r="G10" s="2" t="s">
        <v>62</v>
      </c>
      <c r="H10" s="3">
        <v>39546</v>
      </c>
    </row>
    <row r="11" spans="1:8" x14ac:dyDescent="0.25">
      <c r="A11" s="2" t="s">
        <v>33</v>
      </c>
      <c r="B11" s="2" t="s">
        <v>34</v>
      </c>
      <c r="C11" s="2">
        <f t="shared" si="0"/>
        <v>25</v>
      </c>
      <c r="E11" s="7">
        <f t="shared" si="1"/>
        <v>25</v>
      </c>
      <c r="F11" s="7" t="s">
        <v>56</v>
      </c>
      <c r="G11" s="2" t="s">
        <v>64</v>
      </c>
      <c r="H11" s="3">
        <v>39547</v>
      </c>
    </row>
    <row r="12" spans="1:8" x14ac:dyDescent="0.25">
      <c r="A12" s="2" t="s">
        <v>11</v>
      </c>
      <c r="B12" s="2" t="s">
        <v>12</v>
      </c>
      <c r="C12" s="2">
        <f t="shared" si="0"/>
        <v>50</v>
      </c>
      <c r="E12" s="8">
        <f t="shared" si="1"/>
        <v>50</v>
      </c>
      <c r="F12" s="8" t="s">
        <v>57</v>
      </c>
      <c r="G12" s="2" t="s">
        <v>62</v>
      </c>
      <c r="H12" s="3">
        <v>39548</v>
      </c>
    </row>
    <row r="13" spans="1:8" x14ac:dyDescent="0.25">
      <c r="A13" s="2" t="s">
        <v>29</v>
      </c>
      <c r="B13" s="2" t="s">
        <v>30</v>
      </c>
      <c r="C13" s="2">
        <f t="shared" si="0"/>
        <v>35</v>
      </c>
      <c r="D13" s="2">
        <v>5</v>
      </c>
      <c r="E13" s="9">
        <f t="shared" si="1"/>
        <v>40</v>
      </c>
      <c r="F13" s="9" t="s">
        <v>58</v>
      </c>
      <c r="G13" s="2" t="s">
        <v>61</v>
      </c>
      <c r="H13" s="3">
        <v>39549</v>
      </c>
    </row>
    <row r="14" spans="1:8" x14ac:dyDescent="0.25">
      <c r="A14" s="2" t="s">
        <v>49</v>
      </c>
      <c r="B14" s="2" t="s">
        <v>50</v>
      </c>
      <c r="C14" s="2">
        <f t="shared" si="0"/>
        <v>50</v>
      </c>
      <c r="E14" s="2">
        <f t="shared" si="1"/>
        <v>50</v>
      </c>
      <c r="F14" s="2" t="s">
        <v>59</v>
      </c>
      <c r="G14" s="2" t="s">
        <v>62</v>
      </c>
      <c r="H14" s="3">
        <v>39550</v>
      </c>
    </row>
    <row r="15" spans="1:8" x14ac:dyDescent="0.25">
      <c r="A15" s="2" t="s">
        <v>15</v>
      </c>
      <c r="B15" s="2" t="s">
        <v>16</v>
      </c>
      <c r="C15" s="2">
        <f t="shared" si="0"/>
        <v>50</v>
      </c>
      <c r="E15" s="2">
        <f t="shared" si="1"/>
        <v>50</v>
      </c>
      <c r="F15" s="2" t="s">
        <v>59</v>
      </c>
      <c r="G15" s="2" t="s">
        <v>62</v>
      </c>
      <c r="H15" s="3">
        <v>39550</v>
      </c>
    </row>
    <row r="16" spans="1:8" x14ac:dyDescent="0.25">
      <c r="A16" s="2" t="s">
        <v>35</v>
      </c>
      <c r="B16" s="2" t="s">
        <v>36</v>
      </c>
      <c r="C16" s="2">
        <f t="shared" si="0"/>
        <v>25</v>
      </c>
      <c r="E16" s="5">
        <f t="shared" si="1"/>
        <v>25</v>
      </c>
      <c r="F16" s="5" t="s">
        <v>54</v>
      </c>
      <c r="G16" s="2" t="s">
        <v>64</v>
      </c>
      <c r="H16" s="3">
        <v>39545</v>
      </c>
    </row>
    <row r="17" spans="1:8" x14ac:dyDescent="0.25">
      <c r="A17" s="2" t="s">
        <v>17</v>
      </c>
      <c r="B17" s="2" t="s">
        <v>18</v>
      </c>
      <c r="C17" s="2">
        <f t="shared" si="0"/>
        <v>25</v>
      </c>
      <c r="E17" s="6">
        <f t="shared" si="1"/>
        <v>25</v>
      </c>
      <c r="F17" s="6" t="s">
        <v>55</v>
      </c>
      <c r="G17" s="2" t="s">
        <v>64</v>
      </c>
      <c r="H17" s="3">
        <v>39546</v>
      </c>
    </row>
    <row r="18" spans="1:8" x14ac:dyDescent="0.25">
      <c r="A18" s="2" t="s">
        <v>51</v>
      </c>
      <c r="B18" s="2" t="s">
        <v>52</v>
      </c>
      <c r="C18" s="2">
        <f t="shared" si="0"/>
        <v>25</v>
      </c>
      <c r="E18" s="7">
        <f t="shared" si="1"/>
        <v>25</v>
      </c>
      <c r="F18" s="7" t="s">
        <v>56</v>
      </c>
      <c r="G18" s="2" t="s">
        <v>64</v>
      </c>
      <c r="H18" s="3">
        <v>39547</v>
      </c>
    </row>
    <row r="19" spans="1:8" x14ac:dyDescent="0.25">
      <c r="A19" s="2" t="s">
        <v>43</v>
      </c>
      <c r="B19" s="2" t="s">
        <v>44</v>
      </c>
      <c r="C19" s="2">
        <f t="shared" si="0"/>
        <v>35</v>
      </c>
      <c r="E19" s="8">
        <f t="shared" si="1"/>
        <v>35</v>
      </c>
      <c r="F19" s="8" t="s">
        <v>57</v>
      </c>
      <c r="G19" s="2" t="s">
        <v>61</v>
      </c>
      <c r="H19" s="3">
        <v>39548</v>
      </c>
    </row>
    <row r="20" spans="1:8" x14ac:dyDescent="0.25">
      <c r="A20" s="2" t="s">
        <v>41</v>
      </c>
      <c r="B20" s="2" t="s">
        <v>42</v>
      </c>
      <c r="C20" s="2">
        <f t="shared" si="0"/>
        <v>35</v>
      </c>
      <c r="E20" s="9">
        <f t="shared" si="1"/>
        <v>35</v>
      </c>
      <c r="F20" s="9" t="s">
        <v>58</v>
      </c>
      <c r="G20" s="2" t="s">
        <v>61</v>
      </c>
      <c r="H20" s="3">
        <v>39549</v>
      </c>
    </row>
    <row r="21" spans="1:8" x14ac:dyDescent="0.25">
      <c r="A21" s="2" t="s">
        <v>3</v>
      </c>
      <c r="B21" s="2" t="s">
        <v>4</v>
      </c>
      <c r="C21" s="2">
        <f t="shared" si="0"/>
        <v>35</v>
      </c>
      <c r="E21" s="2">
        <f t="shared" si="1"/>
        <v>35</v>
      </c>
      <c r="F21" s="2" t="s">
        <v>59</v>
      </c>
      <c r="G21" s="2" t="s">
        <v>61</v>
      </c>
      <c r="H21" s="3">
        <v>39550</v>
      </c>
    </row>
    <row r="22" spans="1:8" x14ac:dyDescent="0.25">
      <c r="A22" s="2" t="s">
        <v>19</v>
      </c>
      <c r="B22" s="2" t="s">
        <v>20</v>
      </c>
      <c r="C22" s="2">
        <f t="shared" si="0"/>
        <v>35</v>
      </c>
      <c r="E22" s="2">
        <f t="shared" si="1"/>
        <v>35</v>
      </c>
      <c r="F22" s="2" t="s">
        <v>59</v>
      </c>
      <c r="G22" s="2" t="s">
        <v>61</v>
      </c>
      <c r="H22" s="3">
        <v>39550</v>
      </c>
    </row>
    <row r="23" spans="1:8" x14ac:dyDescent="0.25">
      <c r="A23" s="2" t="s">
        <v>21</v>
      </c>
      <c r="B23" s="2" t="s">
        <v>22</v>
      </c>
      <c r="C23" s="2">
        <f t="shared" si="0"/>
        <v>35</v>
      </c>
      <c r="E23" s="5">
        <f t="shared" si="1"/>
        <v>35</v>
      </c>
      <c r="F23" s="5" t="s">
        <v>54</v>
      </c>
      <c r="G23" s="2" t="s">
        <v>61</v>
      </c>
      <c r="H23" s="3">
        <v>39545</v>
      </c>
    </row>
    <row r="24" spans="1:8" x14ac:dyDescent="0.25">
      <c r="A24" s="2" t="s">
        <v>23</v>
      </c>
      <c r="B24" s="2" t="s">
        <v>24</v>
      </c>
      <c r="C24" s="2">
        <f t="shared" si="0"/>
        <v>50</v>
      </c>
      <c r="E24" s="6">
        <f t="shared" si="1"/>
        <v>50</v>
      </c>
      <c r="F24" s="6" t="s">
        <v>55</v>
      </c>
      <c r="G24" s="2" t="s">
        <v>62</v>
      </c>
      <c r="H24" s="3">
        <v>39546</v>
      </c>
    </row>
    <row r="25" spans="1:8" x14ac:dyDescent="0.25">
      <c r="A25" s="2" t="s">
        <v>37</v>
      </c>
      <c r="B25" s="2" t="s">
        <v>38</v>
      </c>
      <c r="C25" s="2">
        <f t="shared" si="0"/>
        <v>35</v>
      </c>
      <c r="E25" s="7">
        <f t="shared" si="1"/>
        <v>35</v>
      </c>
      <c r="F25" s="7" t="s">
        <v>56</v>
      </c>
      <c r="G25" s="2" t="s">
        <v>61</v>
      </c>
      <c r="H25" s="3">
        <v>39547</v>
      </c>
    </row>
    <row r="26" spans="1:8" x14ac:dyDescent="0.25">
      <c r="A26" s="2" t="s">
        <v>5</v>
      </c>
      <c r="B26" s="2" t="s">
        <v>6</v>
      </c>
      <c r="C26" s="2">
        <f t="shared" si="0"/>
        <v>75</v>
      </c>
      <c r="E26" s="9">
        <f t="shared" si="1"/>
        <v>75</v>
      </c>
      <c r="F26" s="9" t="s">
        <v>58</v>
      </c>
      <c r="G26" s="2" t="s">
        <v>65</v>
      </c>
      <c r="H26" s="3">
        <v>39549</v>
      </c>
    </row>
    <row r="28" spans="1:8" x14ac:dyDescent="0.25">
      <c r="A28" s="4" t="s">
        <v>73</v>
      </c>
    </row>
    <row r="29" spans="1:8" x14ac:dyDescent="0.25">
      <c r="A29" s="2">
        <f>COUNTA(A2:A26)</f>
        <v>25</v>
      </c>
    </row>
    <row r="32" spans="1:8" x14ac:dyDescent="0.25">
      <c r="A32" s="4" t="s">
        <v>74</v>
      </c>
    </row>
    <row r="33" spans="1:4" x14ac:dyDescent="0.25">
      <c r="A33" s="2" t="s">
        <v>54</v>
      </c>
      <c r="B33" s="2">
        <f>SUMIF($F$2:$F$26, A33, $E$2:$E$26)</f>
        <v>130</v>
      </c>
    </row>
    <row r="34" spans="1:4" x14ac:dyDescent="0.25">
      <c r="A34" s="2" t="s">
        <v>55</v>
      </c>
      <c r="B34" s="2">
        <f t="shared" ref="B34:B38" si="2">SUMIF($F$2:$F$26, A34, $E$2:$E$26)</f>
        <v>190</v>
      </c>
    </row>
    <row r="35" spans="1:4" x14ac:dyDescent="0.25">
      <c r="A35" s="2" t="s">
        <v>56</v>
      </c>
      <c r="B35" s="2">
        <f t="shared" si="2"/>
        <v>110</v>
      </c>
    </row>
    <row r="36" spans="1:4" x14ac:dyDescent="0.25">
      <c r="A36" s="2" t="s">
        <v>57</v>
      </c>
      <c r="B36" s="2">
        <f t="shared" si="2"/>
        <v>160</v>
      </c>
    </row>
    <row r="37" spans="1:4" x14ac:dyDescent="0.25">
      <c r="A37" s="2" t="s">
        <v>58</v>
      </c>
      <c r="B37" s="2">
        <f t="shared" si="2"/>
        <v>225</v>
      </c>
    </row>
    <row r="38" spans="1:4" x14ac:dyDescent="0.25">
      <c r="A38" s="2" t="s">
        <v>59</v>
      </c>
      <c r="B38" s="2">
        <f t="shared" si="2"/>
        <v>230</v>
      </c>
    </row>
    <row r="39" spans="1:4" x14ac:dyDescent="0.25">
      <c r="A39" s="2" t="s">
        <v>75</v>
      </c>
      <c r="B39" s="2">
        <f>SUM(B33:B38)</f>
        <v>1045</v>
      </c>
    </row>
    <row r="40" spans="1:4" x14ac:dyDescent="0.25">
      <c r="A40" s="2" t="s">
        <v>76</v>
      </c>
      <c r="B40" s="2">
        <f>4*B39</f>
        <v>4180</v>
      </c>
    </row>
    <row r="41" spans="1:4" x14ac:dyDescent="0.25">
      <c r="A41" s="2" t="s">
        <v>81</v>
      </c>
      <c r="B41" s="2">
        <f>7*B40</f>
        <v>29260</v>
      </c>
    </row>
    <row r="42" spans="1:4" x14ac:dyDescent="0.25">
      <c r="A42" s="4" t="s">
        <v>77</v>
      </c>
    </row>
    <row r="43" spans="1:4" x14ac:dyDescent="0.25">
      <c r="A43" s="2" t="s">
        <v>60</v>
      </c>
      <c r="B43" s="2" t="s">
        <v>78</v>
      </c>
      <c r="C43" s="2" t="s">
        <v>79</v>
      </c>
      <c r="D43" s="2" t="s">
        <v>80</v>
      </c>
    </row>
    <row r="44" spans="1:4" x14ac:dyDescent="0.25">
      <c r="A44" s="2" t="s">
        <v>64</v>
      </c>
      <c r="B44" s="2">
        <v>25</v>
      </c>
      <c r="C44" s="2">
        <f>COUNTIF($G$2:$G$26, A44)</f>
        <v>7</v>
      </c>
      <c r="D44" s="2">
        <f>SUMIF($G$2:$G$26, A44, $E$2:$E$26)</f>
        <v>185</v>
      </c>
    </row>
    <row r="45" spans="1:4" x14ac:dyDescent="0.25">
      <c r="A45" s="2" t="s">
        <v>61</v>
      </c>
      <c r="B45" s="2">
        <v>35</v>
      </c>
      <c r="C45" s="2">
        <f t="shared" ref="C45:C47" si="3">COUNTIF(G3:G27, A45)</f>
        <v>9</v>
      </c>
      <c r="D45" s="2">
        <f t="shared" ref="D45:D47" si="4">SUMIF($G$2:$G$26, A45, $E$2:$E$26)</f>
        <v>320</v>
      </c>
    </row>
    <row r="46" spans="1:4" x14ac:dyDescent="0.25">
      <c r="A46" s="2" t="s">
        <v>62</v>
      </c>
      <c r="B46" s="2">
        <v>50</v>
      </c>
      <c r="C46" s="2">
        <f t="shared" si="3"/>
        <v>5</v>
      </c>
      <c r="D46" s="2">
        <f t="shared" si="4"/>
        <v>315</v>
      </c>
    </row>
    <row r="47" spans="1:4" x14ac:dyDescent="0.25">
      <c r="A47" s="2" t="s">
        <v>65</v>
      </c>
      <c r="B47" s="2">
        <v>75</v>
      </c>
      <c r="C47" s="2">
        <f t="shared" si="3"/>
        <v>3</v>
      </c>
      <c r="D47" s="2">
        <f t="shared" si="4"/>
        <v>225</v>
      </c>
    </row>
  </sheetData>
  <pageMargins left="0.7" right="0.7" top="0.75" bottom="0.75" header="0.3" footer="0.3"/>
  <pageSetup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4" workbookViewId="0">
      <selection activeCell="E13" sqref="E13"/>
    </sheetView>
  </sheetViews>
  <sheetFormatPr defaultRowHeight="14.4" x14ac:dyDescent="0.3"/>
  <cols>
    <col min="1" max="1" width="13.5546875" bestFit="1" customWidth="1"/>
    <col min="2" max="2" width="11.109375" bestFit="1" customWidth="1"/>
    <col min="3" max="3" width="10.5546875" bestFit="1" customWidth="1"/>
    <col min="4" max="4" width="7.44140625" customWidth="1"/>
    <col min="5" max="5" width="25" bestFit="1" customWidth="1"/>
    <col min="6" max="6" width="25" customWidth="1"/>
    <col min="7" max="7" width="12.44140625" bestFit="1" customWidth="1"/>
    <col min="8" max="8" width="12.44140625" customWidth="1"/>
    <col min="9" max="9" width="43.109375" bestFit="1" customWidth="1"/>
  </cols>
  <sheetData>
    <row r="1" spans="1:9" x14ac:dyDescent="0.3">
      <c r="A1" t="s">
        <v>67</v>
      </c>
      <c r="B1" t="s">
        <v>0</v>
      </c>
      <c r="C1" t="s">
        <v>53</v>
      </c>
      <c r="D1" t="s">
        <v>82</v>
      </c>
      <c r="E1" t="s">
        <v>70</v>
      </c>
      <c r="F1" t="s">
        <v>83</v>
      </c>
      <c r="G1" t="s">
        <v>1</v>
      </c>
      <c r="H1" t="s">
        <v>84</v>
      </c>
      <c r="I1" t="s">
        <v>2</v>
      </c>
    </row>
    <row r="2" spans="1:9" x14ac:dyDescent="0.3">
      <c r="A2" s="1">
        <v>39545</v>
      </c>
      <c r="B2" t="s">
        <v>25</v>
      </c>
      <c r="C2" t="s">
        <v>26</v>
      </c>
      <c r="D2">
        <f t="shared" ref="D2:D26" si="0">VLOOKUP(B2,Table1,5,FALSE)</f>
        <v>35</v>
      </c>
      <c r="E2">
        <v>12</v>
      </c>
      <c r="F2">
        <f>D2+E2</f>
        <v>47</v>
      </c>
      <c r="G2">
        <v>47</v>
      </c>
      <c r="H2">
        <f>F2-G2</f>
        <v>0</v>
      </c>
    </row>
    <row r="3" spans="1:9" x14ac:dyDescent="0.3">
      <c r="A3" s="1">
        <v>39545</v>
      </c>
      <c r="B3" t="s">
        <v>13</v>
      </c>
      <c r="C3" t="s">
        <v>14</v>
      </c>
      <c r="D3">
        <f t="shared" si="0"/>
        <v>35</v>
      </c>
      <c r="F3">
        <f t="shared" ref="F3:F26" si="1">D3+E3</f>
        <v>35</v>
      </c>
      <c r="G3">
        <v>35</v>
      </c>
      <c r="H3">
        <f t="shared" ref="H3:H26" si="2">F3-G3</f>
        <v>0</v>
      </c>
    </row>
    <row r="4" spans="1:9" x14ac:dyDescent="0.3">
      <c r="A4" s="1">
        <v>39545</v>
      </c>
      <c r="B4" t="s">
        <v>35</v>
      </c>
      <c r="C4" t="s">
        <v>36</v>
      </c>
      <c r="D4">
        <f t="shared" si="0"/>
        <v>25</v>
      </c>
      <c r="F4">
        <f t="shared" si="1"/>
        <v>25</v>
      </c>
      <c r="G4">
        <v>25</v>
      </c>
      <c r="H4">
        <f t="shared" si="2"/>
        <v>0</v>
      </c>
    </row>
    <row r="5" spans="1:9" x14ac:dyDescent="0.3">
      <c r="A5" s="1">
        <v>39545</v>
      </c>
      <c r="B5" t="s">
        <v>21</v>
      </c>
      <c r="C5" t="s">
        <v>22</v>
      </c>
      <c r="D5">
        <f t="shared" si="0"/>
        <v>35</v>
      </c>
      <c r="F5">
        <f t="shared" si="1"/>
        <v>35</v>
      </c>
      <c r="G5">
        <v>35</v>
      </c>
      <c r="H5">
        <f t="shared" si="2"/>
        <v>0</v>
      </c>
    </row>
    <row r="6" spans="1:9" x14ac:dyDescent="0.3">
      <c r="A6" s="1">
        <v>39546</v>
      </c>
      <c r="B6" t="s">
        <v>39</v>
      </c>
      <c r="C6" t="s">
        <v>40</v>
      </c>
      <c r="D6">
        <f t="shared" si="0"/>
        <v>65</v>
      </c>
      <c r="F6">
        <f t="shared" si="1"/>
        <v>65</v>
      </c>
      <c r="G6">
        <v>35</v>
      </c>
      <c r="H6">
        <f t="shared" si="2"/>
        <v>30</v>
      </c>
    </row>
    <row r="7" spans="1:9" x14ac:dyDescent="0.3">
      <c r="A7" s="1">
        <v>39546</v>
      </c>
      <c r="B7" t="s">
        <v>47</v>
      </c>
      <c r="C7" t="s">
        <v>48</v>
      </c>
      <c r="D7">
        <f t="shared" si="0"/>
        <v>50</v>
      </c>
      <c r="E7">
        <v>25</v>
      </c>
      <c r="F7">
        <f t="shared" si="1"/>
        <v>75</v>
      </c>
      <c r="G7">
        <v>75</v>
      </c>
      <c r="H7">
        <f t="shared" si="2"/>
        <v>0</v>
      </c>
    </row>
    <row r="8" spans="1:9" x14ac:dyDescent="0.3">
      <c r="A8" s="1">
        <v>39546</v>
      </c>
      <c r="B8" t="s">
        <v>17</v>
      </c>
      <c r="C8" t="s">
        <v>18</v>
      </c>
      <c r="D8">
        <f t="shared" si="0"/>
        <v>25</v>
      </c>
      <c r="F8">
        <f t="shared" si="1"/>
        <v>25</v>
      </c>
      <c r="G8">
        <v>25</v>
      </c>
      <c r="H8">
        <f t="shared" si="2"/>
        <v>0</v>
      </c>
    </row>
    <row r="9" spans="1:9" x14ac:dyDescent="0.3">
      <c r="A9" s="1">
        <v>39546</v>
      </c>
      <c r="B9" t="s">
        <v>23</v>
      </c>
      <c r="C9" t="s">
        <v>24</v>
      </c>
      <c r="D9">
        <f t="shared" si="0"/>
        <v>50</v>
      </c>
      <c r="F9">
        <f t="shared" si="1"/>
        <v>50</v>
      </c>
      <c r="G9">
        <v>40</v>
      </c>
      <c r="H9">
        <f t="shared" si="2"/>
        <v>10</v>
      </c>
    </row>
    <row r="10" spans="1:9" x14ac:dyDescent="0.3">
      <c r="A10" s="1">
        <v>39547</v>
      </c>
      <c r="B10" t="s">
        <v>27</v>
      </c>
      <c r="C10" t="s">
        <v>28</v>
      </c>
      <c r="D10">
        <f t="shared" si="0"/>
        <v>25</v>
      </c>
      <c r="E10">
        <v>50</v>
      </c>
      <c r="F10">
        <f t="shared" si="1"/>
        <v>75</v>
      </c>
      <c r="G10">
        <v>75</v>
      </c>
      <c r="H10">
        <f t="shared" si="2"/>
        <v>0</v>
      </c>
    </row>
    <row r="11" spans="1:9" x14ac:dyDescent="0.3">
      <c r="A11" s="1">
        <v>39547</v>
      </c>
      <c r="B11" t="s">
        <v>33</v>
      </c>
      <c r="C11" t="s">
        <v>34</v>
      </c>
      <c r="D11">
        <f t="shared" si="0"/>
        <v>25</v>
      </c>
      <c r="F11">
        <f t="shared" si="1"/>
        <v>25</v>
      </c>
      <c r="G11">
        <v>25</v>
      </c>
      <c r="H11">
        <f t="shared" si="2"/>
        <v>0</v>
      </c>
    </row>
    <row r="12" spans="1:9" x14ac:dyDescent="0.3">
      <c r="A12" s="1">
        <v>39547</v>
      </c>
      <c r="B12" t="s">
        <v>51</v>
      </c>
      <c r="C12" t="s">
        <v>52</v>
      </c>
      <c r="D12">
        <f t="shared" si="0"/>
        <v>25</v>
      </c>
      <c r="F12">
        <f t="shared" si="1"/>
        <v>25</v>
      </c>
      <c r="G12">
        <v>25</v>
      </c>
      <c r="H12">
        <f t="shared" si="2"/>
        <v>0</v>
      </c>
    </row>
    <row r="13" spans="1:9" x14ac:dyDescent="0.3">
      <c r="A13" s="1">
        <v>39547</v>
      </c>
      <c r="B13" t="s">
        <v>37</v>
      </c>
      <c r="C13" t="s">
        <v>38</v>
      </c>
      <c r="D13">
        <f t="shared" si="0"/>
        <v>35</v>
      </c>
      <c r="F13">
        <f t="shared" si="1"/>
        <v>35</v>
      </c>
      <c r="G13">
        <v>35</v>
      </c>
      <c r="H13">
        <f t="shared" si="2"/>
        <v>0</v>
      </c>
    </row>
    <row r="14" spans="1:9" x14ac:dyDescent="0.3">
      <c r="A14" s="1">
        <v>39548</v>
      </c>
      <c r="B14" t="s">
        <v>7</v>
      </c>
      <c r="C14" t="s">
        <v>8</v>
      </c>
      <c r="D14">
        <f t="shared" si="0"/>
        <v>75</v>
      </c>
      <c r="F14">
        <f t="shared" si="1"/>
        <v>75</v>
      </c>
      <c r="G14">
        <v>75</v>
      </c>
      <c r="H14">
        <f t="shared" si="2"/>
        <v>0</v>
      </c>
    </row>
    <row r="15" spans="1:9" x14ac:dyDescent="0.3">
      <c r="A15" s="1">
        <v>39548</v>
      </c>
      <c r="B15" t="s">
        <v>11</v>
      </c>
      <c r="C15" t="s">
        <v>12</v>
      </c>
      <c r="D15">
        <f t="shared" si="0"/>
        <v>50</v>
      </c>
      <c r="F15">
        <f t="shared" si="1"/>
        <v>50</v>
      </c>
      <c r="G15">
        <v>50</v>
      </c>
      <c r="H15">
        <f t="shared" si="2"/>
        <v>0</v>
      </c>
    </row>
    <row r="16" spans="1:9" x14ac:dyDescent="0.3">
      <c r="A16" s="1">
        <v>39548</v>
      </c>
      <c r="B16" t="s">
        <v>43</v>
      </c>
      <c r="C16" t="s">
        <v>44</v>
      </c>
      <c r="D16">
        <f t="shared" si="0"/>
        <v>35</v>
      </c>
      <c r="F16">
        <f t="shared" si="1"/>
        <v>35</v>
      </c>
      <c r="G16">
        <v>35</v>
      </c>
      <c r="H16">
        <f t="shared" si="2"/>
        <v>0</v>
      </c>
    </row>
    <row r="17" spans="1:9" x14ac:dyDescent="0.3">
      <c r="A17" s="1">
        <v>39549</v>
      </c>
      <c r="B17" t="s">
        <v>9</v>
      </c>
      <c r="C17" t="s">
        <v>10</v>
      </c>
      <c r="D17">
        <f t="shared" si="0"/>
        <v>75</v>
      </c>
      <c r="F17">
        <f t="shared" si="1"/>
        <v>75</v>
      </c>
      <c r="G17">
        <v>75</v>
      </c>
      <c r="H17">
        <f t="shared" si="2"/>
        <v>0</v>
      </c>
    </row>
    <row r="18" spans="1:9" x14ac:dyDescent="0.3">
      <c r="A18" s="1">
        <v>39549</v>
      </c>
      <c r="B18" t="s">
        <v>29</v>
      </c>
      <c r="C18" t="s">
        <v>30</v>
      </c>
      <c r="D18">
        <f t="shared" si="0"/>
        <v>40</v>
      </c>
      <c r="F18">
        <f t="shared" si="1"/>
        <v>40</v>
      </c>
      <c r="G18">
        <v>40</v>
      </c>
      <c r="H18">
        <f t="shared" si="2"/>
        <v>0</v>
      </c>
    </row>
    <row r="19" spans="1:9" x14ac:dyDescent="0.3">
      <c r="A19" s="1">
        <v>39549</v>
      </c>
      <c r="B19" t="s">
        <v>41</v>
      </c>
      <c r="C19" t="s">
        <v>42</v>
      </c>
      <c r="D19">
        <f t="shared" si="0"/>
        <v>35</v>
      </c>
      <c r="E19">
        <v>17</v>
      </c>
      <c r="F19">
        <f t="shared" si="1"/>
        <v>52</v>
      </c>
      <c r="G19">
        <v>52</v>
      </c>
      <c r="H19">
        <f t="shared" si="2"/>
        <v>0</v>
      </c>
    </row>
    <row r="20" spans="1:9" x14ac:dyDescent="0.3">
      <c r="A20" s="1">
        <v>39549</v>
      </c>
      <c r="B20" t="s">
        <v>5</v>
      </c>
      <c r="C20" t="s">
        <v>6</v>
      </c>
      <c r="D20">
        <f t="shared" si="0"/>
        <v>75</v>
      </c>
      <c r="F20">
        <f t="shared" si="1"/>
        <v>75</v>
      </c>
      <c r="G20">
        <v>75</v>
      </c>
      <c r="H20">
        <f t="shared" si="2"/>
        <v>0</v>
      </c>
    </row>
    <row r="21" spans="1:9" x14ac:dyDescent="0.3">
      <c r="A21" s="1">
        <v>39550</v>
      </c>
      <c r="B21" t="s">
        <v>45</v>
      </c>
      <c r="C21" t="s">
        <v>46</v>
      </c>
      <c r="D21">
        <f t="shared" si="0"/>
        <v>35</v>
      </c>
      <c r="E21">
        <v>57</v>
      </c>
      <c r="F21">
        <f t="shared" si="1"/>
        <v>92</v>
      </c>
      <c r="G21">
        <v>100</v>
      </c>
      <c r="H21">
        <f t="shared" si="2"/>
        <v>-8</v>
      </c>
      <c r="I21" t="s">
        <v>69</v>
      </c>
    </row>
    <row r="22" spans="1:9" x14ac:dyDescent="0.3">
      <c r="A22" s="1">
        <v>39550</v>
      </c>
      <c r="B22" t="s">
        <v>31</v>
      </c>
      <c r="C22" t="s">
        <v>32</v>
      </c>
      <c r="D22">
        <f t="shared" si="0"/>
        <v>25</v>
      </c>
      <c r="F22">
        <f t="shared" si="1"/>
        <v>25</v>
      </c>
      <c r="G22">
        <v>25</v>
      </c>
      <c r="H22">
        <f t="shared" si="2"/>
        <v>0</v>
      </c>
    </row>
    <row r="23" spans="1:9" x14ac:dyDescent="0.3">
      <c r="A23" s="1">
        <v>39550</v>
      </c>
      <c r="B23" t="s">
        <v>49</v>
      </c>
      <c r="C23" t="s">
        <v>50</v>
      </c>
      <c r="D23">
        <f t="shared" si="0"/>
        <v>50</v>
      </c>
      <c r="E23">
        <v>30</v>
      </c>
      <c r="F23">
        <f t="shared" si="1"/>
        <v>80</v>
      </c>
      <c r="G23">
        <v>80</v>
      </c>
      <c r="H23">
        <f t="shared" si="2"/>
        <v>0</v>
      </c>
    </row>
    <row r="24" spans="1:9" x14ac:dyDescent="0.3">
      <c r="A24" s="1">
        <v>39550</v>
      </c>
      <c r="B24" t="s">
        <v>15</v>
      </c>
      <c r="C24" t="s">
        <v>16</v>
      </c>
      <c r="D24">
        <f t="shared" si="0"/>
        <v>50</v>
      </c>
      <c r="F24">
        <f t="shared" si="1"/>
        <v>50</v>
      </c>
      <c r="G24">
        <v>50</v>
      </c>
      <c r="H24">
        <f t="shared" si="2"/>
        <v>0</v>
      </c>
    </row>
    <row r="25" spans="1:9" x14ac:dyDescent="0.3">
      <c r="A25" s="1">
        <v>39550</v>
      </c>
      <c r="B25" t="s">
        <v>3</v>
      </c>
      <c r="C25" t="s">
        <v>4</v>
      </c>
      <c r="D25">
        <f t="shared" si="0"/>
        <v>35</v>
      </c>
      <c r="F25">
        <f t="shared" si="1"/>
        <v>35</v>
      </c>
      <c r="G25">
        <v>35</v>
      </c>
      <c r="H25">
        <f t="shared" si="2"/>
        <v>0</v>
      </c>
    </row>
    <row r="26" spans="1:9" x14ac:dyDescent="0.3">
      <c r="A26" s="1">
        <v>39550</v>
      </c>
      <c r="B26" t="s">
        <v>19</v>
      </c>
      <c r="C26" t="s">
        <v>20</v>
      </c>
      <c r="D26">
        <f t="shared" si="0"/>
        <v>35</v>
      </c>
      <c r="E26">
        <v>105</v>
      </c>
      <c r="F26">
        <f t="shared" si="1"/>
        <v>140</v>
      </c>
      <c r="G26">
        <v>140</v>
      </c>
      <c r="H26">
        <f t="shared" si="2"/>
        <v>0</v>
      </c>
    </row>
  </sheetData>
  <pageMargins left="0.7" right="0.7" top="0.75" bottom="0.75" header="0.3" footer="0.3"/>
  <pageSetup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tabSelected="1" topLeftCell="A8" workbookViewId="0">
      <selection activeCell="G19" sqref="G19"/>
    </sheetView>
  </sheetViews>
  <sheetFormatPr defaultRowHeight="14.4" x14ac:dyDescent="0.3"/>
  <cols>
    <col min="1" max="1" width="16.33203125" customWidth="1"/>
    <col min="2" max="2" width="21" customWidth="1"/>
    <col min="3" max="3" width="23.44140625" customWidth="1"/>
    <col min="4" max="4" width="19.109375" customWidth="1"/>
    <col min="5" max="5" width="10.88671875" bestFit="1" customWidth="1"/>
  </cols>
  <sheetData>
    <row r="1" spans="1:5" x14ac:dyDescent="0.3">
      <c r="A1" t="s">
        <v>85</v>
      </c>
      <c r="B1">
        <v>12000</v>
      </c>
    </row>
    <row r="2" spans="1:5" x14ac:dyDescent="0.3">
      <c r="A2" t="s">
        <v>86</v>
      </c>
      <c r="B2">
        <v>250</v>
      </c>
    </row>
    <row r="3" spans="1:5" x14ac:dyDescent="0.3">
      <c r="A3" t="s">
        <v>87</v>
      </c>
      <c r="B3">
        <f>B1-B2</f>
        <v>11750</v>
      </c>
    </row>
    <row r="4" spans="1:5" x14ac:dyDescent="0.3">
      <c r="A4" t="s">
        <v>88</v>
      </c>
      <c r="B4">
        <v>0.05</v>
      </c>
    </row>
    <row r="5" spans="1:5" x14ac:dyDescent="0.3">
      <c r="A5" t="s">
        <v>89</v>
      </c>
      <c r="B5">
        <v>24</v>
      </c>
    </row>
    <row r="6" spans="1:5" x14ac:dyDescent="0.3">
      <c r="A6" t="s">
        <v>90</v>
      </c>
      <c r="B6" s="10">
        <f>-PMT(B4/12,B5,B3)</f>
        <v>515.48882937530425</v>
      </c>
    </row>
    <row r="8" spans="1:5" x14ac:dyDescent="0.3">
      <c r="A8" t="s">
        <v>91</v>
      </c>
      <c r="B8" t="s">
        <v>92</v>
      </c>
      <c r="C8" t="s">
        <v>93</v>
      </c>
      <c r="D8" t="s">
        <v>94</v>
      </c>
      <c r="E8" t="s">
        <v>84</v>
      </c>
    </row>
    <row r="9" spans="1:5" x14ac:dyDescent="0.3">
      <c r="A9">
        <v>1</v>
      </c>
      <c r="C9">
        <f>B4/12*B3</f>
        <v>48.958333333333336</v>
      </c>
      <c r="D9" s="10">
        <f>B6-C9</f>
        <v>466.53049604197093</v>
      </c>
      <c r="E9" s="10">
        <f>B3-D9</f>
        <v>11283.469503958029</v>
      </c>
    </row>
    <row r="10" spans="1:5" x14ac:dyDescent="0.3">
      <c r="A10">
        <v>2</v>
      </c>
      <c r="C10" s="10">
        <f>$B$4/12*E9</f>
        <v>47.014456266491791</v>
      </c>
      <c r="D10" s="10">
        <f>$B$6-C10</f>
        <v>468.47437310881247</v>
      </c>
      <c r="E10" s="10">
        <f>E9-D10-B10</f>
        <v>10814.995130849216</v>
      </c>
    </row>
    <row r="11" spans="1:5" x14ac:dyDescent="0.3">
      <c r="A11">
        <v>3</v>
      </c>
      <c r="C11" s="10">
        <f t="shared" ref="C11:C32" si="0">$B$4/12*E10</f>
        <v>45.062479711871731</v>
      </c>
      <c r="D11" s="10">
        <f t="shared" ref="D11:D32" si="1">$B$6-C11</f>
        <v>470.42634966343252</v>
      </c>
      <c r="E11" s="10">
        <f t="shared" ref="E11:E32" si="2">E10-D11-B11</f>
        <v>10344.568781185784</v>
      </c>
    </row>
    <row r="12" spans="1:5" x14ac:dyDescent="0.3">
      <c r="A12">
        <v>4</v>
      </c>
      <c r="C12" s="10">
        <f t="shared" si="0"/>
        <v>43.102369921607433</v>
      </c>
      <c r="D12" s="10">
        <f t="shared" si="1"/>
        <v>472.38645945369683</v>
      </c>
      <c r="E12" s="10">
        <f t="shared" si="2"/>
        <v>9872.1823217320871</v>
      </c>
    </row>
    <row r="13" spans="1:5" x14ac:dyDescent="0.3">
      <c r="A13">
        <v>5</v>
      </c>
      <c r="C13" s="10">
        <f t="shared" si="0"/>
        <v>41.134093007217032</v>
      </c>
      <c r="D13" s="10">
        <f t="shared" si="1"/>
        <v>474.35473636808723</v>
      </c>
      <c r="E13" s="10">
        <f t="shared" si="2"/>
        <v>9397.8275853640007</v>
      </c>
    </row>
    <row r="14" spans="1:5" x14ac:dyDescent="0.3">
      <c r="A14">
        <v>6</v>
      </c>
      <c r="C14" s="10">
        <f t="shared" si="0"/>
        <v>39.157614939016668</v>
      </c>
      <c r="D14" s="10">
        <f t="shared" si="1"/>
        <v>476.33121443628761</v>
      </c>
      <c r="E14" s="10">
        <f t="shared" si="2"/>
        <v>8921.4963709277126</v>
      </c>
    </row>
    <row r="15" spans="1:5" x14ac:dyDescent="0.3">
      <c r="A15">
        <v>7</v>
      </c>
      <c r="C15" s="10">
        <f t="shared" si="0"/>
        <v>37.172901545532135</v>
      </c>
      <c r="D15" s="10">
        <f t="shared" si="1"/>
        <v>478.31592782977214</v>
      </c>
      <c r="E15" s="10">
        <f t="shared" si="2"/>
        <v>8443.180443097941</v>
      </c>
    </row>
    <row r="16" spans="1:5" x14ac:dyDescent="0.3">
      <c r="A16">
        <v>8</v>
      </c>
      <c r="C16" s="10">
        <f t="shared" si="0"/>
        <v>35.179918512908088</v>
      </c>
      <c r="D16" s="10">
        <f t="shared" si="1"/>
        <v>480.30891086239615</v>
      </c>
      <c r="E16" s="10">
        <f t="shared" si="2"/>
        <v>7962.8715322355447</v>
      </c>
    </row>
    <row r="17" spans="1:5" x14ac:dyDescent="0.3">
      <c r="A17">
        <v>9</v>
      </c>
      <c r="C17" s="10">
        <f t="shared" si="0"/>
        <v>33.17863138431477</v>
      </c>
      <c r="D17" s="10">
        <f t="shared" si="1"/>
        <v>482.31019799098948</v>
      </c>
      <c r="E17" s="10">
        <f t="shared" si="2"/>
        <v>7480.5613342445549</v>
      </c>
    </row>
    <row r="18" spans="1:5" x14ac:dyDescent="0.3">
      <c r="A18">
        <v>10</v>
      </c>
      <c r="C18" s="10">
        <f t="shared" si="0"/>
        <v>31.169005559352311</v>
      </c>
      <c r="D18" s="10">
        <f t="shared" si="1"/>
        <v>484.31982381595196</v>
      </c>
      <c r="E18" s="10">
        <f t="shared" si="2"/>
        <v>6996.2415104286029</v>
      </c>
    </row>
    <row r="19" spans="1:5" x14ac:dyDescent="0.3">
      <c r="A19">
        <v>11</v>
      </c>
      <c r="C19" s="10">
        <f t="shared" si="0"/>
        <v>29.151006293452511</v>
      </c>
      <c r="D19" s="10">
        <f t="shared" si="1"/>
        <v>486.33782308185175</v>
      </c>
      <c r="E19" s="10">
        <f t="shared" si="2"/>
        <v>6509.9036873467512</v>
      </c>
    </row>
    <row r="20" spans="1:5" x14ac:dyDescent="0.3">
      <c r="A20">
        <v>12</v>
      </c>
      <c r="C20" s="10">
        <f t="shared" si="0"/>
        <v>27.124598697278131</v>
      </c>
      <c r="D20" s="10">
        <f t="shared" si="1"/>
        <v>488.3642306780261</v>
      </c>
      <c r="E20" s="10">
        <f t="shared" si="2"/>
        <v>6021.5394566687255</v>
      </c>
    </row>
    <row r="21" spans="1:5" x14ac:dyDescent="0.3">
      <c r="A21">
        <v>13</v>
      </c>
      <c r="C21" s="10">
        <f t="shared" si="0"/>
        <v>25.089747736119691</v>
      </c>
      <c r="D21" s="10">
        <f t="shared" si="1"/>
        <v>490.39908163918454</v>
      </c>
      <c r="E21" s="10">
        <f t="shared" si="2"/>
        <v>5531.1403750295412</v>
      </c>
    </row>
    <row r="22" spans="1:5" x14ac:dyDescent="0.3">
      <c r="A22">
        <v>14</v>
      </c>
      <c r="C22" s="10">
        <f t="shared" si="0"/>
        <v>23.046418229289756</v>
      </c>
      <c r="D22" s="10">
        <f t="shared" si="1"/>
        <v>492.44241114601448</v>
      </c>
      <c r="E22" s="10">
        <f t="shared" si="2"/>
        <v>5038.6979638835264</v>
      </c>
    </row>
    <row r="23" spans="1:5" x14ac:dyDescent="0.3">
      <c r="A23">
        <v>15</v>
      </c>
      <c r="C23" s="10">
        <f t="shared" si="0"/>
        <v>20.994574849514692</v>
      </c>
      <c r="D23" s="10">
        <f t="shared" si="1"/>
        <v>494.49425452578953</v>
      </c>
      <c r="E23" s="10">
        <f t="shared" si="2"/>
        <v>4544.2037093577364</v>
      </c>
    </row>
    <row r="24" spans="1:5" x14ac:dyDescent="0.3">
      <c r="A24">
        <v>16</v>
      </c>
      <c r="C24" s="10">
        <f t="shared" si="0"/>
        <v>18.9341821223239</v>
      </c>
      <c r="D24" s="10">
        <f t="shared" si="1"/>
        <v>496.55464725298037</v>
      </c>
      <c r="E24" s="10">
        <f t="shared" si="2"/>
        <v>4047.649062104756</v>
      </c>
    </row>
    <row r="25" spans="1:5" x14ac:dyDescent="0.3">
      <c r="A25">
        <v>17</v>
      </c>
      <c r="C25" s="10">
        <f t="shared" si="0"/>
        <v>16.865204425436485</v>
      </c>
      <c r="D25" s="10">
        <f t="shared" si="1"/>
        <v>498.62362494986775</v>
      </c>
      <c r="E25" s="10">
        <f t="shared" si="2"/>
        <v>3549.0254371548881</v>
      </c>
    </row>
    <row r="26" spans="1:5" x14ac:dyDescent="0.3">
      <c r="A26">
        <v>18</v>
      </c>
      <c r="C26" s="10">
        <f t="shared" si="0"/>
        <v>14.787605988145367</v>
      </c>
      <c r="D26" s="10">
        <f t="shared" si="1"/>
        <v>500.7012233871589</v>
      </c>
      <c r="E26" s="10">
        <f t="shared" si="2"/>
        <v>3048.3242137677294</v>
      </c>
    </row>
    <row r="27" spans="1:5" x14ac:dyDescent="0.3">
      <c r="A27">
        <v>19</v>
      </c>
      <c r="C27" s="10">
        <f t="shared" si="0"/>
        <v>12.701350890698873</v>
      </c>
      <c r="D27" s="10">
        <f t="shared" si="1"/>
        <v>502.7874784846054</v>
      </c>
      <c r="E27" s="10">
        <f t="shared" si="2"/>
        <v>2545.536735283124</v>
      </c>
    </row>
    <row r="28" spans="1:5" x14ac:dyDescent="0.3">
      <c r="A28">
        <v>20</v>
      </c>
      <c r="C28" s="10">
        <f t="shared" si="0"/>
        <v>10.606403063679684</v>
      </c>
      <c r="D28" s="10">
        <f t="shared" si="1"/>
        <v>504.88242631162456</v>
      </c>
      <c r="E28" s="10">
        <f t="shared" si="2"/>
        <v>2040.6543089714994</v>
      </c>
    </row>
    <row r="29" spans="1:5" x14ac:dyDescent="0.3">
      <c r="A29">
        <v>21</v>
      </c>
      <c r="C29" s="10">
        <f t="shared" si="0"/>
        <v>8.5027262873812468</v>
      </c>
      <c r="D29" s="10">
        <f t="shared" si="1"/>
        <v>506.98610308792303</v>
      </c>
      <c r="E29" s="10">
        <f t="shared" si="2"/>
        <v>1533.6682058835763</v>
      </c>
    </row>
    <row r="30" spans="1:5" x14ac:dyDescent="0.3">
      <c r="A30">
        <v>22</v>
      </c>
      <c r="C30" s="10">
        <f t="shared" si="0"/>
        <v>6.3902841911815678</v>
      </c>
      <c r="D30" s="10">
        <f t="shared" si="1"/>
        <v>509.09854518412266</v>
      </c>
      <c r="E30" s="10">
        <f t="shared" si="2"/>
        <v>1024.5696606994536</v>
      </c>
    </row>
    <row r="31" spans="1:5" x14ac:dyDescent="0.3">
      <c r="A31">
        <v>23</v>
      </c>
      <c r="C31" s="10">
        <f t="shared" si="0"/>
        <v>4.2690402529143903</v>
      </c>
      <c r="D31" s="10">
        <f t="shared" si="1"/>
        <v>511.21978912238984</v>
      </c>
      <c r="E31" s="10">
        <f t="shared" si="2"/>
        <v>513.34987157706382</v>
      </c>
    </row>
    <row r="32" spans="1:5" x14ac:dyDescent="0.3">
      <c r="A32">
        <v>24</v>
      </c>
      <c r="C32" s="10">
        <f t="shared" si="0"/>
        <v>2.1389577982377661</v>
      </c>
      <c r="D32" s="10">
        <f t="shared" si="1"/>
        <v>513.34987157706644</v>
      </c>
      <c r="E32" s="10">
        <f t="shared" si="2"/>
        <v>-2.6147972675971687E-12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Sheet3</vt:lpstr>
      <vt:lpstr>Customers</vt:lpstr>
      <vt:lpstr>Payment</vt:lpstr>
      <vt:lpstr>Amortization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Miller</dc:creator>
  <cp:lastModifiedBy>Kyle Rosswick</cp:lastModifiedBy>
  <cp:lastPrinted>2018-12-09T20:17:24Z</cp:lastPrinted>
  <dcterms:created xsi:type="dcterms:W3CDTF">2008-01-24T01:46:31Z</dcterms:created>
  <dcterms:modified xsi:type="dcterms:W3CDTF">2018-12-09T21:47:58Z</dcterms:modified>
</cp:coreProperties>
</file>