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roeten\Documents\UofL\FALL SEMESTER 2016\(1) CIS 300\"/>
    </mc:Choice>
  </mc:AlternateContent>
  <bookViews>
    <workbookView xWindow="0" yWindow="0" windowWidth="10050" windowHeight="6825"/>
  </bookViews>
  <sheets>
    <sheet name="Decision Model" sheetId="1" r:id="rId1"/>
    <sheet name="Scenario Summary" sheetId="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F36" i="1"/>
  <c r="G36" i="1"/>
  <c r="H36" i="1"/>
  <c r="I36" i="1"/>
  <c r="J36" i="1"/>
  <c r="D36" i="1"/>
  <c r="B54" i="1" l="1"/>
  <c r="C37" i="1"/>
  <c r="C49" i="1"/>
  <c r="C36" i="1"/>
  <c r="C27" i="1"/>
  <c r="C23" i="1"/>
  <c r="C24" i="1" s="1"/>
  <c r="D22" i="1"/>
  <c r="E22" i="1" s="1"/>
  <c r="D23" i="1" l="1"/>
  <c r="D24" i="1" s="1"/>
  <c r="E23" i="1"/>
  <c r="E24" i="1" s="1"/>
  <c r="F22" i="1"/>
  <c r="C29" i="1"/>
  <c r="C32" i="1"/>
  <c r="C31" i="1"/>
  <c r="D29" i="1"/>
  <c r="D31" i="1"/>
  <c r="D32" i="1"/>
  <c r="C35" i="1" l="1"/>
  <c r="C34" i="1"/>
  <c r="D34" i="1"/>
  <c r="D35" i="1"/>
  <c r="F23" i="1"/>
  <c r="F24" i="1" s="1"/>
  <c r="G22" i="1"/>
  <c r="E31" i="1"/>
  <c r="E32" i="1"/>
  <c r="E29" i="1"/>
  <c r="C38" i="1" l="1"/>
  <c r="C39" i="1" s="1"/>
  <c r="C40" i="1" s="1"/>
  <c r="C41" i="1" s="1"/>
  <c r="F29" i="1"/>
  <c r="F31" i="1"/>
  <c r="F32" i="1"/>
  <c r="G23" i="1"/>
  <c r="G24" i="1" s="1"/>
  <c r="H22" i="1"/>
  <c r="E35" i="1"/>
  <c r="E34" i="1"/>
  <c r="C54" i="1" l="1"/>
  <c r="C43" i="1"/>
  <c r="C16" i="1"/>
  <c r="G29" i="1"/>
  <c r="G31" i="1"/>
  <c r="G32" i="1"/>
  <c r="H23" i="1"/>
  <c r="H24" i="1" s="1"/>
  <c r="I22" i="1"/>
  <c r="F35" i="1"/>
  <c r="F34" i="1"/>
  <c r="J22" i="1" l="1"/>
  <c r="J23" i="1" s="1"/>
  <c r="J24" i="1" s="1"/>
  <c r="I23" i="1"/>
  <c r="I24" i="1" s="1"/>
  <c r="G34" i="1"/>
  <c r="G35" i="1"/>
  <c r="H32" i="1"/>
  <c r="H29" i="1"/>
  <c r="H31" i="1"/>
  <c r="C45" i="1"/>
  <c r="C51" i="1" s="1"/>
  <c r="C44" i="1"/>
  <c r="C50" i="1" s="1"/>
  <c r="C52" i="1" l="1"/>
  <c r="D49" i="1" s="1"/>
  <c r="C46" i="1"/>
  <c r="H35" i="1"/>
  <c r="H34" i="1"/>
  <c r="I31" i="1"/>
  <c r="I32" i="1"/>
  <c r="I29" i="1"/>
  <c r="J29" i="1"/>
  <c r="J31" i="1"/>
  <c r="J32" i="1"/>
  <c r="C18" i="1" l="1"/>
  <c r="I35" i="1"/>
  <c r="I34" i="1"/>
  <c r="D37" i="1"/>
  <c r="D38" i="1" s="1"/>
  <c r="D39" i="1" s="1"/>
  <c r="D45" i="1"/>
  <c r="D51" i="1" s="1"/>
  <c r="J35" i="1"/>
  <c r="J34" i="1"/>
  <c r="C17" i="1"/>
  <c r="D27" i="1"/>
  <c r="D40" i="1" l="1"/>
  <c r="D41" i="1" s="1"/>
  <c r="D43" i="1" s="1"/>
  <c r="D54" i="1" l="1"/>
  <c r="D16" i="1"/>
  <c r="D44" i="1"/>
  <c r="D50" i="1" s="1"/>
  <c r="D52" i="1" s="1"/>
  <c r="D46" i="1" l="1"/>
  <c r="D17" i="1" s="1"/>
  <c r="E49" i="1"/>
  <c r="D18" i="1"/>
  <c r="E27" i="1" l="1"/>
  <c r="E37" i="1"/>
  <c r="E38" i="1" s="1"/>
  <c r="E39" i="1" s="1"/>
  <c r="E45" i="1"/>
  <c r="E51" i="1" s="1"/>
  <c r="E40" i="1" l="1"/>
  <c r="E41" i="1" s="1"/>
  <c r="E43" i="1" l="1"/>
  <c r="E54" i="1"/>
  <c r="E16" i="1"/>
  <c r="E44" i="1" l="1"/>
  <c r="E50" i="1" s="1"/>
  <c r="E52" i="1" s="1"/>
  <c r="E46" i="1" l="1"/>
  <c r="E17" i="1" s="1"/>
  <c r="F49" i="1"/>
  <c r="E18" i="1"/>
  <c r="F27" i="1" l="1"/>
  <c r="F45" i="1"/>
  <c r="F51" i="1" s="1"/>
  <c r="F37" i="1"/>
  <c r="F38" i="1" s="1"/>
  <c r="F39" i="1" s="1"/>
  <c r="F40" i="1" l="1"/>
  <c r="F41" i="1" s="1"/>
  <c r="F43" i="1" l="1"/>
  <c r="F16" i="1"/>
  <c r="F54" i="1"/>
  <c r="F44" i="1" l="1"/>
  <c r="F50" i="1" s="1"/>
  <c r="F52" i="1" s="1"/>
  <c r="F46" i="1" l="1"/>
  <c r="G49" i="1"/>
  <c r="F18" i="1"/>
  <c r="G37" i="1" l="1"/>
  <c r="G38" i="1" s="1"/>
  <c r="G39" i="1" s="1"/>
  <c r="G45" i="1"/>
  <c r="G51" i="1" s="1"/>
  <c r="G27" i="1"/>
  <c r="F17" i="1"/>
  <c r="G40" i="1" l="1"/>
  <c r="G41" i="1" s="1"/>
  <c r="G54" i="1" l="1"/>
  <c r="G16" i="1"/>
  <c r="G43" i="1"/>
  <c r="G44" i="1" l="1"/>
  <c r="G50" i="1" s="1"/>
  <c r="G52" i="1" s="1"/>
  <c r="G46" i="1" l="1"/>
  <c r="G18" i="1"/>
  <c r="H49" i="1"/>
  <c r="H37" i="1" l="1"/>
  <c r="H38" i="1" s="1"/>
  <c r="H39" i="1" s="1"/>
  <c r="H40" i="1" s="1"/>
  <c r="H41" i="1" s="1"/>
  <c r="H16" i="1" s="1"/>
  <c r="H45" i="1"/>
  <c r="H51" i="1" s="1"/>
  <c r="G17" i="1"/>
  <c r="H27" i="1"/>
  <c r="H43" i="1" l="1"/>
  <c r="H44" i="1" s="1"/>
  <c r="H50" i="1" s="1"/>
  <c r="H52" i="1" s="1"/>
  <c r="H54" i="1"/>
  <c r="H46" i="1" l="1"/>
  <c r="H17" i="1" s="1"/>
  <c r="H18" i="1"/>
  <c r="I49" i="1"/>
  <c r="I27" i="1" l="1"/>
  <c r="I37" i="1"/>
  <c r="I38" i="1" s="1"/>
  <c r="I39" i="1" s="1"/>
  <c r="I45" i="1"/>
  <c r="I51" i="1" s="1"/>
  <c r="I40" i="1" l="1"/>
  <c r="I41" i="1" s="1"/>
  <c r="I54" i="1" l="1"/>
  <c r="I16" i="1"/>
  <c r="I43" i="1"/>
  <c r="I44" i="1" l="1"/>
  <c r="I50" i="1" s="1"/>
  <c r="I52" i="1" s="1"/>
  <c r="I46" i="1" l="1"/>
  <c r="I17" i="1" s="1"/>
  <c r="I18" i="1"/>
  <c r="J49" i="1"/>
  <c r="J27" i="1" l="1"/>
  <c r="J45" i="1"/>
  <c r="J51" i="1" s="1"/>
  <c r="J37" i="1"/>
  <c r="J38" i="1" s="1"/>
  <c r="J39" i="1" s="1"/>
  <c r="J40" i="1" l="1"/>
  <c r="J41" i="1" s="1"/>
  <c r="J54" i="1" l="1"/>
  <c r="B56" i="1" s="1"/>
  <c r="J19" i="1" s="1"/>
  <c r="J16" i="1"/>
  <c r="J43" i="1"/>
  <c r="J44" i="1" l="1"/>
  <c r="J50" i="1" s="1"/>
  <c r="J52" i="1" s="1"/>
  <c r="J18" i="1" s="1"/>
  <c r="J46" i="1" l="1"/>
  <c r="J17" i="1" s="1"/>
</calcChain>
</file>

<file path=xl/comments1.xml><?xml version="1.0" encoding="utf-8"?>
<comments xmlns="http://schemas.openxmlformats.org/spreadsheetml/2006/main">
  <authors>
    <author>Larmee,Allen McCabe</author>
  </authors>
  <commentList>
    <comment ref="A34" authorId="0" shapeId="0">
      <text>
        <r>
          <rPr>
            <b/>
            <sz val="9"/>
            <color indexed="81"/>
            <rFont val="Tahoma"/>
            <family val="2"/>
          </rPr>
          <t>Larmee,Allen McCabe:</t>
        </r>
        <r>
          <rPr>
            <sz val="9"/>
            <color indexed="81"/>
            <rFont val="Tahoma"/>
            <family val="2"/>
          </rPr>
          <t xml:space="preserve">
12% times (Revenue minues Oil Transport)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Larmee,Allen McCabe:</t>
        </r>
        <r>
          <rPr>
            <sz val="9"/>
            <color indexed="81"/>
            <rFont val="Tahoma"/>
            <family val="2"/>
          </rPr>
          <t xml:space="preserve">
5% times (Revenue minus Oil Transport)</t>
        </r>
      </text>
    </comment>
  </commentList>
</comments>
</file>

<file path=xl/sharedStrings.xml><?xml version="1.0" encoding="utf-8"?>
<sst xmlns="http://schemas.openxmlformats.org/spreadsheetml/2006/main" count="162" uniqueCount="83">
  <si>
    <t>Fracking Oil Investment Decision</t>
  </si>
  <si>
    <t>Constants</t>
  </si>
  <si>
    <t>Income Tax Rate</t>
  </si>
  <si>
    <t>Cash Needed to Start Year</t>
  </si>
  <si>
    <t>Decline Rate</t>
  </si>
  <si>
    <t>Initial Production Rate (IPR)</t>
  </si>
  <si>
    <t>Interest on Junk Bonds</t>
  </si>
  <si>
    <t>NA</t>
  </si>
  <si>
    <t>Inputs</t>
  </si>
  <si>
    <t>Price Per Barrel</t>
  </si>
  <si>
    <t>Interest Rate on New Debt</t>
  </si>
  <si>
    <t>Requested Investment</t>
  </si>
  <si>
    <t>Summary of Key Results</t>
  </si>
  <si>
    <t>Net Income After Taxes</t>
  </si>
  <si>
    <t>End-of-the-Year Cash on Hand</t>
  </si>
  <si>
    <t>End-of-the-Year Debt Owed</t>
  </si>
  <si>
    <t>Net Present Value of Investment</t>
  </si>
  <si>
    <t>Calculations</t>
  </si>
  <si>
    <t>Initial Production Rate/Day (IPR)</t>
  </si>
  <si>
    <t>Average Production/Day in the Year</t>
  </si>
  <si>
    <t>Barrels of Oil Produced in the Year</t>
  </si>
  <si>
    <t>Income and Cash Flow Statement</t>
  </si>
  <si>
    <t>Beginning-of-the-Year Cash on Hand</t>
  </si>
  <si>
    <t>Revenue</t>
  </si>
  <si>
    <t>Out of Pocket Costs and Expenses</t>
  </si>
  <si>
    <t xml:space="preserve">     Oil Transport ($12/barrel)</t>
  </si>
  <si>
    <t xml:space="preserve">     Well Operations ($3/barrel)</t>
  </si>
  <si>
    <t xml:space="preserve">     General and Administrative</t>
  </si>
  <si>
    <t xml:space="preserve">     Royalties to Land Owners</t>
  </si>
  <si>
    <t xml:space="preserve">     Severance Taxes</t>
  </si>
  <si>
    <t xml:space="preserve">     Interest on Junk Bonds</t>
  </si>
  <si>
    <t xml:space="preserve">     Interest on New Debt</t>
  </si>
  <si>
    <t>Total Out of Pocket Costs and Expenses</t>
  </si>
  <si>
    <t>Income Before Taxes</t>
  </si>
  <si>
    <t>Income Tax Expense</t>
  </si>
  <si>
    <t>Net Income After Income Tax Expense</t>
  </si>
  <si>
    <t>Net Cash Position (NCP) Before Borrowing and 
Repayment of Debt</t>
  </si>
  <si>
    <t>Increase in Borrowing</t>
  </si>
  <si>
    <t>Repayment of Debt</t>
  </si>
  <si>
    <t>Debt Owed</t>
  </si>
  <si>
    <t>Beginning-of-the-Year Debt Owed</t>
  </si>
  <si>
    <t>Add: Increase in Borrowing</t>
  </si>
  <si>
    <t>Less: Repayment of Debt</t>
  </si>
  <si>
    <t>Net Present Value Data</t>
  </si>
  <si>
    <t>Net Present Value @ 15%</t>
  </si>
  <si>
    <t>His-50</t>
  </si>
  <si>
    <t>His-70</t>
  </si>
  <si>
    <t>His-90</t>
  </si>
  <si>
    <t>His-110</t>
  </si>
  <si>
    <t>Yours-50</t>
  </si>
  <si>
    <t>Yours-70</t>
  </si>
  <si>
    <t>Yours-90</t>
  </si>
  <si>
    <t>Yours-110</t>
  </si>
  <si>
    <t>Scenario Summary</t>
  </si>
  <si>
    <t>Changing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</si>
  <si>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</si>
  <si>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</si>
  <si>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</si>
  <si>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$B$13</t>
  </si>
  <si>
    <t>$B$11</t>
  </si>
  <si>
    <t>Price per Barrel</t>
  </si>
  <si>
    <t>$C$12</t>
  </si>
  <si>
    <t>$D$12</t>
  </si>
  <si>
    <t>$E$12</t>
  </si>
  <si>
    <t>$F$12</t>
  </si>
  <si>
    <t>$G$12</t>
  </si>
  <si>
    <t>$H$12</t>
  </si>
  <si>
    <t>$I$12</t>
  </si>
  <si>
    <t>$J$12</t>
  </si>
  <si>
    <t>Result Cells:</t>
  </si>
  <si>
    <t>Created by Kimberly Roeten  on 11/20/2016
Modified by Kimberly Roeten  on 11/20/2016
Modified by Kimberly Roeten  on 11/21/2016</t>
  </si>
  <si>
    <t>Created by Kimberly Roeten  on 11/20/2016
Modified by Kimberly Roeten  on 11/21/2016</t>
  </si>
  <si>
    <t>Current Values:</t>
  </si>
  <si>
    <t>Interest Rate 2018</t>
  </si>
  <si>
    <t>Interest Rate 2017</t>
  </si>
  <si>
    <t>Interest Rate 2019</t>
  </si>
  <si>
    <t>Interest Rate 2020</t>
  </si>
  <si>
    <t>Interest Rate 2021</t>
  </si>
  <si>
    <t>Interest Rate 2022</t>
  </si>
  <si>
    <t>Interest Rate 2023</t>
  </si>
  <si>
    <t>Interest Rate 2024</t>
  </si>
  <si>
    <t>NPV @ 15%</t>
  </si>
  <si>
    <t>$B$56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</si>
</sst>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Segoe UI"/>
      <family val="2"/>
    </font>
    <font>
      <sz val="11"/>
      <color theme="1"/>
      <name val="Segoe UI"/>
      <family val="2"/>
    </font>
    <font>
      <b/>
      <u/>
      <sz val="11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/>
    <xf numFmtId="2" fontId="3" fillId="0" borderId="0" xfId="0" applyNumberFormat="1" applyFont="1"/>
    <xf numFmtId="166" fontId="3" fillId="0" borderId="0" xfId="1" applyNumberFormat="1" applyFont="1"/>
    <xf numFmtId="1" fontId="3" fillId="0" borderId="0" xfId="0" applyNumberFormat="1" applyFont="1"/>
    <xf numFmtId="3" fontId="3" fillId="0" borderId="0" xfId="0" applyNumberFormat="1" applyFont="1"/>
    <xf numFmtId="166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66" fontId="3" fillId="0" borderId="1" xfId="1" applyNumberFormat="1" applyFont="1" applyBorder="1"/>
    <xf numFmtId="166" fontId="3" fillId="0" borderId="1" xfId="0" applyNumberFormat="1" applyFont="1" applyBorder="1"/>
    <xf numFmtId="166" fontId="3" fillId="0" borderId="2" xfId="0" applyNumberFormat="1" applyFont="1" applyBorder="1"/>
    <xf numFmtId="166" fontId="3" fillId="0" borderId="3" xfId="0" applyNumberFormat="1" applyFont="1" applyBorder="1"/>
    <xf numFmtId="166" fontId="3" fillId="0" borderId="4" xfId="0" applyNumberFormat="1" applyFont="1" applyBorder="1"/>
    <xf numFmtId="166" fontId="3" fillId="0" borderId="2" xfId="1" applyNumberFormat="1" applyFont="1" applyBorder="1"/>
    <xf numFmtId="166" fontId="3" fillId="0" borderId="0" xfId="1" applyNumberFormat="1" applyFont="1" applyAlignment="1">
      <alignment horizontal="center"/>
    </xf>
    <xf numFmtId="0" fontId="0" fillId="0" borderId="3" xfId="0" applyFill="1" applyBorder="1" applyAlignment="1"/>
    <xf numFmtId="0" fontId="7" fillId="2" borderId="5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8" fillId="0" borderId="0" xfId="0" applyFont="1" applyFill="1" applyBorder="1" applyAlignment="1">
      <alignment vertical="top" wrapText="1"/>
    </xf>
    <xf numFmtId="165" fontId="3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9" fillId="2" borderId="2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0" fillId="4" borderId="0" xfId="0" applyFill="1" applyBorder="1" applyAlignment="1"/>
    <xf numFmtId="166" fontId="0" fillId="0" borderId="0" xfId="0" applyNumberFormat="1" applyFill="1" applyBorder="1" applyAlignment="1"/>
    <xf numFmtId="166" fontId="0" fillId="0" borderId="6" xfId="0" applyNumberFormat="1" applyFill="1" applyBorder="1" applyAlignment="1"/>
    <xf numFmtId="0" fontId="10" fillId="3" borderId="6" xfId="0" applyFont="1" applyFill="1" applyBorder="1" applyAlignment="1">
      <alignment horizontal="left"/>
    </xf>
    <xf numFmtId="166" fontId="0" fillId="4" borderId="0" xfId="0" applyNumberForma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topLeftCell="A44" zoomScaleNormal="100" workbookViewId="0">
      <selection activeCell="E59" sqref="E59"/>
    </sheetView>
  </sheetViews>
  <sheetFormatPr defaultColWidth="9.140625" defaultRowHeight="16.5" x14ac:dyDescent="0.3"/>
  <cols>
    <col min="1" max="1" width="42.85546875" style="2" customWidth="1"/>
    <col min="2" max="3" width="12.85546875" style="2" customWidth="1"/>
    <col min="4" max="4" width="13" style="2" customWidth="1"/>
    <col min="5" max="10" width="12.85546875" style="2" customWidth="1"/>
    <col min="11" max="16384" width="9.140625" style="2"/>
  </cols>
  <sheetData>
    <row r="1" spans="1:10" ht="20.25" x14ac:dyDescent="0.35">
      <c r="A1" s="1" t="s">
        <v>0</v>
      </c>
    </row>
    <row r="3" spans="1:10" x14ac:dyDescent="0.3">
      <c r="A3" s="3" t="s">
        <v>1</v>
      </c>
      <c r="B3" s="4">
        <v>2016</v>
      </c>
      <c r="C3" s="4">
        <v>2017</v>
      </c>
      <c r="D3" s="4">
        <v>2018</v>
      </c>
      <c r="E3" s="4">
        <v>2019</v>
      </c>
      <c r="F3" s="4">
        <v>2020</v>
      </c>
      <c r="G3" s="4">
        <v>2021</v>
      </c>
      <c r="H3" s="4">
        <v>2022</v>
      </c>
      <c r="I3" s="4">
        <v>2023</v>
      </c>
      <c r="J3" s="4">
        <v>2024</v>
      </c>
    </row>
    <row r="4" spans="1:10" x14ac:dyDescent="0.3">
      <c r="A4" s="2" t="s">
        <v>2</v>
      </c>
      <c r="B4" s="5" t="s">
        <v>7</v>
      </c>
      <c r="C4" s="8">
        <v>0.2</v>
      </c>
      <c r="D4" s="8">
        <v>0.2</v>
      </c>
      <c r="E4" s="8">
        <v>0.2</v>
      </c>
      <c r="F4" s="8">
        <v>0.2</v>
      </c>
      <c r="G4" s="8">
        <v>0.2</v>
      </c>
      <c r="H4" s="8">
        <v>0.2</v>
      </c>
      <c r="I4" s="8">
        <v>0.2</v>
      </c>
      <c r="J4" s="8">
        <v>0.2</v>
      </c>
    </row>
    <row r="5" spans="1:10" x14ac:dyDescent="0.3">
      <c r="A5" s="2" t="s">
        <v>3</v>
      </c>
      <c r="B5" s="6" t="s">
        <v>7</v>
      </c>
      <c r="C5" s="7">
        <v>1000000</v>
      </c>
      <c r="D5" s="7">
        <v>1000000</v>
      </c>
      <c r="E5" s="7">
        <v>1000000</v>
      </c>
      <c r="F5" s="7">
        <v>1000000</v>
      </c>
      <c r="G5" s="7">
        <v>1000000</v>
      </c>
      <c r="H5" s="7">
        <v>1000000</v>
      </c>
      <c r="I5" s="7">
        <v>1000000</v>
      </c>
      <c r="J5" s="7">
        <v>1000000</v>
      </c>
    </row>
    <row r="6" spans="1:10" x14ac:dyDescent="0.3">
      <c r="A6" s="2" t="s">
        <v>4</v>
      </c>
      <c r="B6" s="5" t="s">
        <v>7</v>
      </c>
      <c r="C6" s="8">
        <v>0.7</v>
      </c>
      <c r="D6" s="8">
        <v>0.3</v>
      </c>
      <c r="E6" s="8">
        <v>0.25</v>
      </c>
      <c r="F6" s="8">
        <v>0.25</v>
      </c>
      <c r="G6" s="8">
        <v>0.2</v>
      </c>
      <c r="H6" s="8">
        <v>0.2</v>
      </c>
      <c r="I6" s="8">
        <v>0.2</v>
      </c>
      <c r="J6" s="8">
        <v>0.15</v>
      </c>
    </row>
    <row r="7" spans="1:10" x14ac:dyDescent="0.3">
      <c r="A7" s="2" t="s">
        <v>5</v>
      </c>
      <c r="B7" s="5" t="s">
        <v>7</v>
      </c>
      <c r="C7" s="5">
        <v>500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</row>
    <row r="8" spans="1:10" x14ac:dyDescent="0.3">
      <c r="A8" s="2" t="s">
        <v>6</v>
      </c>
      <c r="B8" s="6" t="s">
        <v>7</v>
      </c>
      <c r="C8" s="7">
        <v>500000</v>
      </c>
      <c r="D8" s="7">
        <v>500000</v>
      </c>
      <c r="E8" s="7">
        <v>500000</v>
      </c>
      <c r="F8" s="7">
        <v>500000</v>
      </c>
      <c r="G8" s="7">
        <v>500000</v>
      </c>
      <c r="H8" s="7">
        <v>500000</v>
      </c>
      <c r="I8" s="7">
        <v>500000</v>
      </c>
      <c r="J8" s="7">
        <v>500000</v>
      </c>
    </row>
    <row r="10" spans="1:10" x14ac:dyDescent="0.3">
      <c r="A10" s="3" t="s">
        <v>8</v>
      </c>
      <c r="B10" s="4">
        <v>2016</v>
      </c>
      <c r="C10" s="4">
        <v>2017</v>
      </c>
      <c r="D10" s="4">
        <v>2018</v>
      </c>
      <c r="E10" s="4">
        <v>2019</v>
      </c>
      <c r="F10" s="4">
        <v>2020</v>
      </c>
      <c r="G10" s="4">
        <v>2021</v>
      </c>
      <c r="H10" s="4">
        <v>2022</v>
      </c>
      <c r="I10" s="4">
        <v>2023</v>
      </c>
      <c r="J10" s="4">
        <v>2024</v>
      </c>
    </row>
    <row r="11" spans="1:10" x14ac:dyDescent="0.3">
      <c r="A11" s="2" t="s">
        <v>9</v>
      </c>
      <c r="B11" s="9">
        <v>50</v>
      </c>
      <c r="C11" s="26" t="s">
        <v>7</v>
      </c>
      <c r="D11" s="26" t="s">
        <v>7</v>
      </c>
      <c r="E11" s="26" t="s">
        <v>7</v>
      </c>
      <c r="F11" s="26" t="s">
        <v>7</v>
      </c>
      <c r="G11" s="26" t="s">
        <v>7</v>
      </c>
      <c r="H11" s="26" t="s">
        <v>7</v>
      </c>
      <c r="I11" s="26" t="s">
        <v>7</v>
      </c>
      <c r="J11" s="26" t="s">
        <v>7</v>
      </c>
    </row>
    <row r="12" spans="1:10" x14ac:dyDescent="0.3">
      <c r="A12" s="2" t="s">
        <v>10</v>
      </c>
      <c r="B12" s="6" t="s">
        <v>7</v>
      </c>
      <c r="C12" s="2">
        <v>0.04</v>
      </c>
      <c r="D12" s="2">
        <v>0.04</v>
      </c>
      <c r="E12" s="2">
        <v>0.04</v>
      </c>
      <c r="F12" s="2">
        <v>0.04</v>
      </c>
      <c r="G12" s="2">
        <v>0.04</v>
      </c>
      <c r="H12" s="2">
        <v>0.04</v>
      </c>
      <c r="I12" s="2">
        <v>0.04</v>
      </c>
      <c r="J12" s="2">
        <v>0.04</v>
      </c>
    </row>
    <row r="13" spans="1:10" x14ac:dyDescent="0.3">
      <c r="A13" s="2" t="s">
        <v>11</v>
      </c>
      <c r="B13" s="9">
        <v>5000000</v>
      </c>
      <c r="C13" s="26" t="s">
        <v>7</v>
      </c>
      <c r="D13" s="26" t="s">
        <v>7</v>
      </c>
      <c r="E13" s="26" t="s">
        <v>7</v>
      </c>
      <c r="F13" s="26" t="s">
        <v>7</v>
      </c>
      <c r="G13" s="26" t="s">
        <v>7</v>
      </c>
      <c r="H13" s="26" t="s">
        <v>7</v>
      </c>
      <c r="I13" s="26" t="s">
        <v>7</v>
      </c>
      <c r="J13" s="26" t="s">
        <v>7</v>
      </c>
    </row>
    <row r="15" spans="1:10" x14ac:dyDescent="0.3">
      <c r="A15" s="3" t="s">
        <v>12</v>
      </c>
      <c r="B15" s="4">
        <v>2016</v>
      </c>
      <c r="C15" s="4">
        <v>2017</v>
      </c>
      <c r="D15" s="4">
        <v>2018</v>
      </c>
      <c r="E15" s="4">
        <v>2019</v>
      </c>
      <c r="F15" s="4">
        <v>2020</v>
      </c>
      <c r="G15" s="4">
        <v>2021</v>
      </c>
      <c r="H15" s="4">
        <v>2022</v>
      </c>
      <c r="I15" s="4">
        <v>2023</v>
      </c>
      <c r="J15" s="4">
        <v>2024</v>
      </c>
    </row>
    <row r="16" spans="1:10" x14ac:dyDescent="0.3">
      <c r="A16" s="2" t="s">
        <v>13</v>
      </c>
      <c r="B16" s="6" t="s">
        <v>7</v>
      </c>
      <c r="C16" s="12">
        <f>C41</f>
        <v>2116446</v>
      </c>
      <c r="D16" s="12">
        <f>D41</f>
        <v>502544.2</v>
      </c>
      <c r="E16" s="12">
        <f t="shared" ref="E16:J16" si="0">E41</f>
        <v>205656.85</v>
      </c>
      <c r="F16" s="12">
        <f t="shared" si="0"/>
        <v>14242.637500000001</v>
      </c>
      <c r="G16" s="12">
        <f t="shared" si="0"/>
        <v>-146266.02812499995</v>
      </c>
      <c r="H16" s="12">
        <f t="shared" si="0"/>
        <v>-257012.82250000001</v>
      </c>
      <c r="I16" s="12">
        <f t="shared" si="0"/>
        <v>-345610.25799999991</v>
      </c>
      <c r="J16" s="12">
        <f t="shared" si="0"/>
        <v>-408612.87880000001</v>
      </c>
    </row>
    <row r="17" spans="1:10" x14ac:dyDescent="0.3">
      <c r="A17" s="2" t="s">
        <v>14</v>
      </c>
      <c r="B17" s="6" t="s">
        <v>7</v>
      </c>
      <c r="C17" s="12">
        <f>C46</f>
        <v>2116446</v>
      </c>
      <c r="D17" s="12">
        <f>D46</f>
        <v>2618990.2000000002</v>
      </c>
      <c r="E17" s="12">
        <f t="shared" ref="E17:J17" si="1">E46</f>
        <v>2824647.0500000003</v>
      </c>
      <c r="F17" s="12">
        <f t="shared" si="1"/>
        <v>2838889.6875000005</v>
      </c>
      <c r="G17" s="12">
        <f t="shared" si="1"/>
        <v>2692623.6593750007</v>
      </c>
      <c r="H17" s="12">
        <f t="shared" si="1"/>
        <v>2435610.836875001</v>
      </c>
      <c r="I17" s="12">
        <f t="shared" si="1"/>
        <v>2090000.5788750011</v>
      </c>
      <c r="J17" s="12">
        <f t="shared" si="1"/>
        <v>1681387.700075001</v>
      </c>
    </row>
    <row r="18" spans="1:10" x14ac:dyDescent="0.3">
      <c r="A18" s="2" t="s">
        <v>15</v>
      </c>
      <c r="B18" s="6" t="s">
        <v>7</v>
      </c>
      <c r="C18" s="12">
        <f>C52</f>
        <v>0</v>
      </c>
      <c r="D18" s="12">
        <f>D52</f>
        <v>0</v>
      </c>
      <c r="E18" s="12">
        <f t="shared" ref="E18:J18" si="2">E52</f>
        <v>0</v>
      </c>
      <c r="F18" s="12">
        <f t="shared" si="2"/>
        <v>0</v>
      </c>
      <c r="G18" s="12">
        <f t="shared" si="2"/>
        <v>0</v>
      </c>
      <c r="H18" s="12">
        <f t="shared" si="2"/>
        <v>0</v>
      </c>
      <c r="I18" s="12">
        <f t="shared" si="2"/>
        <v>0</v>
      </c>
      <c r="J18" s="12">
        <f t="shared" si="2"/>
        <v>0</v>
      </c>
    </row>
    <row r="19" spans="1:10" x14ac:dyDescent="0.3">
      <c r="A19" s="2" t="s">
        <v>16</v>
      </c>
      <c r="B19" s="6" t="s">
        <v>7</v>
      </c>
      <c r="C19" s="6" t="s">
        <v>7</v>
      </c>
      <c r="D19" s="6" t="s">
        <v>7</v>
      </c>
      <c r="E19" s="6" t="s">
        <v>7</v>
      </c>
      <c r="F19" s="6" t="s">
        <v>7</v>
      </c>
      <c r="G19" s="6" t="s">
        <v>7</v>
      </c>
      <c r="H19" s="6" t="s">
        <v>7</v>
      </c>
      <c r="I19" s="6" t="s">
        <v>7</v>
      </c>
      <c r="J19" s="21">
        <f>B56</f>
        <v>-2681381.1673198622</v>
      </c>
    </row>
    <row r="21" spans="1:10" x14ac:dyDescent="0.3">
      <c r="A21" s="3" t="s">
        <v>17</v>
      </c>
      <c r="B21" s="4">
        <v>2016</v>
      </c>
      <c r="C21" s="4">
        <v>2017</v>
      </c>
      <c r="D21" s="4">
        <v>2018</v>
      </c>
      <c r="E21" s="4">
        <v>2019</v>
      </c>
      <c r="F21" s="4">
        <v>2020</v>
      </c>
      <c r="G21" s="4">
        <v>2021</v>
      </c>
      <c r="H21" s="4">
        <v>2022</v>
      </c>
      <c r="I21" s="4">
        <v>2023</v>
      </c>
      <c r="J21" s="4">
        <v>2024</v>
      </c>
    </row>
    <row r="22" spans="1:10" x14ac:dyDescent="0.3">
      <c r="A22" s="2" t="s">
        <v>18</v>
      </c>
      <c r="B22" s="6" t="s">
        <v>7</v>
      </c>
      <c r="C22" s="2">
        <v>500</v>
      </c>
      <c r="D22" s="2">
        <f>C22-(C6*C22)</f>
        <v>150</v>
      </c>
      <c r="E22" s="2">
        <f>D22-(D6*D22)</f>
        <v>105</v>
      </c>
      <c r="F22" s="10">
        <f t="shared" ref="F22:J22" si="3">E22-(E6*E22)</f>
        <v>78.75</v>
      </c>
      <c r="G22" s="10">
        <f t="shared" si="3"/>
        <v>59.0625</v>
      </c>
      <c r="H22" s="10">
        <f t="shared" si="3"/>
        <v>47.25</v>
      </c>
      <c r="I22" s="10">
        <f t="shared" si="3"/>
        <v>37.799999999999997</v>
      </c>
      <c r="J22" s="10">
        <f t="shared" si="3"/>
        <v>30.24</v>
      </c>
    </row>
    <row r="23" spans="1:10" x14ac:dyDescent="0.3">
      <c r="A23" s="2" t="s">
        <v>19</v>
      </c>
      <c r="B23" s="6" t="s">
        <v>7</v>
      </c>
      <c r="C23" s="2">
        <f>C22-(C22*(C6/2))</f>
        <v>325</v>
      </c>
      <c r="D23" s="10">
        <f>D22-(D22*(D6/2))</f>
        <v>127.5</v>
      </c>
      <c r="E23" s="10">
        <f t="shared" ref="E23:J23" si="4">E22-(E22*(E6/2))</f>
        <v>91.875</v>
      </c>
      <c r="F23" s="10">
        <f t="shared" si="4"/>
        <v>68.90625</v>
      </c>
      <c r="G23" s="10">
        <f t="shared" si="4"/>
        <v>53.15625</v>
      </c>
      <c r="H23" s="10">
        <f t="shared" si="4"/>
        <v>42.524999999999999</v>
      </c>
      <c r="I23" s="10">
        <f t="shared" si="4"/>
        <v>34.019999999999996</v>
      </c>
      <c r="J23" s="10">
        <f t="shared" si="4"/>
        <v>27.971999999999998</v>
      </c>
    </row>
    <row r="24" spans="1:10" x14ac:dyDescent="0.3">
      <c r="A24" s="2" t="s">
        <v>20</v>
      </c>
      <c r="B24" s="6" t="s">
        <v>7</v>
      </c>
      <c r="C24" s="11">
        <f>C23*365</f>
        <v>118625</v>
      </c>
      <c r="D24" s="11">
        <f>D23*365</f>
        <v>46537.5</v>
      </c>
      <c r="E24" s="11">
        <f t="shared" ref="E24:J24" si="5">E23*365</f>
        <v>33534.375</v>
      </c>
      <c r="F24" s="11">
        <f t="shared" si="5"/>
        <v>25150.78125</v>
      </c>
      <c r="G24" s="11">
        <f t="shared" si="5"/>
        <v>19402.03125</v>
      </c>
      <c r="H24" s="11">
        <f t="shared" si="5"/>
        <v>15521.625</v>
      </c>
      <c r="I24" s="11">
        <f t="shared" si="5"/>
        <v>12417.3</v>
      </c>
      <c r="J24" s="11">
        <f t="shared" si="5"/>
        <v>10209.779999999999</v>
      </c>
    </row>
    <row r="26" spans="1:10" x14ac:dyDescent="0.3">
      <c r="A26" s="3" t="s">
        <v>21</v>
      </c>
      <c r="B26" s="4">
        <v>2016</v>
      </c>
      <c r="C26" s="4">
        <v>2017</v>
      </c>
      <c r="D26" s="4">
        <v>2018</v>
      </c>
      <c r="E26" s="4">
        <v>2019</v>
      </c>
      <c r="F26" s="4">
        <v>2020</v>
      </c>
      <c r="G26" s="4">
        <v>2021</v>
      </c>
      <c r="H26" s="4">
        <v>2022</v>
      </c>
      <c r="I26" s="4">
        <v>2023</v>
      </c>
      <c r="J26" s="4">
        <v>2024</v>
      </c>
    </row>
    <row r="27" spans="1:10" x14ac:dyDescent="0.3">
      <c r="A27" s="2" t="s">
        <v>22</v>
      </c>
      <c r="B27" s="6" t="s">
        <v>7</v>
      </c>
      <c r="C27" s="12">
        <f>B46</f>
        <v>1000000</v>
      </c>
      <c r="D27" s="12">
        <f>C46</f>
        <v>2116446</v>
      </c>
      <c r="E27" s="12">
        <f t="shared" ref="E27:J27" si="6">D46</f>
        <v>2618990.2000000002</v>
      </c>
      <c r="F27" s="12">
        <f t="shared" si="6"/>
        <v>2824647.0500000003</v>
      </c>
      <c r="G27" s="12">
        <f t="shared" si="6"/>
        <v>2838889.6875000005</v>
      </c>
      <c r="H27" s="12">
        <f t="shared" si="6"/>
        <v>2692623.6593750007</v>
      </c>
      <c r="I27" s="12">
        <f t="shared" si="6"/>
        <v>2435610.836875001</v>
      </c>
      <c r="J27" s="12">
        <f t="shared" si="6"/>
        <v>2090000.5788750011</v>
      </c>
    </row>
    <row r="29" spans="1:10" x14ac:dyDescent="0.3">
      <c r="A29" s="2" t="s">
        <v>23</v>
      </c>
      <c r="B29" s="6" t="s">
        <v>7</v>
      </c>
      <c r="C29" s="12">
        <f>$B$11*C24</f>
        <v>5931250</v>
      </c>
      <c r="D29" s="12">
        <f>$B$11*D24</f>
        <v>2326875</v>
      </c>
      <c r="E29" s="12">
        <f t="shared" ref="E29:J29" si="7">$B$11*E24</f>
        <v>1676718.75</v>
      </c>
      <c r="F29" s="12">
        <f t="shared" si="7"/>
        <v>1257539.0625</v>
      </c>
      <c r="G29" s="12">
        <f t="shared" si="7"/>
        <v>970101.5625</v>
      </c>
      <c r="H29" s="12">
        <f t="shared" si="7"/>
        <v>776081.25</v>
      </c>
      <c r="I29" s="12">
        <f t="shared" si="7"/>
        <v>620865</v>
      </c>
      <c r="J29" s="12">
        <f t="shared" si="7"/>
        <v>510488.99999999994</v>
      </c>
    </row>
    <row r="30" spans="1:10" x14ac:dyDescent="0.3">
      <c r="A30" s="2" t="s">
        <v>24</v>
      </c>
      <c r="B30" s="6" t="s">
        <v>7</v>
      </c>
    </row>
    <row r="31" spans="1:10" x14ac:dyDescent="0.3">
      <c r="A31" s="13" t="s">
        <v>25</v>
      </c>
      <c r="B31" s="6" t="s">
        <v>7</v>
      </c>
      <c r="C31" s="9">
        <f>12*C24</f>
        <v>1423500</v>
      </c>
      <c r="D31" s="9">
        <f>12*D24</f>
        <v>558450</v>
      </c>
      <c r="E31" s="9">
        <f t="shared" ref="E31:J31" si="8">12*E24</f>
        <v>402412.5</v>
      </c>
      <c r="F31" s="9">
        <f t="shared" si="8"/>
        <v>301809.375</v>
      </c>
      <c r="G31" s="9">
        <f t="shared" si="8"/>
        <v>232824.375</v>
      </c>
      <c r="H31" s="9">
        <f t="shared" si="8"/>
        <v>186259.5</v>
      </c>
      <c r="I31" s="9">
        <f t="shared" si="8"/>
        <v>149007.59999999998</v>
      </c>
      <c r="J31" s="9">
        <f t="shared" si="8"/>
        <v>122517.35999999999</v>
      </c>
    </row>
    <row r="32" spans="1:10" x14ac:dyDescent="0.3">
      <c r="A32" s="13" t="s">
        <v>26</v>
      </c>
      <c r="B32" s="6" t="s">
        <v>7</v>
      </c>
      <c r="C32" s="9">
        <f>3*C24</f>
        <v>355875</v>
      </c>
      <c r="D32" s="9">
        <f>3*D24</f>
        <v>139612.5</v>
      </c>
      <c r="E32" s="9">
        <f t="shared" ref="E32:J32" si="9">3*E24</f>
        <v>100603.125</v>
      </c>
      <c r="F32" s="9">
        <f t="shared" si="9"/>
        <v>75452.34375</v>
      </c>
      <c r="G32" s="9">
        <f t="shared" si="9"/>
        <v>58206.09375</v>
      </c>
      <c r="H32" s="9">
        <f t="shared" si="9"/>
        <v>46564.875</v>
      </c>
      <c r="I32" s="9">
        <f t="shared" si="9"/>
        <v>37251.899999999994</v>
      </c>
      <c r="J32" s="9">
        <f t="shared" si="9"/>
        <v>30629.339999999997</v>
      </c>
    </row>
    <row r="33" spans="1:10" x14ac:dyDescent="0.3">
      <c r="A33" s="13" t="s">
        <v>27</v>
      </c>
      <c r="B33" s="6" t="s">
        <v>7</v>
      </c>
      <c r="C33" s="9">
        <v>200000</v>
      </c>
      <c r="D33" s="9">
        <v>200000</v>
      </c>
      <c r="E33" s="9">
        <v>200000</v>
      </c>
      <c r="F33" s="9">
        <v>200000</v>
      </c>
      <c r="G33" s="9">
        <v>200000</v>
      </c>
      <c r="H33" s="9">
        <v>200000</v>
      </c>
      <c r="I33" s="9">
        <v>200000</v>
      </c>
      <c r="J33" s="9">
        <v>200000</v>
      </c>
    </row>
    <row r="34" spans="1:10" x14ac:dyDescent="0.3">
      <c r="A34" s="13" t="s">
        <v>28</v>
      </c>
      <c r="B34" s="6" t="s">
        <v>7</v>
      </c>
      <c r="C34" s="12">
        <f>0.12*(C29-C31)</f>
        <v>540930</v>
      </c>
      <c r="D34" s="12">
        <f>0.12*(D29-D31)</f>
        <v>212211</v>
      </c>
      <c r="E34" s="12">
        <f t="shared" ref="E34:J34" si="10">0.12*(E29-E31)</f>
        <v>152916.75</v>
      </c>
      <c r="F34" s="12">
        <f t="shared" si="10"/>
        <v>114687.5625</v>
      </c>
      <c r="G34" s="12">
        <f t="shared" si="10"/>
        <v>88473.262499999997</v>
      </c>
      <c r="H34" s="12">
        <f t="shared" si="10"/>
        <v>70778.61</v>
      </c>
      <c r="I34" s="12">
        <f t="shared" si="10"/>
        <v>56622.887999999999</v>
      </c>
      <c r="J34" s="12">
        <f t="shared" si="10"/>
        <v>46556.596799999992</v>
      </c>
    </row>
    <row r="35" spans="1:10" x14ac:dyDescent="0.3">
      <c r="A35" s="13" t="s">
        <v>29</v>
      </c>
      <c r="B35" s="6" t="s">
        <v>7</v>
      </c>
      <c r="C35" s="12">
        <f>0.05*(C29-C31)</f>
        <v>225387.5</v>
      </c>
      <c r="D35" s="12">
        <f>0.05*(D29-D31)</f>
        <v>88421.25</v>
      </c>
      <c r="E35" s="12">
        <f t="shared" ref="E35:J35" si="11">0.05*(E29-E31)</f>
        <v>63715.3125</v>
      </c>
      <c r="F35" s="12">
        <f t="shared" si="11"/>
        <v>47786.484375</v>
      </c>
      <c r="G35" s="12">
        <f t="shared" si="11"/>
        <v>36863.859375</v>
      </c>
      <c r="H35" s="12">
        <f t="shared" si="11"/>
        <v>29491.087500000001</v>
      </c>
      <c r="I35" s="12">
        <f t="shared" si="11"/>
        <v>23592.870000000003</v>
      </c>
      <c r="J35" s="12">
        <f t="shared" si="11"/>
        <v>19398.581999999999</v>
      </c>
    </row>
    <row r="36" spans="1:10" x14ac:dyDescent="0.3">
      <c r="A36" s="13" t="s">
        <v>30</v>
      </c>
      <c r="B36" s="6" t="s">
        <v>7</v>
      </c>
      <c r="C36" s="7">
        <f>C8</f>
        <v>500000</v>
      </c>
      <c r="D36" s="7">
        <f>D8</f>
        <v>500000</v>
      </c>
      <c r="E36" s="7">
        <f t="shared" ref="E36:J36" si="12">E8</f>
        <v>500000</v>
      </c>
      <c r="F36" s="7">
        <f t="shared" si="12"/>
        <v>500000</v>
      </c>
      <c r="G36" s="7">
        <f t="shared" si="12"/>
        <v>500000</v>
      </c>
      <c r="H36" s="7">
        <f t="shared" si="12"/>
        <v>500000</v>
      </c>
      <c r="I36" s="7">
        <f t="shared" si="12"/>
        <v>500000</v>
      </c>
      <c r="J36" s="7">
        <f t="shared" si="12"/>
        <v>500000</v>
      </c>
    </row>
    <row r="37" spans="1:10" x14ac:dyDescent="0.3">
      <c r="A37" s="13" t="s">
        <v>31</v>
      </c>
      <c r="B37" s="6" t="s">
        <v>7</v>
      </c>
      <c r="C37" s="17">
        <f>C49*C12</f>
        <v>40000</v>
      </c>
      <c r="D37" s="17">
        <f>D49*D12</f>
        <v>0</v>
      </c>
      <c r="E37" s="17">
        <f t="shared" ref="E37:J37" si="13">E49*E12</f>
        <v>0</v>
      </c>
      <c r="F37" s="17">
        <f t="shared" si="13"/>
        <v>0</v>
      </c>
      <c r="G37" s="17">
        <f t="shared" si="13"/>
        <v>0</v>
      </c>
      <c r="H37" s="17">
        <f t="shared" si="13"/>
        <v>0</v>
      </c>
      <c r="I37" s="17">
        <f t="shared" si="13"/>
        <v>0</v>
      </c>
      <c r="J37" s="17">
        <f t="shared" si="13"/>
        <v>0</v>
      </c>
    </row>
    <row r="38" spans="1:10" x14ac:dyDescent="0.3">
      <c r="A38" s="13" t="s">
        <v>32</v>
      </c>
      <c r="B38" s="6" t="s">
        <v>7</v>
      </c>
      <c r="C38" s="18">
        <f>SUM(C31:C37)</f>
        <v>3285692.5</v>
      </c>
      <c r="D38" s="17">
        <f>SUM(D31:D37)</f>
        <v>1698694.75</v>
      </c>
      <c r="E38" s="18">
        <f t="shared" ref="E38:J38" si="14">SUM(E31:E37)</f>
        <v>1419647.6875</v>
      </c>
      <c r="F38" s="17">
        <f t="shared" si="14"/>
        <v>1239735.765625</v>
      </c>
      <c r="G38" s="18">
        <f t="shared" si="14"/>
        <v>1116367.590625</v>
      </c>
      <c r="H38" s="17">
        <f t="shared" si="14"/>
        <v>1033094.0725</v>
      </c>
      <c r="I38" s="18">
        <f t="shared" si="14"/>
        <v>966475.25799999991</v>
      </c>
      <c r="J38" s="17">
        <f t="shared" si="14"/>
        <v>919101.87879999995</v>
      </c>
    </row>
    <row r="39" spans="1:10" x14ac:dyDescent="0.3">
      <c r="A39" s="13" t="s">
        <v>33</v>
      </c>
      <c r="B39" s="6" t="s">
        <v>7</v>
      </c>
      <c r="C39" s="12">
        <f>C29-C38</f>
        <v>2645557.5</v>
      </c>
      <c r="D39" s="12">
        <f>D29-D38</f>
        <v>628180.25</v>
      </c>
      <c r="E39" s="12">
        <f t="shared" ref="E39:J39" si="15">E29-E38</f>
        <v>257071.0625</v>
      </c>
      <c r="F39" s="12">
        <f t="shared" si="15"/>
        <v>17803.296875</v>
      </c>
      <c r="G39" s="12">
        <f>G29-G38</f>
        <v>-146266.02812499995</v>
      </c>
      <c r="H39" s="12">
        <f t="shared" si="15"/>
        <v>-257012.82250000001</v>
      </c>
      <c r="I39" s="12">
        <f t="shared" si="15"/>
        <v>-345610.25799999991</v>
      </c>
      <c r="J39" s="12">
        <f t="shared" si="15"/>
        <v>-408612.87880000001</v>
      </c>
    </row>
    <row r="40" spans="1:10" x14ac:dyDescent="0.3">
      <c r="A40" s="13" t="s">
        <v>34</v>
      </c>
      <c r="B40" s="6" t="s">
        <v>7</v>
      </c>
      <c r="C40" s="17">
        <f t="shared" ref="C40:E40" si="16">IF(C39&lt;=0,0,C39*C4)</f>
        <v>529111.5</v>
      </c>
      <c r="D40" s="17">
        <f t="shared" si="16"/>
        <v>125636.05</v>
      </c>
      <c r="E40" s="17">
        <f t="shared" si="16"/>
        <v>51414.212500000001</v>
      </c>
      <c r="F40" s="17">
        <f>IF(F39&lt;=0,0,F39*F4)</f>
        <v>3560.6593750000002</v>
      </c>
      <c r="G40" s="17">
        <f>IF(G39&lt;=0,0,G39*G4)</f>
        <v>0</v>
      </c>
      <c r="H40" s="17">
        <f t="shared" ref="H40:J40" si="17">IF(H39&lt;=0,0,H39*H4)</f>
        <v>0</v>
      </c>
      <c r="I40" s="17">
        <f t="shared" si="17"/>
        <v>0</v>
      </c>
      <c r="J40" s="17">
        <f t="shared" si="17"/>
        <v>0</v>
      </c>
    </row>
    <row r="41" spans="1:10" ht="17.25" thickBot="1" x14ac:dyDescent="0.35">
      <c r="A41" s="13" t="s">
        <v>35</v>
      </c>
      <c r="B41" s="6" t="s">
        <v>7</v>
      </c>
      <c r="C41" s="16">
        <f>C39-C40</f>
        <v>2116446</v>
      </c>
      <c r="D41" s="19">
        <f>D39-D40</f>
        <v>502544.2</v>
      </c>
      <c r="E41" s="16">
        <f t="shared" ref="E41:J41" si="18">E39-E40</f>
        <v>205656.85</v>
      </c>
      <c r="F41" s="19">
        <f t="shared" si="18"/>
        <v>14242.637500000001</v>
      </c>
      <c r="G41" s="16">
        <f t="shared" si="18"/>
        <v>-146266.02812499995</v>
      </c>
      <c r="H41" s="19">
        <f t="shared" si="18"/>
        <v>-257012.82250000001</v>
      </c>
      <c r="I41" s="16">
        <f t="shared" si="18"/>
        <v>-345610.25799999991</v>
      </c>
      <c r="J41" s="19">
        <f t="shared" si="18"/>
        <v>-408612.87880000001</v>
      </c>
    </row>
    <row r="42" spans="1:10" ht="17.25" thickTop="1" x14ac:dyDescent="0.3"/>
    <row r="43" spans="1:10" ht="49.5" x14ac:dyDescent="0.3">
      <c r="A43" s="14" t="s">
        <v>36</v>
      </c>
      <c r="B43" s="6" t="s">
        <v>7</v>
      </c>
      <c r="C43" s="12">
        <f>C27+C41</f>
        <v>3116446</v>
      </c>
      <c r="D43" s="12">
        <f>D27+D41</f>
        <v>2618990.2000000002</v>
      </c>
      <c r="E43" s="12">
        <f t="shared" ref="E43:J43" si="19">E27+E41</f>
        <v>2824647.0500000003</v>
      </c>
      <c r="F43" s="12">
        <f t="shared" si="19"/>
        <v>2838889.6875000005</v>
      </c>
      <c r="G43" s="12">
        <f t="shared" si="19"/>
        <v>2692623.6593750007</v>
      </c>
      <c r="H43" s="12">
        <f t="shared" si="19"/>
        <v>2435610.836875001</v>
      </c>
      <c r="I43" s="12">
        <f t="shared" si="19"/>
        <v>2090000.5788750011</v>
      </c>
      <c r="J43" s="12">
        <f t="shared" si="19"/>
        <v>1681387.700075001</v>
      </c>
    </row>
    <row r="44" spans="1:10" x14ac:dyDescent="0.3">
      <c r="A44" s="13" t="s">
        <v>37</v>
      </c>
      <c r="B44" s="6" t="s">
        <v>7</v>
      </c>
      <c r="C44" s="9">
        <f>IF(C43&gt;C5,0,C5-C43)</f>
        <v>0</v>
      </c>
      <c r="D44" s="9">
        <f>IF(D43&gt;D5,0,D5-D43)</f>
        <v>0</v>
      </c>
      <c r="E44" s="9">
        <f t="shared" ref="E44:J44" si="20">IF(E43&gt;E5,0,E5-E43)</f>
        <v>0</v>
      </c>
      <c r="F44" s="9">
        <f t="shared" si="20"/>
        <v>0</v>
      </c>
      <c r="G44" s="9">
        <f t="shared" si="20"/>
        <v>0</v>
      </c>
      <c r="H44" s="9">
        <f t="shared" si="20"/>
        <v>0</v>
      </c>
      <c r="I44" s="9">
        <f t="shared" si="20"/>
        <v>0</v>
      </c>
      <c r="J44" s="9">
        <f t="shared" si="20"/>
        <v>0</v>
      </c>
    </row>
    <row r="45" spans="1:10" x14ac:dyDescent="0.3">
      <c r="A45" s="13" t="s">
        <v>38</v>
      </c>
      <c r="B45" s="6" t="s">
        <v>7</v>
      </c>
      <c r="C45" s="17">
        <f>IF(C49=0,0,IF(C43&lt;C5,0,IF((C43-C5)&gt;=C49,C49,C43-C5)))</f>
        <v>1000000</v>
      </c>
      <c r="D45" s="20">
        <f>IF(D49=0,0,IF(D43&lt;D5,0,IF((D43-D5)&gt;=D49,D49,D43-D5)))</f>
        <v>0</v>
      </c>
      <c r="E45" s="17">
        <f t="shared" ref="E45:J45" si="21">IF(E49=0,0,IF(E43&lt;E5,0,IF((E43-E5)&gt;=E49,E49,E43-E5)))</f>
        <v>0</v>
      </c>
      <c r="F45" s="20">
        <f t="shared" si="21"/>
        <v>0</v>
      </c>
      <c r="G45" s="17">
        <f t="shared" si="21"/>
        <v>0</v>
      </c>
      <c r="H45" s="20">
        <f t="shared" si="21"/>
        <v>0</v>
      </c>
      <c r="I45" s="17">
        <f t="shared" si="21"/>
        <v>0</v>
      </c>
      <c r="J45" s="20">
        <f t="shared" si="21"/>
        <v>0</v>
      </c>
    </row>
    <row r="46" spans="1:10" ht="17.25" thickBot="1" x14ac:dyDescent="0.35">
      <c r="A46" s="13" t="s">
        <v>14</v>
      </c>
      <c r="B46" s="15">
        <v>1000000</v>
      </c>
      <c r="C46" s="19">
        <f>C43+C44-C45</f>
        <v>2116446</v>
      </c>
      <c r="D46" s="16">
        <f>D43+D44-D45</f>
        <v>2618990.2000000002</v>
      </c>
      <c r="E46" s="19">
        <f t="shared" ref="E46:J46" si="22">E43+E44-E45</f>
        <v>2824647.0500000003</v>
      </c>
      <c r="F46" s="16">
        <f t="shared" si="22"/>
        <v>2838889.6875000005</v>
      </c>
      <c r="G46" s="19">
        <f t="shared" si="22"/>
        <v>2692623.6593750007</v>
      </c>
      <c r="H46" s="16">
        <f t="shared" si="22"/>
        <v>2435610.836875001</v>
      </c>
      <c r="I46" s="19">
        <f t="shared" si="22"/>
        <v>2090000.5788750011</v>
      </c>
      <c r="J46" s="16">
        <f t="shared" si="22"/>
        <v>1681387.700075001</v>
      </c>
    </row>
    <row r="47" spans="1:10" ht="17.25" thickTop="1" x14ac:dyDescent="0.3"/>
    <row r="48" spans="1:10" x14ac:dyDescent="0.3">
      <c r="A48" s="3" t="s">
        <v>39</v>
      </c>
      <c r="B48" s="4">
        <v>2016</v>
      </c>
      <c r="C48" s="4">
        <v>2017</v>
      </c>
      <c r="D48" s="4">
        <v>2018</v>
      </c>
      <c r="E48" s="4">
        <v>2019</v>
      </c>
      <c r="F48" s="4">
        <v>2020</v>
      </c>
      <c r="G48" s="4">
        <v>2021</v>
      </c>
      <c r="H48" s="4">
        <v>2022</v>
      </c>
      <c r="I48" s="4">
        <v>2023</v>
      </c>
      <c r="J48" s="4">
        <v>2024</v>
      </c>
    </row>
    <row r="49" spans="1:10" x14ac:dyDescent="0.3">
      <c r="A49" s="2" t="s">
        <v>40</v>
      </c>
      <c r="B49" s="6" t="s">
        <v>7</v>
      </c>
      <c r="C49" s="12">
        <f>B52</f>
        <v>1000000</v>
      </c>
      <c r="D49" s="12">
        <f>C52</f>
        <v>0</v>
      </c>
      <c r="E49" s="12">
        <f t="shared" ref="E49:J49" si="23">D52</f>
        <v>0</v>
      </c>
      <c r="F49" s="12">
        <f t="shared" si="23"/>
        <v>0</v>
      </c>
      <c r="G49" s="12">
        <f t="shared" si="23"/>
        <v>0</v>
      </c>
      <c r="H49" s="12">
        <f t="shared" si="23"/>
        <v>0</v>
      </c>
      <c r="I49" s="12">
        <f t="shared" si="23"/>
        <v>0</v>
      </c>
      <c r="J49" s="12">
        <f t="shared" si="23"/>
        <v>0</v>
      </c>
    </row>
    <row r="50" spans="1:10" x14ac:dyDescent="0.3">
      <c r="A50" s="2" t="s">
        <v>41</v>
      </c>
      <c r="B50" s="6" t="s">
        <v>7</v>
      </c>
      <c r="C50" s="12">
        <f>C44</f>
        <v>0</v>
      </c>
      <c r="D50" s="12">
        <f>D44</f>
        <v>0</v>
      </c>
      <c r="E50" s="12">
        <f t="shared" ref="E50:J50" si="24">E44</f>
        <v>0</v>
      </c>
      <c r="F50" s="12">
        <f t="shared" si="24"/>
        <v>0</v>
      </c>
      <c r="G50" s="12">
        <f t="shared" si="24"/>
        <v>0</v>
      </c>
      <c r="H50" s="12">
        <f t="shared" si="24"/>
        <v>0</v>
      </c>
      <c r="I50" s="12">
        <f t="shared" si="24"/>
        <v>0</v>
      </c>
      <c r="J50" s="12">
        <f t="shared" si="24"/>
        <v>0</v>
      </c>
    </row>
    <row r="51" spans="1:10" x14ac:dyDescent="0.3">
      <c r="A51" s="2" t="s">
        <v>42</v>
      </c>
      <c r="B51" s="6" t="s">
        <v>7</v>
      </c>
      <c r="C51" s="17">
        <f>C45</f>
        <v>1000000</v>
      </c>
      <c r="D51" s="17">
        <f>D45</f>
        <v>0</v>
      </c>
      <c r="E51" s="17">
        <f t="shared" ref="E51:J51" si="25">E45</f>
        <v>0</v>
      </c>
      <c r="F51" s="17">
        <f t="shared" si="25"/>
        <v>0</v>
      </c>
      <c r="G51" s="17">
        <f t="shared" si="25"/>
        <v>0</v>
      </c>
      <c r="H51" s="17">
        <f t="shared" si="25"/>
        <v>0</v>
      </c>
      <c r="I51" s="17">
        <f t="shared" si="25"/>
        <v>0</v>
      </c>
      <c r="J51" s="17">
        <f t="shared" si="25"/>
        <v>0</v>
      </c>
    </row>
    <row r="52" spans="1:10" ht="17.25" thickBot="1" x14ac:dyDescent="0.35">
      <c r="A52" s="2" t="s">
        <v>15</v>
      </c>
      <c r="B52" s="15">
        <v>1000000</v>
      </c>
      <c r="C52" s="16">
        <f>C49+C50-C51</f>
        <v>0</v>
      </c>
      <c r="D52" s="16">
        <f>D49+D50-D51</f>
        <v>0</v>
      </c>
      <c r="E52" s="16">
        <f t="shared" ref="E52:J52" si="26">E49+E50-E51</f>
        <v>0</v>
      </c>
      <c r="F52" s="16">
        <f t="shared" si="26"/>
        <v>0</v>
      </c>
      <c r="G52" s="16">
        <f t="shared" si="26"/>
        <v>0</v>
      </c>
      <c r="H52" s="16">
        <f t="shared" si="26"/>
        <v>0</v>
      </c>
      <c r="I52" s="16">
        <f t="shared" si="26"/>
        <v>0</v>
      </c>
      <c r="J52" s="16">
        <f t="shared" si="26"/>
        <v>0</v>
      </c>
    </row>
    <row r="53" spans="1:10" ht="17.25" thickTop="1" x14ac:dyDescent="0.3"/>
    <row r="54" spans="1:10" x14ac:dyDescent="0.3">
      <c r="A54" s="2" t="s">
        <v>43</v>
      </c>
      <c r="B54" s="12">
        <f>-1*B13</f>
        <v>-5000000</v>
      </c>
      <c r="C54" s="12">
        <f>C41</f>
        <v>2116446</v>
      </c>
      <c r="D54" s="12">
        <f>D41</f>
        <v>502544.2</v>
      </c>
      <c r="E54" s="12">
        <f t="shared" ref="E54:J54" si="27">E41</f>
        <v>205656.85</v>
      </c>
      <c r="F54" s="12">
        <f t="shared" si="27"/>
        <v>14242.637500000001</v>
      </c>
      <c r="G54" s="12">
        <f t="shared" si="27"/>
        <v>-146266.02812499995</v>
      </c>
      <c r="H54" s="12">
        <f t="shared" si="27"/>
        <v>-257012.82250000001</v>
      </c>
      <c r="I54" s="12">
        <f t="shared" si="27"/>
        <v>-345610.25799999991</v>
      </c>
      <c r="J54" s="12">
        <f t="shared" si="27"/>
        <v>-408612.87880000001</v>
      </c>
    </row>
    <row r="56" spans="1:10" x14ac:dyDescent="0.3">
      <c r="A56" s="2" t="s">
        <v>44</v>
      </c>
      <c r="B56" s="9">
        <f>NPV(15%,B54:J54)</f>
        <v>-2681381.1673198622</v>
      </c>
      <c r="C56" s="6" t="s">
        <v>7</v>
      </c>
      <c r="D56" s="6" t="s">
        <v>7</v>
      </c>
      <c r="E56" s="6" t="s">
        <v>7</v>
      </c>
      <c r="F56" s="6" t="s">
        <v>7</v>
      </c>
      <c r="G56" s="6" t="s">
        <v>7</v>
      </c>
      <c r="H56" s="6" t="s">
        <v>7</v>
      </c>
      <c r="I56" s="6" t="s">
        <v>7</v>
      </c>
      <c r="J56" s="6" t="s">
        <v>7</v>
      </c>
    </row>
  </sheetData>
  <scenarios current="0" show="7" sqref="B56">
    <scenario name="His-50" locked="1" count="10" user="Kimberly Roeten " comment="Created by Kimberly Roeten  on 11/20/2016_x000a_Modified by Kimberly Roeten  on 11/20/2016_x000a_Modified by Kimberly Roeten  on 11/21/2016">
      <inputCells r="B13" val="10000000" numFmtId="166"/>
      <inputCells r="B11" val="50" numFmtId="166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His-70" locked="1" count="10" user="Kimberly Roeten " comment="Created by Kimberly Roeten  on 11/20/2016_x000a_Modified by Kimberly Roeten  on 11/21/2016">
      <inputCells r="B13" val="10000000" numFmtId="166"/>
      <inputCells r="B11" val="70" numFmtId="166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His-90" locked="1" count="10" user="Kimberly Roeten " comment="Created by Kimberly Roeten  on 11/20/2016_x000a_Modified by Kimberly Roeten  on 11/21/2016">
      <inputCells r="B13" val="10000000" numFmtId="166"/>
      <inputCells r="B11" val="90" numFmtId="166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His-110" locked="1" count="10" user="Kimberly Roeten " comment="Created by Kimberly Roeten  on 11/20/2016_x000a_Modified by Kimberly Roeten  on 11/21/2016">
      <inputCells r="B13" val="10000000" numFmtId="166"/>
      <inputCells r="B11" val="110" numFmtId="166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Yours-50" locked="1" count="10" user="Kimberly Roeten " comment="Created by Kimberly Roeten  on 11/20/2016_x000a_Modified by Kimberly Roeten  on 11/21/2016">
      <inputCells r="B13" val="5000000" numFmtId="166"/>
      <inputCells r="B11" val="50" numFmtId="166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Yours-70" locked="1" count="10" user="Kimberly Roeten " comment="Created by Kimberly Roeten  on 11/20/2016_x000a_Modified by Kimberly Roeten  on 11/21/2016">
      <inputCells r="B13" val="5000000" numFmtId="166"/>
      <inputCells r="B11" val="70" numFmtId="166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Yours-90" locked="1" count="10" user="Kimberly Roeten " comment="Created by Kimberly Roeten  on 11/20/2016_x000a_Modified by Kimberly Roeten  on 11/21/2016">
      <inputCells r="B13" val="5000000" numFmtId="166"/>
      <inputCells r="B11" val="90" numFmtId="166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  <scenario name="Yours-110" locked="1" count="10" user="Kimberly Roeten " comment="Created by Kimberly Roeten  on 11/20/2016_x000a_Modified by Kimberly Roeten  on 11/21/2016">
      <inputCells r="B13" val="5000000" numFmtId="166"/>
      <inputCells r="B11" val="110" numFmtId="166"/>
      <inputCells r="C12" val="0.04"/>
      <inputCells r="D12" val="0.04"/>
      <inputCells r="E12" val="0.04"/>
      <inputCells r="F12" val="0.04"/>
      <inputCells r="G12" val="0.04"/>
      <inputCells r="H12" val="0.04"/>
      <inputCells r="I12" val="0.04"/>
      <inputCells r="J12" val="0.04"/>
    </scenario>
  </scenarios>
  <pageMargins left="0.7" right="0.7" top="0.75" bottom="0.75" header="0.3" footer="0.3"/>
  <pageSetup orientation="landscape" r:id="rId1"/>
  <headerFooter>
    <oddHeader>&amp;L&amp;"Segoe UI,Regular"CIS 300-02 Team 6
Fall Semester 2016&amp;C&amp;"Segoe UI,Regular"Case 07: The Fracking Oil 
Investment Decision&amp;R&amp;"Segoe UI,Regular"Decision Model</oddHeader>
    <oddFooter>&amp;C&amp;"Segoe UI,Regular"Page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M20"/>
  <sheetViews>
    <sheetView showGridLines="0" workbookViewId="0">
      <selection activeCell="G19" sqref="G19"/>
    </sheetView>
  </sheetViews>
  <sheetFormatPr defaultRowHeight="15" outlineLevelRow="1" outlineLevelCol="1" x14ac:dyDescent="0.25"/>
  <cols>
    <col min="2" max="2" width="4.140625" customWidth="1"/>
    <col min="3" max="3" width="22.42578125" customWidth="1"/>
    <col min="4" max="4" width="6.42578125" customWidth="1"/>
    <col min="5" max="13" width="13.140625" bestFit="1" customWidth="1" outlineLevel="1"/>
  </cols>
  <sheetData>
    <row r="1" spans="2:13" ht="15.75" thickBot="1" x14ac:dyDescent="0.3"/>
    <row r="2" spans="2:13" ht="15.75" x14ac:dyDescent="0.25">
      <c r="B2" s="29" t="s">
        <v>53</v>
      </c>
      <c r="C2" s="29"/>
      <c r="D2" s="29"/>
      <c r="E2" s="23"/>
      <c r="F2" s="23"/>
      <c r="G2" s="23"/>
      <c r="H2" s="23"/>
      <c r="I2" s="23"/>
      <c r="J2" s="23"/>
      <c r="K2" s="23"/>
      <c r="L2" s="23"/>
      <c r="M2" s="23"/>
    </row>
    <row r="3" spans="2:13" ht="15.75" collapsed="1" x14ac:dyDescent="0.25">
      <c r="B3" s="28"/>
      <c r="C3" s="28"/>
      <c r="D3" s="28"/>
      <c r="E3" s="24" t="s">
        <v>72</v>
      </c>
      <c r="F3" s="24" t="s">
        <v>45</v>
      </c>
      <c r="G3" s="24" t="s">
        <v>46</v>
      </c>
      <c r="H3" s="24" t="s">
        <v>47</v>
      </c>
      <c r="I3" s="24" t="s">
        <v>48</v>
      </c>
      <c r="J3" s="24" t="s">
        <v>49</v>
      </c>
      <c r="K3" s="24" t="s">
        <v>50</v>
      </c>
      <c r="L3" s="24" t="s">
        <v>51</v>
      </c>
      <c r="M3" s="24" t="s">
        <v>52</v>
      </c>
    </row>
    <row r="4" spans="2:13" ht="101.25" hidden="1" outlineLevel="1" x14ac:dyDescent="0.25">
      <c r="B4" s="30"/>
      <c r="C4" s="30"/>
      <c r="D4" s="30"/>
      <c r="E4" s="27"/>
      <c r="F4" s="25" t="s">
        <v>70</v>
      </c>
      <c r="G4" s="25" t="s">
        <v>71</v>
      </c>
      <c r="H4" s="25" t="s">
        <v>71</v>
      </c>
      <c r="I4" s="25" t="s">
        <v>71</v>
      </c>
      <c r="J4" s="25" t="s">
        <v>71</v>
      </c>
      <c r="K4" s="25" t="s">
        <v>71</v>
      </c>
      <c r="L4" s="25" t="s">
        <v>71</v>
      </c>
      <c r="M4" s="25" t="s">
        <v>71</v>
      </c>
    </row>
    <row r="5" spans="2:13" x14ac:dyDescent="0.25">
      <c r="B5" s="31" t="s">
        <v>54</v>
      </c>
      <c r="C5" s="31"/>
      <c r="D5" s="31"/>
      <c r="E5" s="22"/>
      <c r="F5" s="22"/>
      <c r="G5" s="22"/>
      <c r="H5" s="22"/>
      <c r="I5" s="22"/>
      <c r="J5" s="22"/>
      <c r="K5" s="22"/>
      <c r="L5" s="22"/>
      <c r="M5" s="22"/>
    </row>
    <row r="6" spans="2:13" outlineLevel="1" x14ac:dyDescent="0.25">
      <c r="B6" s="30"/>
      <c r="C6" s="30" t="s">
        <v>11</v>
      </c>
      <c r="D6" s="30" t="s">
        <v>58</v>
      </c>
      <c r="E6" s="33">
        <v>5000000</v>
      </c>
      <c r="F6" s="36">
        <v>10000000</v>
      </c>
      <c r="G6" s="36">
        <v>10000000</v>
      </c>
      <c r="H6" s="36">
        <v>10000000</v>
      </c>
      <c r="I6" s="36">
        <v>10000000</v>
      </c>
      <c r="J6" s="36">
        <v>5000000</v>
      </c>
      <c r="K6" s="36">
        <v>5000000</v>
      </c>
      <c r="L6" s="36">
        <v>5000000</v>
      </c>
      <c r="M6" s="36">
        <v>5000000</v>
      </c>
    </row>
    <row r="7" spans="2:13" outlineLevel="1" x14ac:dyDescent="0.25">
      <c r="B7" s="30"/>
      <c r="C7" s="30" t="s">
        <v>60</v>
      </c>
      <c r="D7" s="30" t="s">
        <v>59</v>
      </c>
      <c r="E7" s="33">
        <v>50</v>
      </c>
      <c r="F7" s="36">
        <v>50</v>
      </c>
      <c r="G7" s="36">
        <v>70</v>
      </c>
      <c r="H7" s="36">
        <v>90</v>
      </c>
      <c r="I7" s="36">
        <v>110</v>
      </c>
      <c r="J7" s="36">
        <v>50</v>
      </c>
      <c r="K7" s="36">
        <v>70</v>
      </c>
      <c r="L7" s="36">
        <v>90</v>
      </c>
      <c r="M7" s="36">
        <v>110</v>
      </c>
    </row>
    <row r="8" spans="2:13" outlineLevel="1" x14ac:dyDescent="0.25">
      <c r="B8" s="30"/>
      <c r="C8" s="30" t="s">
        <v>74</v>
      </c>
      <c r="D8" s="30" t="s">
        <v>61</v>
      </c>
      <c r="E8" s="27">
        <v>0.04</v>
      </c>
      <c r="F8" s="32">
        <v>0.04</v>
      </c>
      <c r="G8" s="32">
        <v>0.04</v>
      </c>
      <c r="H8" s="32">
        <v>0.04</v>
      </c>
      <c r="I8" s="32">
        <v>0.04</v>
      </c>
      <c r="J8" s="32">
        <v>0.04</v>
      </c>
      <c r="K8" s="32">
        <v>0.04</v>
      </c>
      <c r="L8" s="32">
        <v>0.04</v>
      </c>
      <c r="M8" s="32">
        <v>0.04</v>
      </c>
    </row>
    <row r="9" spans="2:13" outlineLevel="1" x14ac:dyDescent="0.25">
      <c r="B9" s="30"/>
      <c r="C9" s="30" t="s">
        <v>73</v>
      </c>
      <c r="D9" s="30" t="s">
        <v>62</v>
      </c>
      <c r="E9" s="27">
        <v>0.04</v>
      </c>
      <c r="F9" s="32">
        <v>0.04</v>
      </c>
      <c r="G9" s="32">
        <v>0.04</v>
      </c>
      <c r="H9" s="32">
        <v>0.04</v>
      </c>
      <c r="I9" s="32">
        <v>0.04</v>
      </c>
      <c r="J9" s="32">
        <v>0.04</v>
      </c>
      <c r="K9" s="32">
        <v>0.04</v>
      </c>
      <c r="L9" s="32">
        <v>0.04</v>
      </c>
      <c r="M9" s="32">
        <v>0.04</v>
      </c>
    </row>
    <row r="10" spans="2:13" outlineLevel="1" x14ac:dyDescent="0.25">
      <c r="B10" s="30"/>
      <c r="C10" s="30" t="s">
        <v>75</v>
      </c>
      <c r="D10" s="30" t="s">
        <v>63</v>
      </c>
      <c r="E10" s="27">
        <v>0.04</v>
      </c>
      <c r="F10" s="32">
        <v>0.04</v>
      </c>
      <c r="G10" s="32">
        <v>0.04</v>
      </c>
      <c r="H10" s="32">
        <v>0.04</v>
      </c>
      <c r="I10" s="32">
        <v>0.04</v>
      </c>
      <c r="J10" s="32">
        <v>0.04</v>
      </c>
      <c r="K10" s="32">
        <v>0.04</v>
      </c>
      <c r="L10" s="32">
        <v>0.04</v>
      </c>
      <c r="M10" s="32">
        <v>0.04</v>
      </c>
    </row>
    <row r="11" spans="2:13" outlineLevel="1" x14ac:dyDescent="0.25">
      <c r="B11" s="30"/>
      <c r="C11" s="30" t="s">
        <v>76</v>
      </c>
      <c r="D11" s="30" t="s">
        <v>64</v>
      </c>
      <c r="E11" s="27">
        <v>0.04</v>
      </c>
      <c r="F11" s="32">
        <v>0.04</v>
      </c>
      <c r="G11" s="32">
        <v>0.04</v>
      </c>
      <c r="H11" s="32">
        <v>0.04</v>
      </c>
      <c r="I11" s="32">
        <v>0.04</v>
      </c>
      <c r="J11" s="32">
        <v>0.04</v>
      </c>
      <c r="K11" s="32">
        <v>0.04</v>
      </c>
      <c r="L11" s="32">
        <v>0.04</v>
      </c>
      <c r="M11" s="32">
        <v>0.04</v>
      </c>
    </row>
    <row r="12" spans="2:13" outlineLevel="1" x14ac:dyDescent="0.25">
      <c r="B12" s="30"/>
      <c r="C12" s="30" t="s">
        <v>77</v>
      </c>
      <c r="D12" s="30" t="s">
        <v>65</v>
      </c>
      <c r="E12" s="27">
        <v>0.04</v>
      </c>
      <c r="F12" s="32">
        <v>0.04</v>
      </c>
      <c r="G12" s="32">
        <v>0.04</v>
      </c>
      <c r="H12" s="32">
        <v>0.04</v>
      </c>
      <c r="I12" s="32">
        <v>0.04</v>
      </c>
      <c r="J12" s="32">
        <v>0.04</v>
      </c>
      <c r="K12" s="32">
        <v>0.04</v>
      </c>
      <c r="L12" s="32">
        <v>0.04</v>
      </c>
      <c r="M12" s="32">
        <v>0.04</v>
      </c>
    </row>
    <row r="13" spans="2:13" outlineLevel="1" x14ac:dyDescent="0.25">
      <c r="B13" s="30"/>
      <c r="C13" s="30" t="s">
        <v>78</v>
      </c>
      <c r="D13" s="30" t="s">
        <v>66</v>
      </c>
      <c r="E13" s="27">
        <v>0.04</v>
      </c>
      <c r="F13" s="32">
        <v>0.04</v>
      </c>
      <c r="G13" s="32">
        <v>0.04</v>
      </c>
      <c r="H13" s="32">
        <v>0.04</v>
      </c>
      <c r="I13" s="32">
        <v>0.04</v>
      </c>
      <c r="J13" s="32">
        <v>0.04</v>
      </c>
      <c r="K13" s="32">
        <v>0.04</v>
      </c>
      <c r="L13" s="32">
        <v>0.04</v>
      </c>
      <c r="M13" s="32">
        <v>0.04</v>
      </c>
    </row>
    <row r="14" spans="2:13" outlineLevel="1" x14ac:dyDescent="0.25">
      <c r="B14" s="30"/>
      <c r="C14" s="30" t="s">
        <v>79</v>
      </c>
      <c r="D14" s="30" t="s">
        <v>67</v>
      </c>
      <c r="E14" s="27">
        <v>0.04</v>
      </c>
      <c r="F14" s="32">
        <v>0.04</v>
      </c>
      <c r="G14" s="32">
        <v>0.04</v>
      </c>
      <c r="H14" s="32">
        <v>0.04</v>
      </c>
      <c r="I14" s="32">
        <v>0.04</v>
      </c>
      <c r="J14" s="32">
        <v>0.04</v>
      </c>
      <c r="K14" s="32">
        <v>0.04</v>
      </c>
      <c r="L14" s="32">
        <v>0.04</v>
      </c>
      <c r="M14" s="32">
        <v>0.04</v>
      </c>
    </row>
    <row r="15" spans="2:13" outlineLevel="1" x14ac:dyDescent="0.25">
      <c r="B15" s="30"/>
      <c r="C15" s="30" t="s">
        <v>80</v>
      </c>
      <c r="D15" s="30" t="s">
        <v>68</v>
      </c>
      <c r="E15" s="27">
        <v>0.04</v>
      </c>
      <c r="F15" s="32">
        <v>0.04</v>
      </c>
      <c r="G15" s="32">
        <v>0.04</v>
      </c>
      <c r="H15" s="32">
        <v>0.04</v>
      </c>
      <c r="I15" s="32">
        <v>0.04</v>
      </c>
      <c r="J15" s="32">
        <v>0.04</v>
      </c>
      <c r="K15" s="32">
        <v>0.04</v>
      </c>
      <c r="L15" s="32">
        <v>0.04</v>
      </c>
      <c r="M15" s="32">
        <v>0.04</v>
      </c>
    </row>
    <row r="16" spans="2:13" x14ac:dyDescent="0.25">
      <c r="B16" s="31" t="s">
        <v>69</v>
      </c>
      <c r="C16" s="31"/>
      <c r="D16" s="31"/>
      <c r="E16" s="22"/>
      <c r="F16" s="22"/>
      <c r="G16" s="22"/>
      <c r="H16" s="22"/>
      <c r="I16" s="22"/>
      <c r="J16" s="22"/>
      <c r="K16" s="22"/>
      <c r="L16" s="22"/>
      <c r="M16" s="22"/>
    </row>
    <row r="17" spans="2:13" ht="15.75" outlineLevel="1" thickBot="1" x14ac:dyDescent="0.3">
      <c r="B17" s="35"/>
      <c r="C17" s="35" t="s">
        <v>81</v>
      </c>
      <c r="D17" s="35" t="s">
        <v>82</v>
      </c>
      <c r="E17" s="34">
        <v>-2681381.1673198598</v>
      </c>
      <c r="F17" s="34">
        <v>-7029207.2542763799</v>
      </c>
      <c r="G17" s="34">
        <v>-4674570.3979140501</v>
      </c>
      <c r="H17" s="34">
        <v>-2356261.8525868999</v>
      </c>
      <c r="I17" s="34">
        <v>-52748.580504452599</v>
      </c>
      <c r="J17" s="34">
        <v>-2681381.1673198598</v>
      </c>
      <c r="K17" s="34">
        <v>-326744.310957529</v>
      </c>
      <c r="L17" s="34">
        <v>1991564.23436962</v>
      </c>
      <c r="M17" s="34">
        <v>4295077.5064520696</v>
      </c>
    </row>
    <row r="18" spans="2:13" x14ac:dyDescent="0.25">
      <c r="B18" t="s">
        <v>55</v>
      </c>
    </row>
    <row r="19" spans="2:13" x14ac:dyDescent="0.25">
      <c r="B19" t="s">
        <v>56</v>
      </c>
    </row>
    <row r="20" spans="2:13" x14ac:dyDescent="0.25">
      <c r="B20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 Model</vt:lpstr>
      <vt:lpstr>Scenario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Roeten</dc:creator>
  <cp:lastModifiedBy>Kimberly Roeten </cp:lastModifiedBy>
  <dcterms:created xsi:type="dcterms:W3CDTF">2016-11-09T14:22:21Z</dcterms:created>
  <dcterms:modified xsi:type="dcterms:W3CDTF">2016-11-22T03:27:57Z</dcterms:modified>
</cp:coreProperties>
</file>