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E:\statistics\"/>
    </mc:Choice>
  </mc:AlternateContent>
  <xr:revisionPtr revIDLastSave="0" documentId="13_ncr:1_{74F9BC72-EDD6-4A28-BDCF-76C2904E5012}" xr6:coauthVersionLast="47" xr6:coauthVersionMax="47" xr10:uidLastSave="{00000000-0000-0000-0000-000000000000}"/>
  <bookViews>
    <workbookView xWindow="-108" yWindow="-108" windowWidth="23256" windowHeight="12456" xr2:uid="{F548D7EA-EA32-4D9F-A5A7-B4CA69F7AC14}"/>
  </bookViews>
  <sheets>
    <sheet name=" Statistics &amp; Mathematics" sheetId="2" r:id="rId1"/>
  </sheets>
  <definedNames>
    <definedName name="_xlchart.v1.0" hidden="1">' Statistics &amp; Mathematics'!$A$139:$A$145</definedName>
    <definedName name="_xlchart.v1.1" hidden="1">' Statistics &amp; Mathematics'!$B$138</definedName>
    <definedName name="_xlchart.v1.2" hidden="1">' Statistics &amp; Mathematics'!$B$139:$B$145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0" i="2" l="1"/>
  <c r="A357" i="2"/>
  <c r="B342" i="2"/>
  <c r="B341" i="2"/>
  <c r="B343" i="2" s="1"/>
  <c r="B344" i="2" l="1"/>
  <c r="B345" i="2" s="1"/>
  <c r="C303" i="2"/>
  <c r="C304" i="2" s="1"/>
  <c r="C302" i="2"/>
  <c r="B269" i="2"/>
  <c r="B271" i="2" s="1"/>
  <c r="C305" i="2" l="1"/>
  <c r="B346" i="2"/>
  <c r="B347" i="2"/>
  <c r="B270" i="2"/>
  <c r="A251" i="2" l="1"/>
  <c r="A244" i="2"/>
  <c r="B204" i="2" l="1"/>
  <c r="B203" i="2"/>
  <c r="B202" i="2"/>
  <c r="B197" i="2"/>
  <c r="B195" i="2"/>
  <c r="B196" i="2"/>
  <c r="A169" i="2"/>
  <c r="A165" i="2"/>
  <c r="C107" i="2"/>
  <c r="C108" i="2"/>
  <c r="C109" i="2"/>
  <c r="C110" i="2"/>
  <c r="C111" i="2"/>
  <c r="C112" i="2"/>
  <c r="C106" i="2"/>
  <c r="A86" i="2" l="1"/>
  <c r="A82" i="2"/>
  <c r="N77" i="2"/>
  <c r="N75" i="2"/>
  <c r="N73" i="2"/>
  <c r="N71" i="2"/>
  <c r="N69" i="2"/>
  <c r="M77" i="2"/>
  <c r="M75" i="2"/>
  <c r="M73" i="2"/>
  <c r="M71" i="2"/>
  <c r="M69" i="2"/>
  <c r="L77" i="2"/>
  <c r="L75" i="2"/>
  <c r="L73" i="2"/>
  <c r="L71" i="2"/>
  <c r="L69" i="2"/>
  <c r="A60" i="2"/>
  <c r="A56" i="2"/>
  <c r="A9" i="2"/>
  <c r="A13" i="2"/>
  <c r="A17" i="2"/>
  <c r="A34" i="2"/>
  <c r="A39" i="2"/>
  <c r="A44" i="2"/>
  <c r="C44" i="2"/>
  <c r="C39" i="2"/>
</calcChain>
</file>

<file path=xl/sharedStrings.xml><?xml version="1.0" encoding="utf-8"?>
<sst xmlns="http://schemas.openxmlformats.org/spreadsheetml/2006/main" count="235" uniqueCount="180">
  <si>
    <t>Ans</t>
  </si>
  <si>
    <t>1. Business Problem: A car rental company wants to analyze the rental durations of its</t>
  </si>
  <si>
    <t xml:space="preserve"> customers to understand the typical rental period and optimize its pricing and fleet</t>
  </si>
  <si>
    <t xml:space="preserve"> management strategies. Data: Let's consider the rental durations (in days) for a</t>
  </si>
  <si>
    <t xml:space="preserve"> sample of 50 customers:</t>
  </si>
  <si>
    <t xml:space="preserve"> Question:</t>
  </si>
  <si>
    <t xml:space="preserve"> a. Mean: What is the average rental duration for customers at the car rental company?</t>
  </si>
  <si>
    <t xml:space="preserve"> b. Median: What is the typical or central rental duration experienced by customers?</t>
  </si>
  <si>
    <t xml:space="preserve"> c. Mode: Are there any recurring or most frequently occurring rental durations for customers?</t>
  </si>
  <si>
    <t xml:space="preserve"> </t>
  </si>
  <si>
    <t xml:space="preserve"> By answering these questions using the mean</t>
  </si>
  <si>
    <t xml:space="preserve"> median</t>
  </si>
  <si>
    <t xml:space="preserve"> and mode</t>
  </si>
  <si>
    <t xml:space="preserve"> the car rental company can gain insights into the average rental duration</t>
  </si>
  <si>
    <t xml:space="preserve"> understand the most common rental periods</t>
  </si>
  <si>
    <t xml:space="preserve"> and make informed decisions regarding pricing</t>
  </si>
  <si>
    <t xml:space="preserve"> fleet size</t>
  </si>
  <si>
    <t xml:space="preserve"> and availability. Additionally</t>
  </si>
  <si>
    <t xml:space="preserve"> this analysis can help the company optimize resource allocation</t>
  </si>
  <si>
    <t xml:space="preserve"> plan for peak demand periods</t>
  </si>
  <si>
    <t xml:space="preserve"> and enhance customer satisfaction by aligning service offerings with customers' typical rental needs.</t>
  </si>
  <si>
    <t xml:space="preserve"> Data:</t>
  </si>
  <si>
    <t xml:space="preserve"> By answering these questions using different measures of dispersion</t>
  </si>
  <si>
    <t xml:space="preserve"> Questions:</t>
  </si>
  <si>
    <t xml:space="preserve"> By answering these questions</t>
  </si>
  <si>
    <t xml:space="preserve"> which can help with financial planning</t>
  </si>
  <si>
    <t xml:space="preserve"> forecasting</t>
  </si>
  <si>
    <t xml:space="preserve"> vehicle selection</t>
  </si>
  <si>
    <t xml:space="preserve"> and fuel consumption optimization.</t>
  </si>
  <si>
    <t xml:space="preserve"> B</t>
  </si>
  <si>
    <t xml:space="preserve"> C</t>
  </si>
  <si>
    <t xml:space="preserve"> D</t>
  </si>
  <si>
    <t xml:space="preserve"> E</t>
  </si>
  <si>
    <t xml:space="preserve"> F</t>
  </si>
  <si>
    <t xml:space="preserve"> G</t>
  </si>
  <si>
    <t xml:space="preserve"> what can be inferred about the satisfaction ratings distribution?</t>
  </si>
  <si>
    <t xml:space="preserve"> 2. Ane-commerce platform wants to analyze the delivery times of its shipments to understand the variability in order fulfillment and optimize its logistics operations.</t>
  </si>
  <si>
    <t xml:space="preserve"> Let's consider the delivery times (in days) for a sample of 50 shipments:</t>
  </si>
  <si>
    <t xml:space="preserve"> a. Range: What is the range of the delivery times?</t>
  </si>
  <si>
    <t xml:space="preserve"> b. Variance: What is the variance of the delivery times?</t>
  </si>
  <si>
    <t xml:space="preserve"> c. Standard Deviation: What is the standard deviation of the delivery times?</t>
  </si>
  <si>
    <t xml:space="preserve"> the ecommerce platform can gain insights into the variability in delivery times</t>
  </si>
  <si>
    <t xml:space="preserve"> identify any bottlenecks in the logistics process</t>
  </si>
  <si>
    <t xml:space="preserve"> and make informed decisions regarding shipment tracking</t>
  </si>
  <si>
    <t>customer expectations</t>
  </si>
  <si>
    <t xml:space="preserve"> and service level agreements.</t>
  </si>
  <si>
    <t>STDEV.P</t>
  </si>
  <si>
    <t>STDEV.S</t>
  </si>
  <si>
    <t>VAR.P</t>
  </si>
  <si>
    <t>VAR.S</t>
  </si>
  <si>
    <t xml:space="preserve">Ans </t>
  </si>
  <si>
    <t xml:space="preserve"> 3. A company wants to analyze the monthly revenue generated by one of its products to understand its performance and variability.</t>
  </si>
  <si>
    <t xml:space="preserve"> Data: Let's consider the monthly revenue (in thousands of dollars) for the past 12</t>
  </si>
  <si>
    <t xml:space="preserve"> months:</t>
  </si>
  <si>
    <t>By answering these questions</t>
  </si>
  <si>
    <t xml:space="preserve"> the company can gain insights into the average revenue generated by the product and understand the range or variability in its monthly revenue</t>
  </si>
  <si>
    <t xml:space="preserve"> and evaluating the product's performance.</t>
  </si>
  <si>
    <t xml:space="preserve"> a. Measure of Central Tendency: What is the average monthly revenue for the product?</t>
  </si>
  <si>
    <t xml:space="preserve"> b. Measure of Dispersion: What is the range of monthly revenue for the product?</t>
  </si>
  <si>
    <t>4. Atransportation company wants to analyze the fuel efficiency of its vehicle fleet to identify any variations across different vehicle models.</t>
  </si>
  <si>
    <t xml:space="preserve"> Data: Let's consider the fuel efficiency (in miles per gallon</t>
  </si>
  <si>
    <t xml:space="preserve"> mpg) for a sample of</t>
  </si>
  <si>
    <t xml:space="preserve"> 50 vehicles:</t>
  </si>
  <si>
    <t xml:space="preserve"> a. Measure of Central Tendency: What is the average fuel efficiency for each vehicle model?</t>
  </si>
  <si>
    <t xml:space="preserve"> b. Measure of Dispersion: What is the range of fuel efficiency for each vehicle model?</t>
  </si>
  <si>
    <t xml:space="preserve"> c. Measure of Dispersion: What is the variance of the fuel efficiency for each vehicle model?</t>
  </si>
  <si>
    <t xml:space="preserve"> the transportation company can gain insights into the average fuel efficiency of different vehicle models</t>
  </si>
  <si>
    <t xml:space="preserve"> understand the variations or spread in the fuel efficiency</t>
  </si>
  <si>
    <t xml:space="preserve"> and make informed decisions regarding fleet management</t>
  </si>
  <si>
    <t xml:space="preserve"> Model B: </t>
  </si>
  <si>
    <t xml:space="preserve"> Model C:  </t>
  </si>
  <si>
    <t>Avg</t>
  </si>
  <si>
    <t>Range</t>
  </si>
  <si>
    <t>Variance</t>
  </si>
  <si>
    <t xml:space="preserve"> Model E:  </t>
  </si>
  <si>
    <t xml:space="preserve"> Model A:  </t>
  </si>
  <si>
    <t xml:space="preserve"> Model D: </t>
  </si>
  <si>
    <t>5. A manufacturing company wants to analyze the defect rates of its production line to identify the frequency of different types of defects.</t>
  </si>
  <si>
    <t>Defect Type:</t>
  </si>
  <si>
    <t xml:space="preserve"> A</t>
  </si>
  <si>
    <t xml:space="preserve"> Frequency: </t>
  </si>
  <si>
    <t xml:space="preserve"> a. Bar Chart: Create a bar chart to visualize the frequency of different defect types.</t>
  </si>
  <si>
    <t xml:space="preserve"> Data: Let's consider the types of defects and their corresponding frequencies observed in a sample of 200 products:</t>
  </si>
  <si>
    <t xml:space="preserve"> c. Histogram: Create a histogram to represent the defect frequencies.</t>
  </si>
  <si>
    <t>A</t>
  </si>
  <si>
    <t>B</t>
  </si>
  <si>
    <t>C</t>
  </si>
  <si>
    <t>D</t>
  </si>
  <si>
    <t>E</t>
  </si>
  <si>
    <t>F</t>
  </si>
  <si>
    <t>G</t>
  </si>
  <si>
    <t xml:space="preserve"> Frequency</t>
  </si>
  <si>
    <t>b. Most Common Defect: Which defect type has the highest frequency?</t>
  </si>
  <si>
    <r>
      <t xml:space="preserve">Based on the analysis, the most common defect type is </t>
    </r>
    <r>
      <rPr>
        <b/>
        <sz val="12"/>
        <color theme="1"/>
        <rFont val="Calibri"/>
        <family val="2"/>
        <scheme val="minor"/>
      </rPr>
      <t>'E'</t>
    </r>
    <r>
      <rPr>
        <b/>
        <sz val="11"/>
        <color theme="1"/>
        <rFont val="Calibri"/>
        <family val="2"/>
        <scheme val="minor"/>
      </rPr>
      <t xml:space="preserve"> </t>
    </r>
    <r>
      <rPr>
        <sz val="11"/>
        <color theme="1"/>
        <rFont val="Calibri"/>
        <family val="2"/>
        <scheme val="minor"/>
      </rPr>
      <t xml:space="preserve">with a frequency of </t>
    </r>
    <r>
      <rPr>
        <b/>
        <sz val="11"/>
        <color theme="1"/>
        <rFont val="Calibri"/>
        <family val="2"/>
        <scheme val="minor"/>
      </rPr>
      <t>45.</t>
    </r>
    <r>
      <rPr>
        <sz val="11"/>
        <color theme="1"/>
        <rFont val="Calibri"/>
        <family val="2"/>
        <scheme val="minor"/>
      </rPr>
      <t xml:space="preserve"> 
This indicates that Defect Type E occurs most often in the sampled products.</t>
    </r>
  </si>
  <si>
    <t>6.A survey was conducted to analyze the satisfaction ratings of customers on a scale of 1 to 5 for a specific product.</t>
  </si>
  <si>
    <t xml:space="preserve"> Data: Let's consider the satisfaction ratings from 200 customers:</t>
  </si>
  <si>
    <t xml:space="preserve"> Ratings:</t>
  </si>
  <si>
    <t xml:space="preserve"> a. Skewness: Calculate the skewness of the satisfaction ratings.</t>
  </si>
  <si>
    <t>b. Kurtosis: Calculate the kurtosis of the satisfaction ratings.</t>
  </si>
  <si>
    <t>c. Interpretation: Based on the skewness and kurtosis values</t>
  </si>
  <si>
    <t>7.A research study wants to analyze the weight distribution of a sample of individuals to assess their health and body composition.</t>
  </si>
  <si>
    <t xml:space="preserve"> Data: Let's consider the weights (in kilograms) of a sample of 100 individuals:</t>
  </si>
  <si>
    <t xml:space="preserve"> Weights:</t>
  </si>
  <si>
    <t xml:space="preserve"> a. Quartiles: Calculate the first quartile (Q1), median (Q2), and third quartile(Q3) of the weight distribution.</t>
  </si>
  <si>
    <t>Quartiles</t>
  </si>
  <si>
    <t xml:space="preserve"> Weights</t>
  </si>
  <si>
    <t>Q1</t>
  </si>
  <si>
    <t>Q2</t>
  </si>
  <si>
    <t>Q3</t>
  </si>
  <si>
    <t xml:space="preserve"> b. Percentiles: Calculate the 15th percentile, 50th percentile, and 85th percentile of the weight distribution.</t>
  </si>
  <si>
    <t>Percentiles</t>
  </si>
  <si>
    <t xml:space="preserve"> c. Interpretation: Based on the quartiles and percentiles, what can be inferred about the weight distribution of the individuals?</t>
  </si>
  <si>
    <t>By answering these questions using quartiles and percentiles, the research study can understand the weight distribution and identify the weight ranges at different
 percentiles, such as underweight, normal weight, overweight, and obese categories. This information</t>
  </si>
  <si>
    <t xml:space="preserve"> and the exam scores of a group of students.</t>
  </si>
  <si>
    <t xml:space="preserve"> Hours Spent Studying: </t>
  </si>
  <si>
    <t xml:space="preserve"> 8. A researcher wants to examine the relationship between the hours spent studying</t>
  </si>
  <si>
    <t xml:space="preserve"> Data: Let's consider the number of hours spent studying and the corresponding</t>
  </si>
  <si>
    <t xml:space="preserve"> exam scores for a sample of 30 students:</t>
  </si>
  <si>
    <t xml:space="preserve">Exam Scores: </t>
  </si>
  <si>
    <t>Calculate the correlation coefficient between the hours spent studying and the exam scores. Interpret the value of the correlation coefficient and explain the nature of the relationship between studying hours and exam scores.</t>
  </si>
  <si>
    <t>By analyzing the correlation coefficient, the researcher can determine the strength and direction of the relationship between studying hours and exam scores. This information
 can provide insights into the effectiveness of studying and help students and educators make informed decisions about study habits and academic performance</t>
  </si>
  <si>
    <t xml:space="preserve"> In conclusion, the research strongly indicates that increased study hours are a significant driver of higher exam scores, highlighting the importance of study commitment in academic success.</t>
  </si>
  <si>
    <t>9. A multiple-choice test consists of 10 questions, each with four possible answers. If a student randomly guesses on each question, what is the probability of getting at least
 8 questions correct? Data: Number of questions (n) = 10, Number of possible answers per question (k) = 4</t>
  </si>
  <si>
    <t>15. A company sells smartphones</t>
  </si>
  <si>
    <t xml:space="preserve"> and the number of defects per batch follows a Poisson distribution with a mean of 2 defects. What is the probability of having</t>
  </si>
  <si>
    <t xml:space="preserve"> exactly 3 defects in a randomly selected batch? Data: Mean number of defects (λ) =2</t>
  </si>
  <si>
    <t xml:space="preserve"> Number of defects (x) = 3</t>
  </si>
  <si>
    <t xml:space="preserve"> Explanation: The problem involves a discrete distribution (Poisson) because we are dealing with the count of defects in a batch of smartphones. The Poisson</t>
  </si>
  <si>
    <t>distribution models the probability of a given number of events occurring within a fixed interval of time or space.</t>
  </si>
  <si>
    <t>10. The lifetimes of a certain brand of light bulbs are normally distributed with a mean of 1000 hours and a standard deviation of 100 hours. What is the probability that a
 randomly selected light bulb lasts between 900 and 1100 hours? Data: Mean lifetime (μ) = 1000 hours, Standard deviation (σ) = 100 hours, Lifetime range (lower limit x1,
 upper limit x2)</t>
  </si>
  <si>
    <t xml:space="preserve">11. A study is conducted to estimate the mean height of a population. A random sample of 100 individuals is selected, and their heights are measured. Calculate a 95% confidence interval for the population mean height, given that the sample mean height is 170 cm and the sample standard deviation is 8 cm. Data: Sample size (n) = 100, Sample mean (x) = 170 cm, Sample standard deviation (s) = 8 cm, Confidence
 level = 95%
 Explanation: In this problem, we use a sample to estimate the population mean height. By calculating a confidence interval, we provide a range of plausible values for the population mean. The 95% confidence level indicates that we are 95% confident that the true population mean height falls within the calculated interval.
</t>
  </si>
  <si>
    <t>Sample Mean</t>
  </si>
  <si>
    <t>Sample Std Dev</t>
  </si>
  <si>
    <t>Sample Size</t>
  </si>
  <si>
    <t>Confidence Level (alpha)</t>
  </si>
  <si>
    <t>Margin of Error</t>
  </si>
  <si>
    <t>Lower Bound</t>
  </si>
  <si>
    <t>Upper Bound</t>
  </si>
  <si>
    <t>So, the 95% confidence interval for the population mean height is (168.43 cm, 171.57 cm).</t>
  </si>
  <si>
    <t xml:space="preserve"> 12. A manufacturing company claims that the average weight of its product is 500 grams. To test this claim,a random sample of 25 products is selected, and their weights are measured. The sample mean weight is found to be 510 grams with a sample standard deviation of 20 grams. Perform a hypothesis test to determine if there is evidence to support the company's claim. Data: Sample size (n) = 25,Sample mean (x) = 510 grams, Sample standard deviation (s) = 20 grams,Population mean (μ) = 500 grams
Explanation: In this problem, we are conducting a hypothesis test to assess whether the sample mean weight provides evidence to support the company's claim about the population mean weight. The null hypothesis (H0) assumes that the population mean weight is equal to the claimed value, while the alternative hypothesis (Ha) suggests otherwise.</t>
  </si>
  <si>
    <t>Hypotheses:</t>
  </si>
  <si>
    <t>Null Hypothesis (H0​):</t>
  </si>
  <si>
    <t>Alternative Hypothesis (Ha​):</t>
  </si>
  <si>
    <t>The average weight of the product is 500 grams (μ=500).</t>
  </si>
  <si>
    <r>
      <t xml:space="preserve">The average weight of the product is </t>
    </r>
    <r>
      <rPr>
        <i/>
        <sz val="11"/>
        <color theme="1"/>
        <rFont val="Calibri"/>
        <family val="2"/>
        <scheme val="minor"/>
      </rPr>
      <t>not</t>
    </r>
    <r>
      <rPr>
        <sz val="11"/>
        <color theme="1"/>
        <rFont val="Calibri"/>
        <family val="2"/>
        <scheme val="minor"/>
      </rPr>
      <t xml:space="preserve"> 500 grams.</t>
    </r>
  </si>
  <si>
    <t>Description</t>
  </si>
  <si>
    <t>Value</t>
  </si>
  <si>
    <t>(μ0​)</t>
  </si>
  <si>
    <t xml:space="preserve">Sample Mean </t>
  </si>
  <si>
    <t>SampleStandard Deviation(s)</t>
  </si>
  <si>
    <t>Sample Size (n)</t>
  </si>
  <si>
    <t>Significance Level (α)</t>
  </si>
  <si>
    <t>calculate the necessary values for the t-test</t>
  </si>
  <si>
    <t>Formula</t>
  </si>
  <si>
    <t>Result</t>
  </si>
  <si>
    <t>Degrees of Freedom (df)</t>
  </si>
  <si>
    <t>Standard Error (SE)</t>
  </si>
  <si>
    <t>t-statistic</t>
  </si>
  <si>
    <t>p-value (Two-tailed)</t>
  </si>
  <si>
    <t>B293-1</t>
  </si>
  <si>
    <t>B292/SQRT(B293)</t>
  </si>
  <si>
    <t>(B291-B290)/C300</t>
  </si>
  <si>
    <t>T.DIST.2T(ABS(C301),C299)</t>
  </si>
  <si>
    <t>Compare your calculated p-value to your chosen significance level (α).</t>
  </si>
  <si>
    <t>p-value (0.0197) &lt; α (0.05)</t>
  </si>
  <si>
    <r>
      <t xml:space="preserve">Since the p-value (0.0197) is less than the significance level (0.05), you </t>
    </r>
    <r>
      <rPr>
        <b/>
        <sz val="11"/>
        <color theme="1"/>
        <rFont val="Calibri"/>
        <family val="2"/>
        <scheme val="minor"/>
      </rPr>
      <t>reject the null hypothesis (H0​)</t>
    </r>
    <r>
      <rPr>
        <sz val="11"/>
        <color theme="1"/>
        <rFont val="Calibri"/>
        <family val="2"/>
        <scheme val="minor"/>
      </rPr>
      <t>.</t>
    </r>
  </si>
  <si>
    <t>13.A researcher wants to test whether a new teaching method improves student performance. A random sample of 50 students is divided into two groups: one group taught using the new method and the other using the traditional method. The average test scores of the two groups are compared. State the null and alternative hypotheses for this study. Data: Sample size (n) = 50, Test scores of the two groups
 Explanation: In this problem, we are interested in comparing the means of two groups (new method vs. traditional method). The null hypothesis (H0) states that there is no significant difference between the means, while the alternative hypothesis (Ha) suggests that there is a significant difference.</t>
  </si>
  <si>
    <t>14. A survey is conducted to estimate the proportion of people in a city who support a particular policy. A random sample of 500 individuals is surveyed, and 320 of them express support for the policy. Calculate a 90% confidence interval for the
 population proportion, given the sample proportion. Data: Sample size (n) = 500,Number of successes (x) = 320, Confidence level = 90%
 Explanation: In this problem, we aim to estimate the population proportion based on the sample proportion. By constructing a confidence interval, we provide a range of plausible values for the population proportion. The 90% confidence level indicates that we are 90% confident that the true population proportion falls within the calculated interval.</t>
  </si>
  <si>
    <t>Number of Successes (x)</t>
  </si>
  <si>
    <t>Confidence Level</t>
  </si>
  <si>
    <t>Alpha (α)</t>
  </si>
  <si>
    <t>Sample Proportion</t>
  </si>
  <si>
    <t>Z-score (Zα/2​)</t>
  </si>
  <si>
    <t>Standard Error</t>
  </si>
  <si>
    <t>Margin of Error (ME)</t>
  </si>
  <si>
    <r>
      <t>We are 90% confident that the true proportion of people in the city who support the policy is between</t>
    </r>
    <r>
      <rPr>
        <b/>
        <sz val="11"/>
        <color theme="1"/>
        <rFont val="Calibri"/>
        <family val="2"/>
        <scheme val="minor"/>
      </rPr>
      <t xml:space="preserve"> 60.46% </t>
    </r>
    <r>
      <rPr>
        <sz val="11"/>
        <color theme="1"/>
        <rFont val="Calibri"/>
        <family val="2"/>
        <scheme val="minor"/>
      </rPr>
      <t>and</t>
    </r>
    <r>
      <rPr>
        <b/>
        <sz val="11"/>
        <color theme="1"/>
        <rFont val="Calibri"/>
        <family val="2"/>
        <scheme val="minor"/>
      </rPr>
      <t xml:space="preserve"> 67.53%.</t>
    </r>
  </si>
  <si>
    <r>
      <t>The weight distribution is</t>
    </r>
    <r>
      <rPr>
        <b/>
        <sz val="11"/>
        <rFont val="Calibri"/>
        <family val="2"/>
        <scheme val="minor"/>
      </rPr>
      <t xml:space="preserve"> right-skewed</t>
    </r>
    <r>
      <rPr>
        <sz val="11"/>
        <rFont val="Calibri"/>
        <family val="2"/>
        <scheme val="minor"/>
      </rPr>
      <t>, with most individuals having lower weights and a few having much higher weights.</t>
    </r>
  </si>
  <si>
    <t xml:space="preserve">The negative skewness (approximately -0.21) indicates that the distribution of satisfaction ratings is slightly skewed to the left (negatively skewed), meaning there is a longer tail on the left side of the distribution, or the majority of the data points are concentrated on the higher end of the rating scale.
</t>
  </si>
  <si>
    <t xml:space="preserve">The negative kurtosis (approximately -0.75) suggests that the distribution is platykurtic, meaning it has lighter tails and a flatter peak compared to a normal distribution, implying fewer extreme values.
</t>
  </si>
  <si>
    <t>The ratings are slightly left-skewed, with most customers giving higher ratings, and the flatter shape indicates fewer extreme responses.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</si>
</sst>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11" x14ac:knownFonts="1">
    <font>
      <sz val="11"/>
      <color theme="1"/>
      <name val="Calibri"/>
      <family val="2"/>
      <scheme val="minor"/>
    </font>
    <font>
      <b/>
      <sz val="11"/>
      <color theme="1"/>
      <name val="Calibri"/>
      <family val="2"/>
      <scheme val="minor"/>
    </font>
    <font>
      <sz val="11"/>
      <color rgb="FF000000"/>
      <name val="Calibri"/>
      <family val="2"/>
      <scheme val="minor"/>
    </font>
    <font>
      <b/>
      <sz val="12"/>
      <color theme="1"/>
      <name val="Calibri"/>
      <family val="2"/>
      <scheme val="minor"/>
    </font>
    <font>
      <sz val="8"/>
      <name val="Calibri"/>
      <family val="2"/>
      <scheme val="minor"/>
    </font>
    <font>
      <sz val="11"/>
      <color rgb="FFEE0000"/>
      <name val="Calibri"/>
      <family val="2"/>
      <scheme val="minor"/>
    </font>
    <font>
      <i/>
      <sz val="11"/>
      <color theme="1"/>
      <name val="Calibri"/>
      <family val="2"/>
      <scheme val="minor"/>
    </font>
    <font>
      <sz val="11"/>
      <color rgb="FFFF0000"/>
      <name val="Calibri"/>
      <family val="2"/>
      <scheme val="minor"/>
    </font>
    <font>
      <sz val="10"/>
      <color theme="1"/>
      <name val="Calibri"/>
      <family val="2"/>
      <scheme val="minor"/>
    </font>
    <font>
      <sz val="11"/>
      <name val="Calibri"/>
      <family val="2"/>
      <scheme val="minor"/>
    </font>
    <font>
      <b/>
      <sz val="11"/>
      <name val="Calibri"/>
      <family val="2"/>
      <scheme val="minor"/>
    </font>
  </fonts>
  <fills count="2">
    <fill>
      <patternFill patternType="none"/>
    </fill>
    <fill>
      <patternFill patternType="gray125"/>
    </fill>
  </fills>
  <borders count="4">
    <border>
      <left/>
      <right/>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164" fontId="0" fillId="0" borderId="0" xfId="0" applyNumberFormat="1"/>
    <xf numFmtId="0" fontId="2" fillId="0" borderId="0" xfId="0" applyFont="1"/>
    <xf numFmtId="0" fontId="0" fillId="0" borderId="1" xfId="0" applyBorder="1"/>
    <xf numFmtId="0" fontId="6" fillId="0" borderId="2" xfId="0" applyFont="1" applyBorder="1" applyAlignment="1">
      <alignment horizontal="center"/>
    </xf>
    <xf numFmtId="0" fontId="0" fillId="0" borderId="3" xfId="0" applyBorder="1"/>
    <xf numFmtId="0" fontId="1" fillId="0" borderId="0" xfId="0" applyFont="1"/>
    <xf numFmtId="0" fontId="8" fillId="0" borderId="3" xfId="0" applyFont="1" applyBorder="1"/>
    <xf numFmtId="0" fontId="1" fillId="0" borderId="3" xfId="0" applyFont="1" applyBorder="1"/>
    <xf numFmtId="0" fontId="7" fillId="0" borderId="0" xfId="0" applyFont="1"/>
    <xf numFmtId="164" fontId="1" fillId="0" borderId="0" xfId="0" applyNumberFormat="1" applyFont="1"/>
    <xf numFmtId="9" fontId="0" fillId="0" borderId="0" xfId="0" applyNumberFormat="1"/>
    <xf numFmtId="0" fontId="0" fillId="0" borderId="0" xfId="0" applyAlignment="1">
      <alignment horizontal="left" wrapText="1"/>
    </xf>
    <xf numFmtId="0" fontId="0" fillId="0" borderId="0" xfId="0" applyAlignment="1">
      <alignment horizontal="left"/>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wrapText="1"/>
    </xf>
    <xf numFmtId="0" fontId="0" fillId="0" borderId="0" xfId="0" applyAlignment="1">
      <alignment horizontal="left" vertical="top"/>
    </xf>
    <xf numFmtId="0" fontId="9" fillId="0" borderId="0" xfId="0" applyFont="1" applyAlignment="1">
      <alignment horizontal="left"/>
    </xf>
    <xf numFmtId="0" fontId="5"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vertical="top" wrapText="1"/>
    </xf>
    <xf numFmtId="0" fontId="0" fillId="0" borderId="0" xfId="0" applyFont="1" applyAlignment="1">
      <alignment horizontal="left" vertical="top"/>
    </xf>
    <xf numFmtId="0" fontId="0" fillId="0" borderId="0" xfId="0" applyFont="1" applyAlignment="1">
      <alignment horizontal="left" vertical="top"/>
    </xf>
  </cellXfs>
  <cellStyles count="1">
    <cellStyle name="Normal" xfId="0" builtinId="0"/>
  </cellStyles>
  <dxfs count="9">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numFmt numFmtId="13" formatCode="0%"/>
    </dxf>
    <dxf>
      <border outline="0">
        <bottom style="thin">
          <color indexed="64"/>
        </bottom>
      </border>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 Statistics &amp; Mathematics'!$B$105</c:f>
              <c:strCache>
                <c:ptCount val="1"/>
                <c:pt idx="0">
                  <c:v> Frequency</c:v>
                </c:pt>
              </c:strCache>
            </c:strRef>
          </c:tx>
          <c:spPr>
            <a:solidFill>
              <a:schemeClr val="accent1"/>
            </a:solidFill>
            <a:ln>
              <a:noFill/>
            </a:ln>
            <a:effectLst/>
          </c:spPr>
          <c:invertIfNegative val="0"/>
          <c:cat>
            <c:strRef>
              <c:f>' Statistics &amp; Mathematics'!$A$106:$A$112</c:f>
              <c:strCache>
                <c:ptCount val="7"/>
                <c:pt idx="0">
                  <c:v>A</c:v>
                </c:pt>
                <c:pt idx="1">
                  <c:v>B</c:v>
                </c:pt>
                <c:pt idx="2">
                  <c:v>C</c:v>
                </c:pt>
                <c:pt idx="3">
                  <c:v>D</c:v>
                </c:pt>
                <c:pt idx="4">
                  <c:v>E</c:v>
                </c:pt>
                <c:pt idx="5">
                  <c:v>F</c:v>
                </c:pt>
                <c:pt idx="6">
                  <c:v>G</c:v>
                </c:pt>
              </c:strCache>
            </c:strRef>
          </c:cat>
          <c:val>
            <c:numRef>
              <c:f>' Statistics &amp; Mathematics'!$B$106:$B$112</c:f>
              <c:numCache>
                <c:formatCode>General</c:formatCode>
                <c:ptCount val="7"/>
                <c:pt idx="0">
                  <c:v>30</c:v>
                </c:pt>
                <c:pt idx="1">
                  <c:v>40</c:v>
                </c:pt>
                <c:pt idx="2">
                  <c:v>20</c:v>
                </c:pt>
                <c:pt idx="3">
                  <c:v>10</c:v>
                </c:pt>
                <c:pt idx="4">
                  <c:v>45</c:v>
                </c:pt>
                <c:pt idx="5">
                  <c:v>25</c:v>
                </c:pt>
                <c:pt idx="6">
                  <c:v>30</c:v>
                </c:pt>
              </c:numCache>
            </c:numRef>
          </c:val>
          <c:extLst>
            <c:ext xmlns:c16="http://schemas.microsoft.com/office/drawing/2014/chart" uri="{C3380CC4-5D6E-409C-BE32-E72D297353CC}">
              <c16:uniqueId val="{00000000-F687-404C-8948-A3B16FC6520F}"/>
            </c:ext>
          </c:extLst>
        </c:ser>
        <c:dLbls>
          <c:showLegendKey val="0"/>
          <c:showVal val="0"/>
          <c:showCatName val="0"/>
          <c:showSerName val="0"/>
          <c:showPercent val="0"/>
          <c:showBubbleSize val="0"/>
        </c:dLbls>
        <c:gapWidth val="182"/>
        <c:axId val="608801647"/>
        <c:axId val="608804527"/>
      </c:barChart>
      <c:catAx>
        <c:axId val="608801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804527"/>
        <c:crosses val="autoZero"/>
        <c:auto val="1"/>
        <c:lblAlgn val="ctr"/>
        <c:lblOffset val="100"/>
        <c:noMultiLvlLbl val="0"/>
      </c:catAx>
      <c:valAx>
        <c:axId val="6088045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8016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Distribution Of Defect Frequency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Defect Frequency</a:t>
          </a:r>
        </a:p>
      </cx:txPr>
    </cx:title>
    <cx:plotArea>
      <cx:plotAreaRegion>
        <cx:series layoutId="clusteredColumn" uniqueId="{C1C369E5-AAC5-4D32-987F-B3AA661A7ECC}">
          <cx:tx>
            <cx:txData>
              <cx:f>_xlchart.v1.1</cx:f>
              <cx:v> Frequency</cx:v>
            </cx:txData>
          </cx:tx>
          <cx:dataLabels>
            <cx:visibility seriesName="0" categoryName="0" value="1"/>
          </cx:dataLabels>
          <cx:dataId val="0"/>
          <cx:layoutPr>
            <cx:aggregation/>
          </cx:layoutPr>
          <cx:axisId val="1"/>
        </cx:series>
        <cx:series layoutId="paretoLine" ownerIdx="0" uniqueId="{F078FE36-D06B-44A7-AB6B-1C789744CBFF}">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228600</xdr:colOff>
      <xdr:row>112</xdr:row>
      <xdr:rowOff>140970</xdr:rowOff>
    </xdr:from>
    <xdr:to>
      <xdr:col>7</xdr:col>
      <xdr:colOff>60960</xdr:colOff>
      <xdr:row>127</xdr:row>
      <xdr:rowOff>140970</xdr:rowOff>
    </xdr:to>
    <xdr:graphicFrame macro="">
      <xdr:nvGraphicFramePr>
        <xdr:cNvPr id="4" name="Chart 3">
          <a:extLst>
            <a:ext uri="{FF2B5EF4-FFF2-40B4-BE49-F238E27FC236}">
              <a16:creationId xmlns:a16="http://schemas.microsoft.com/office/drawing/2014/main" id="{F008B8B4-6600-95BB-139E-F18B5C7775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60960</xdr:colOff>
      <xdr:row>136</xdr:row>
      <xdr:rowOff>87630</xdr:rowOff>
    </xdr:from>
    <xdr:to>
      <xdr:col>10</xdr:col>
      <xdr:colOff>365760</xdr:colOff>
      <xdr:row>151</xdr:row>
      <xdr:rowOff>87630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345F4F96-20E2-B150-7DF4-130C075A24D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931920" y="2532507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557483D-711F-4E9C-BD83-189D4A153C2B}" name="Table2" displayName="Table2" ref="A194:B197" totalsRowShown="0" headerRowDxfId="8" dataDxfId="7">
  <autoFilter ref="A194:B197" xr:uid="{C557483D-711F-4E9C-BD83-189D4A153C2B}"/>
  <tableColumns count="2">
    <tableColumn id="1" xr3:uid="{D10BAF0C-6C7C-4EE7-8D35-5E69703EF028}" name="Quartiles" dataDxfId="6"/>
    <tableColumn id="2" xr3:uid="{DBBE44DD-281A-46C5-ABDE-064B0EF04447}" name=" Weights" dataDxfId="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B2F7D7C-2C1E-4F3D-9245-0009081839D0}" name="Table3" displayName="Table3" ref="A201:B204" totalsRowShown="0" headerRowDxfId="4" dataDxfId="3" tableBorderDxfId="2">
  <autoFilter ref="A201:B204" xr:uid="{4B2F7D7C-2C1E-4F3D-9245-0009081839D0}"/>
  <tableColumns count="2">
    <tableColumn id="1" xr3:uid="{FC8EFC50-C289-4A4D-BA04-4E7004EA097D}" name="Percentiles" dataDxfId="1"/>
    <tableColumn id="2" xr3:uid="{0F35DB61-908A-4AAF-8AF6-EE6596FE599A}" name=" Weigh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ADE73-FE95-4B18-A5E9-B2BF892DF6A6}">
  <dimension ref="A1:AX357"/>
  <sheetViews>
    <sheetView tabSelected="1" topLeftCell="A353" workbookViewId="0">
      <selection activeCell="A384" sqref="A384"/>
    </sheetView>
  </sheetViews>
  <sheetFormatPr defaultRowHeight="14.4" x14ac:dyDescent="0.3"/>
  <cols>
    <col min="1" max="1" width="23.88671875" customWidth="1"/>
    <col min="2" max="2" width="21.5546875" customWidth="1"/>
    <col min="3" max="3" width="11" customWidth="1"/>
    <col min="5" max="5" width="8.88671875" customWidth="1"/>
    <col min="11" max="11" width="11.88671875" customWidth="1"/>
  </cols>
  <sheetData>
    <row r="1" spans="1:50" x14ac:dyDescent="0.3">
      <c r="A1" t="s">
        <v>1</v>
      </c>
    </row>
    <row r="2" spans="1:50" x14ac:dyDescent="0.3">
      <c r="A2" t="s">
        <v>2</v>
      </c>
    </row>
    <row r="3" spans="1:50" x14ac:dyDescent="0.3">
      <c r="A3" t="s">
        <v>3</v>
      </c>
    </row>
    <row r="4" spans="1:50" x14ac:dyDescent="0.3">
      <c r="A4" t="s">
        <v>4</v>
      </c>
    </row>
    <row r="5" spans="1:50" x14ac:dyDescent="0.3">
      <c r="A5">
        <v>3</v>
      </c>
      <c r="B5">
        <v>2</v>
      </c>
      <c r="C5">
        <v>5</v>
      </c>
      <c r="D5">
        <v>4</v>
      </c>
      <c r="E5">
        <v>7</v>
      </c>
      <c r="F5">
        <v>2</v>
      </c>
      <c r="G5">
        <v>3</v>
      </c>
      <c r="H5">
        <v>3</v>
      </c>
      <c r="I5">
        <v>1</v>
      </c>
      <c r="J5">
        <v>6</v>
      </c>
      <c r="K5">
        <v>4</v>
      </c>
      <c r="L5">
        <v>2</v>
      </c>
      <c r="M5">
        <v>3</v>
      </c>
      <c r="N5">
        <v>5</v>
      </c>
      <c r="O5">
        <v>2</v>
      </c>
      <c r="P5">
        <v>4</v>
      </c>
      <c r="Q5">
        <v>2</v>
      </c>
      <c r="R5">
        <v>1</v>
      </c>
      <c r="S5">
        <v>3</v>
      </c>
      <c r="T5">
        <v>5</v>
      </c>
      <c r="U5">
        <v>6</v>
      </c>
      <c r="V5">
        <v>3</v>
      </c>
      <c r="W5">
        <v>2</v>
      </c>
      <c r="X5">
        <v>1</v>
      </c>
      <c r="Y5">
        <v>4</v>
      </c>
      <c r="Z5">
        <v>2</v>
      </c>
      <c r="AA5">
        <v>4</v>
      </c>
      <c r="AB5">
        <v>5</v>
      </c>
      <c r="AC5">
        <v>3</v>
      </c>
      <c r="AD5">
        <v>2</v>
      </c>
      <c r="AE5">
        <v>7</v>
      </c>
      <c r="AF5">
        <v>2</v>
      </c>
      <c r="AG5">
        <v>3</v>
      </c>
      <c r="AH5">
        <v>4</v>
      </c>
      <c r="AI5">
        <v>5</v>
      </c>
      <c r="AJ5">
        <v>1</v>
      </c>
      <c r="AK5">
        <v>6</v>
      </c>
      <c r="AL5">
        <v>2</v>
      </c>
      <c r="AM5">
        <v>4</v>
      </c>
      <c r="AN5">
        <v>3</v>
      </c>
      <c r="AO5">
        <v>5</v>
      </c>
      <c r="AP5">
        <v>3</v>
      </c>
      <c r="AQ5">
        <v>2</v>
      </c>
      <c r="AR5">
        <v>4</v>
      </c>
      <c r="AS5">
        <v>2</v>
      </c>
      <c r="AT5">
        <v>6</v>
      </c>
      <c r="AU5">
        <v>3</v>
      </c>
      <c r="AV5">
        <v>2</v>
      </c>
      <c r="AW5">
        <v>4</v>
      </c>
      <c r="AX5">
        <v>5</v>
      </c>
    </row>
    <row r="6" spans="1:50" x14ac:dyDescent="0.3">
      <c r="A6" t="s">
        <v>5</v>
      </c>
    </row>
    <row r="7" spans="1:50" x14ac:dyDescent="0.3">
      <c r="A7" t="s">
        <v>6</v>
      </c>
    </row>
    <row r="8" spans="1:50" x14ac:dyDescent="0.3">
      <c r="A8" t="s">
        <v>0</v>
      </c>
    </row>
    <row r="9" spans="1:50" x14ac:dyDescent="0.3">
      <c r="A9" s="6">
        <f>AVERAGE(A5:AX5)</f>
        <v>3.44</v>
      </c>
    </row>
    <row r="11" spans="1:50" x14ac:dyDescent="0.3">
      <c r="A11" t="s">
        <v>7</v>
      </c>
    </row>
    <row r="12" spans="1:50" x14ac:dyDescent="0.3">
      <c r="A12" t="s">
        <v>0</v>
      </c>
    </row>
    <row r="13" spans="1:50" x14ac:dyDescent="0.3">
      <c r="A13" s="6">
        <f>MEDIAN(A5:AX5)</f>
        <v>3</v>
      </c>
    </row>
    <row r="15" spans="1:50" x14ac:dyDescent="0.3">
      <c r="A15" t="s">
        <v>8</v>
      </c>
    </row>
    <row r="16" spans="1:50" x14ac:dyDescent="0.3">
      <c r="A16" t="s">
        <v>0</v>
      </c>
    </row>
    <row r="17" spans="1:10" x14ac:dyDescent="0.3">
      <c r="A17" s="6">
        <f>MODE(A5:AX5)</f>
        <v>2</v>
      </c>
    </row>
    <row r="19" spans="1:10" x14ac:dyDescent="0.3">
      <c r="A19" t="s">
        <v>10</v>
      </c>
      <c r="B19" t="s">
        <v>11</v>
      </c>
      <c r="C19" t="s">
        <v>12</v>
      </c>
      <c r="D19" t="s">
        <v>13</v>
      </c>
    </row>
    <row r="20" spans="1:10" x14ac:dyDescent="0.3">
      <c r="A20" t="s">
        <v>14</v>
      </c>
      <c r="B20" t="s">
        <v>15</v>
      </c>
      <c r="C20" t="s">
        <v>16</v>
      </c>
      <c r="D20" t="s">
        <v>17</v>
      </c>
      <c r="E20" t="s">
        <v>18</v>
      </c>
      <c r="F20" t="s">
        <v>19</v>
      </c>
      <c r="G20" t="s">
        <v>20</v>
      </c>
    </row>
    <row r="21" spans="1:10" x14ac:dyDescent="0.3">
      <c r="A21" t="s">
        <v>9</v>
      </c>
    </row>
    <row r="23" spans="1:10" x14ac:dyDescent="0.3">
      <c r="A23" t="s">
        <v>36</v>
      </c>
    </row>
    <row r="24" spans="1:10" x14ac:dyDescent="0.3">
      <c r="A24" t="s">
        <v>21</v>
      </c>
    </row>
    <row r="25" spans="1:10" x14ac:dyDescent="0.3">
      <c r="A25" t="s">
        <v>37</v>
      </c>
    </row>
    <row r="26" spans="1:10" x14ac:dyDescent="0.3">
      <c r="A26">
        <v>3</v>
      </c>
      <c r="B26">
        <v>5</v>
      </c>
      <c r="C26">
        <v>2</v>
      </c>
      <c r="D26">
        <v>4</v>
      </c>
      <c r="E26">
        <v>6</v>
      </c>
      <c r="F26">
        <v>2</v>
      </c>
      <c r="G26">
        <v>3</v>
      </c>
      <c r="H26">
        <v>4</v>
      </c>
      <c r="I26">
        <v>2</v>
      </c>
      <c r="J26">
        <v>5</v>
      </c>
    </row>
    <row r="27" spans="1:10" x14ac:dyDescent="0.3">
      <c r="A27">
        <v>7</v>
      </c>
      <c r="B27">
        <v>2</v>
      </c>
      <c r="C27">
        <v>3</v>
      </c>
      <c r="D27">
        <v>4</v>
      </c>
      <c r="E27">
        <v>2</v>
      </c>
      <c r="F27">
        <v>4</v>
      </c>
      <c r="G27">
        <v>2</v>
      </c>
      <c r="H27">
        <v>3</v>
      </c>
      <c r="I27">
        <v>5</v>
      </c>
      <c r="J27">
        <v>6</v>
      </c>
    </row>
    <row r="28" spans="1:10" x14ac:dyDescent="0.3">
      <c r="A28">
        <v>3</v>
      </c>
      <c r="B28">
        <v>2</v>
      </c>
      <c r="C28">
        <v>1</v>
      </c>
      <c r="D28">
        <v>4</v>
      </c>
      <c r="E28">
        <v>2</v>
      </c>
      <c r="F28">
        <v>4</v>
      </c>
      <c r="G28">
        <v>5</v>
      </c>
      <c r="H28">
        <v>3</v>
      </c>
      <c r="I28">
        <v>2</v>
      </c>
      <c r="J28">
        <v>7</v>
      </c>
    </row>
    <row r="29" spans="1:10" x14ac:dyDescent="0.3">
      <c r="A29">
        <v>2</v>
      </c>
      <c r="B29">
        <v>3</v>
      </c>
      <c r="C29">
        <v>4</v>
      </c>
      <c r="D29">
        <v>5</v>
      </c>
      <c r="E29">
        <v>1</v>
      </c>
      <c r="F29">
        <v>6</v>
      </c>
      <c r="G29">
        <v>2</v>
      </c>
      <c r="H29">
        <v>4</v>
      </c>
      <c r="I29">
        <v>3</v>
      </c>
      <c r="J29">
        <v>5</v>
      </c>
    </row>
    <row r="30" spans="1:10" x14ac:dyDescent="0.3">
      <c r="A30">
        <v>3</v>
      </c>
      <c r="B30">
        <v>2</v>
      </c>
      <c r="C30">
        <v>4</v>
      </c>
      <c r="D30">
        <v>2</v>
      </c>
      <c r="E30">
        <v>6</v>
      </c>
      <c r="F30">
        <v>3</v>
      </c>
      <c r="G30">
        <v>2</v>
      </c>
      <c r="H30">
        <v>4</v>
      </c>
      <c r="I30">
        <v>5</v>
      </c>
      <c r="J30">
        <v>3</v>
      </c>
    </row>
    <row r="31" spans="1:10" x14ac:dyDescent="0.3">
      <c r="A31" t="s">
        <v>23</v>
      </c>
    </row>
    <row r="32" spans="1:10" x14ac:dyDescent="0.3">
      <c r="A32" t="s">
        <v>38</v>
      </c>
    </row>
    <row r="33" spans="1:6" x14ac:dyDescent="0.3">
      <c r="A33" t="s">
        <v>0</v>
      </c>
    </row>
    <row r="34" spans="1:6" x14ac:dyDescent="0.3">
      <c r="A34" s="6">
        <f>MAX(A26:J30)-MIN(A26:J30)</f>
        <v>6</v>
      </c>
    </row>
    <row r="36" spans="1:6" x14ac:dyDescent="0.3">
      <c r="A36" t="s">
        <v>39</v>
      </c>
    </row>
    <row r="37" spans="1:6" x14ac:dyDescent="0.3">
      <c r="A37" t="s">
        <v>0</v>
      </c>
    </row>
    <row r="38" spans="1:6" x14ac:dyDescent="0.3">
      <c r="A38" t="s">
        <v>48</v>
      </c>
      <c r="C38" t="s">
        <v>49</v>
      </c>
    </row>
    <row r="39" spans="1:6" x14ac:dyDescent="0.3">
      <c r="A39" s="6">
        <f>_xlfn.VAR.P(A26:J30)</f>
        <v>2.2896000000000001</v>
      </c>
      <c r="C39" s="6">
        <f>_xlfn.VAR.S(A26:J30)</f>
        <v>2.3363265306122454</v>
      </c>
    </row>
    <row r="41" spans="1:6" x14ac:dyDescent="0.3">
      <c r="A41" t="s">
        <v>40</v>
      </c>
    </row>
    <row r="42" spans="1:6" x14ac:dyDescent="0.3">
      <c r="A42" t="s">
        <v>0</v>
      </c>
    </row>
    <row r="43" spans="1:6" x14ac:dyDescent="0.3">
      <c r="A43" t="s">
        <v>46</v>
      </c>
      <c r="C43" t="s">
        <v>47</v>
      </c>
    </row>
    <row r="44" spans="1:6" x14ac:dyDescent="0.3">
      <c r="A44" s="6">
        <f>_xlfn.STDEV.P(A26:J30)</f>
        <v>1.5131424255502191</v>
      </c>
      <c r="C44" s="6">
        <f>_xlfn.STDEV.S(A26:J30)</f>
        <v>1.5285046714394579</v>
      </c>
    </row>
    <row r="46" spans="1:6" x14ac:dyDescent="0.3">
      <c r="A46" t="s">
        <v>22</v>
      </c>
      <c r="B46" t="s">
        <v>41</v>
      </c>
      <c r="C46" t="s">
        <v>42</v>
      </c>
      <c r="D46" t="s">
        <v>43</v>
      </c>
      <c r="E46" t="s">
        <v>44</v>
      </c>
      <c r="F46" t="s">
        <v>45</v>
      </c>
    </row>
    <row r="49" spans="1:12" x14ac:dyDescent="0.3">
      <c r="A49" t="s">
        <v>51</v>
      </c>
    </row>
    <row r="50" spans="1:12" x14ac:dyDescent="0.3">
      <c r="A50" t="s">
        <v>52</v>
      </c>
    </row>
    <row r="51" spans="1:12" x14ac:dyDescent="0.3">
      <c r="A51" t="s">
        <v>53</v>
      </c>
    </row>
    <row r="52" spans="1:12" x14ac:dyDescent="0.3">
      <c r="A52" s="1">
        <v>120</v>
      </c>
      <c r="B52" s="1">
        <v>150</v>
      </c>
      <c r="C52" s="1">
        <v>110</v>
      </c>
      <c r="D52" s="1">
        <v>135</v>
      </c>
      <c r="E52" s="1">
        <v>125</v>
      </c>
      <c r="F52" s="1">
        <v>140</v>
      </c>
      <c r="G52" s="1">
        <v>130</v>
      </c>
      <c r="H52" s="1">
        <v>155</v>
      </c>
      <c r="I52" s="1">
        <v>115</v>
      </c>
      <c r="J52" s="1">
        <v>145</v>
      </c>
      <c r="K52" s="1">
        <v>135</v>
      </c>
      <c r="L52" s="1">
        <v>130</v>
      </c>
    </row>
    <row r="53" spans="1:12" x14ac:dyDescent="0.3">
      <c r="A53" t="s">
        <v>23</v>
      </c>
    </row>
    <row r="54" spans="1:12" x14ac:dyDescent="0.3">
      <c r="A54" t="s">
        <v>57</v>
      </c>
    </row>
    <row r="55" spans="1:12" x14ac:dyDescent="0.3">
      <c r="A55" t="s">
        <v>0</v>
      </c>
    </row>
    <row r="56" spans="1:12" x14ac:dyDescent="0.3">
      <c r="A56" s="10">
        <f>AVERAGE(A52:L52)</f>
        <v>132.5</v>
      </c>
    </row>
    <row r="58" spans="1:12" x14ac:dyDescent="0.3">
      <c r="A58" t="s">
        <v>58</v>
      </c>
    </row>
    <row r="59" spans="1:12" x14ac:dyDescent="0.3">
      <c r="A59" t="s">
        <v>0</v>
      </c>
    </row>
    <row r="60" spans="1:12" x14ac:dyDescent="0.3">
      <c r="A60" s="10">
        <f>MAX(A52:L52)-MIN(A52:L52)</f>
        <v>45</v>
      </c>
    </row>
    <row r="62" spans="1:12" x14ac:dyDescent="0.3">
      <c r="A62" t="s">
        <v>54</v>
      </c>
      <c r="B62" t="s">
        <v>55</v>
      </c>
      <c r="C62" t="s">
        <v>25</v>
      </c>
      <c r="D62" t="s">
        <v>26</v>
      </c>
      <c r="E62" t="s">
        <v>56</v>
      </c>
    </row>
    <row r="65" spans="1:14" x14ac:dyDescent="0.3">
      <c r="A65" t="s">
        <v>59</v>
      </c>
    </row>
    <row r="66" spans="1:14" x14ac:dyDescent="0.3">
      <c r="A66" t="s">
        <v>60</v>
      </c>
      <c r="B66" t="s">
        <v>61</v>
      </c>
    </row>
    <row r="67" spans="1:14" x14ac:dyDescent="0.3">
      <c r="A67" t="s">
        <v>62</v>
      </c>
    </row>
    <row r="68" spans="1:14" x14ac:dyDescent="0.3">
      <c r="A68" t="s">
        <v>75</v>
      </c>
      <c r="L68" s="8" t="s">
        <v>71</v>
      </c>
      <c r="M68" s="8" t="s">
        <v>72</v>
      </c>
      <c r="N68" s="8" t="s">
        <v>73</v>
      </c>
    </row>
    <row r="69" spans="1:14" x14ac:dyDescent="0.3">
      <c r="B69">
        <v>30</v>
      </c>
      <c r="C69">
        <v>32</v>
      </c>
      <c r="D69">
        <v>33</v>
      </c>
      <c r="E69">
        <v>28</v>
      </c>
      <c r="F69">
        <v>31</v>
      </c>
      <c r="G69">
        <v>30</v>
      </c>
      <c r="H69">
        <v>29</v>
      </c>
      <c r="I69">
        <v>30</v>
      </c>
      <c r="J69">
        <v>32</v>
      </c>
      <c r="K69">
        <v>31</v>
      </c>
      <c r="L69" s="8">
        <f>AVERAGE(B69:K69)</f>
        <v>30.6</v>
      </c>
      <c r="M69" s="8">
        <f>MAX(B69:K69)-MIN(B69:K69)</f>
        <v>5</v>
      </c>
      <c r="N69" s="8">
        <f>_xlfn.VAR.S(B69:K69)</f>
        <v>2.2666666666666675</v>
      </c>
    </row>
    <row r="70" spans="1:14" x14ac:dyDescent="0.3">
      <c r="A70" t="s">
        <v>69</v>
      </c>
      <c r="L70" s="8"/>
      <c r="M70" s="8"/>
      <c r="N70" s="8"/>
    </row>
    <row r="71" spans="1:14" x14ac:dyDescent="0.3">
      <c r="B71">
        <v>25</v>
      </c>
      <c r="C71">
        <v>27</v>
      </c>
      <c r="D71">
        <v>26</v>
      </c>
      <c r="E71">
        <v>23</v>
      </c>
      <c r="F71">
        <v>28</v>
      </c>
      <c r="G71">
        <v>24</v>
      </c>
      <c r="H71">
        <v>26</v>
      </c>
      <c r="I71">
        <v>25</v>
      </c>
      <c r="J71">
        <v>27</v>
      </c>
      <c r="K71">
        <v>28</v>
      </c>
      <c r="L71" s="8">
        <f>AVERAGE(B71:K71)</f>
        <v>25.9</v>
      </c>
      <c r="M71" s="8">
        <f>MAX(B71:K71)-MIN(B71:K71)</f>
        <v>5</v>
      </c>
      <c r="N71" s="8">
        <f>_xlfn.VAR.S(B71:K71)</f>
        <v>2.7666666666666675</v>
      </c>
    </row>
    <row r="72" spans="1:14" x14ac:dyDescent="0.3">
      <c r="A72" t="s">
        <v>70</v>
      </c>
      <c r="L72" s="8"/>
      <c r="M72" s="8"/>
      <c r="N72" s="8"/>
    </row>
    <row r="73" spans="1:14" x14ac:dyDescent="0.3">
      <c r="B73">
        <v>22</v>
      </c>
      <c r="C73">
        <v>23</v>
      </c>
      <c r="D73">
        <v>20</v>
      </c>
      <c r="E73">
        <v>25</v>
      </c>
      <c r="F73">
        <v>21</v>
      </c>
      <c r="G73">
        <v>24</v>
      </c>
      <c r="H73">
        <v>23</v>
      </c>
      <c r="I73">
        <v>22</v>
      </c>
      <c r="J73">
        <v>25</v>
      </c>
      <c r="K73">
        <v>24</v>
      </c>
      <c r="L73" s="8">
        <f>AVERAGE(B73:K73)</f>
        <v>22.9</v>
      </c>
      <c r="M73" s="8">
        <f>MAX(B73:K73)-MIN(B73:K73)</f>
        <v>5</v>
      </c>
      <c r="N73" s="8">
        <f>_xlfn.VAR.S(B73:K73)</f>
        <v>2.7666666666666675</v>
      </c>
    </row>
    <row r="74" spans="1:14" x14ac:dyDescent="0.3">
      <c r="A74" t="s">
        <v>76</v>
      </c>
      <c r="L74" s="8"/>
      <c r="M74" s="8"/>
      <c r="N74" s="8"/>
    </row>
    <row r="75" spans="1:14" x14ac:dyDescent="0.3">
      <c r="B75">
        <v>18</v>
      </c>
      <c r="C75">
        <v>17</v>
      </c>
      <c r="D75">
        <v>19</v>
      </c>
      <c r="E75">
        <v>20</v>
      </c>
      <c r="F75">
        <v>21</v>
      </c>
      <c r="G75">
        <v>18</v>
      </c>
      <c r="H75">
        <v>19</v>
      </c>
      <c r="I75">
        <v>17</v>
      </c>
      <c r="J75">
        <v>20</v>
      </c>
      <c r="K75">
        <v>19</v>
      </c>
      <c r="L75" s="8">
        <f>AVERAGE(B75:K75)</f>
        <v>18.8</v>
      </c>
      <c r="M75" s="8">
        <f>MAX(B75:K75)-MIN(B75:K75)</f>
        <v>4</v>
      </c>
      <c r="N75" s="8">
        <f>_xlfn.VAR.S(B75:K75)</f>
        <v>1.7333333333333332</v>
      </c>
    </row>
    <row r="76" spans="1:14" x14ac:dyDescent="0.3">
      <c r="A76" t="s">
        <v>74</v>
      </c>
      <c r="L76" s="8"/>
      <c r="M76" s="8"/>
      <c r="N76" s="8"/>
    </row>
    <row r="77" spans="1:14" x14ac:dyDescent="0.3">
      <c r="B77">
        <v>35</v>
      </c>
      <c r="C77">
        <v>36</v>
      </c>
      <c r="D77">
        <v>34</v>
      </c>
      <c r="E77">
        <v>35</v>
      </c>
      <c r="F77">
        <v>33</v>
      </c>
      <c r="G77">
        <v>34</v>
      </c>
      <c r="H77">
        <v>32</v>
      </c>
      <c r="I77">
        <v>33</v>
      </c>
      <c r="J77">
        <v>36</v>
      </c>
      <c r="K77">
        <v>34</v>
      </c>
      <c r="L77" s="8">
        <f>AVERAGE(B77:K77)</f>
        <v>34.200000000000003</v>
      </c>
      <c r="M77" s="8">
        <f>MAX(B77:K77)-MIN(B77:K77)</f>
        <v>4</v>
      </c>
      <c r="N77" s="8">
        <f>_xlfn.VAR.S(B77:K77)</f>
        <v>1.7333333333333332</v>
      </c>
    </row>
    <row r="80" spans="1:14" x14ac:dyDescent="0.3">
      <c r="A80" t="s">
        <v>63</v>
      </c>
    </row>
    <row r="81" spans="1:4" x14ac:dyDescent="0.3">
      <c r="A81" t="s">
        <v>0</v>
      </c>
    </row>
    <row r="82" spans="1:4" x14ac:dyDescent="0.3">
      <c r="A82" s="6">
        <f>AVERAGE(B69:K77)</f>
        <v>26.48</v>
      </c>
    </row>
    <row r="84" spans="1:4" x14ac:dyDescent="0.3">
      <c r="A84" t="s">
        <v>64</v>
      </c>
    </row>
    <row r="85" spans="1:4" x14ac:dyDescent="0.3">
      <c r="A85" t="s">
        <v>0</v>
      </c>
    </row>
    <row r="86" spans="1:4" x14ac:dyDescent="0.3">
      <c r="A86" s="6">
        <f>MAX(B69:K77)-MIN(B69:K77)</f>
        <v>19</v>
      </c>
    </row>
    <row r="88" spans="1:4" x14ac:dyDescent="0.3">
      <c r="A88" t="s">
        <v>65</v>
      </c>
    </row>
    <row r="89" spans="1:4" x14ac:dyDescent="0.3">
      <c r="A89" t="s">
        <v>50</v>
      </c>
    </row>
    <row r="90" spans="1:4" x14ac:dyDescent="0.3">
      <c r="A90" s="6">
        <f>_xlfn.VAR.S(B69:K77)</f>
        <v>32.417959183673531</v>
      </c>
    </row>
    <row r="92" spans="1:4" x14ac:dyDescent="0.3">
      <c r="A92" t="s">
        <v>24</v>
      </c>
      <c r="B92" t="s">
        <v>66</v>
      </c>
    </row>
    <row r="93" spans="1:4" x14ac:dyDescent="0.3">
      <c r="A93" t="s">
        <v>67</v>
      </c>
      <c r="B93" t="s">
        <v>68</v>
      </c>
      <c r="C93" t="s">
        <v>27</v>
      </c>
      <c r="D93" t="s">
        <v>28</v>
      </c>
    </row>
    <row r="96" spans="1:4" x14ac:dyDescent="0.3">
      <c r="A96" t="s">
        <v>77</v>
      </c>
    </row>
    <row r="97" spans="1:8" x14ac:dyDescent="0.3">
      <c r="A97" t="s">
        <v>82</v>
      </c>
    </row>
    <row r="98" spans="1:8" x14ac:dyDescent="0.3">
      <c r="A98" t="s">
        <v>78</v>
      </c>
    </row>
    <row r="99" spans="1:8" x14ac:dyDescent="0.3">
      <c r="B99" t="s">
        <v>79</v>
      </c>
      <c r="C99" t="s">
        <v>29</v>
      </c>
      <c r="D99" t="s">
        <v>30</v>
      </c>
      <c r="E99" t="s">
        <v>31</v>
      </c>
      <c r="F99" t="s">
        <v>32</v>
      </c>
      <c r="G99" t="s">
        <v>33</v>
      </c>
      <c r="H99" t="s">
        <v>34</v>
      </c>
    </row>
    <row r="100" spans="1:8" x14ac:dyDescent="0.3">
      <c r="A100" t="s">
        <v>80</v>
      </c>
    </row>
    <row r="101" spans="1:8" x14ac:dyDescent="0.3">
      <c r="B101">
        <v>30</v>
      </c>
      <c r="C101">
        <v>40</v>
      </c>
      <c r="D101">
        <v>20</v>
      </c>
      <c r="E101">
        <v>10</v>
      </c>
      <c r="F101">
        <v>45</v>
      </c>
      <c r="G101">
        <v>25</v>
      </c>
      <c r="H101">
        <v>30</v>
      </c>
    </row>
    <row r="102" spans="1:8" x14ac:dyDescent="0.3">
      <c r="A102" t="s">
        <v>23</v>
      </c>
    </row>
    <row r="103" spans="1:8" x14ac:dyDescent="0.3">
      <c r="A103" t="s">
        <v>81</v>
      </c>
    </row>
    <row r="104" spans="1:8" x14ac:dyDescent="0.3">
      <c r="A104" t="s">
        <v>0</v>
      </c>
    </row>
    <row r="105" spans="1:8" x14ac:dyDescent="0.3">
      <c r="A105" s="2" t="s">
        <v>78</v>
      </c>
      <c r="B105" s="2" t="s">
        <v>91</v>
      </c>
    </row>
    <row r="106" spans="1:8" x14ac:dyDescent="0.3">
      <c r="A106" s="2" t="s">
        <v>84</v>
      </c>
      <c r="B106" s="2">
        <v>30</v>
      </c>
      <c r="C106">
        <f>COUNTIF($B$106:$B$112,B106)</f>
        <v>2</v>
      </c>
    </row>
    <row r="107" spans="1:8" x14ac:dyDescent="0.3">
      <c r="A107" s="2" t="s">
        <v>85</v>
      </c>
      <c r="B107" s="2">
        <v>40</v>
      </c>
      <c r="C107">
        <f t="shared" ref="C107:C112" si="0">COUNTIF($B$106:$B$112,B107)</f>
        <v>1</v>
      </c>
    </row>
    <row r="108" spans="1:8" x14ac:dyDescent="0.3">
      <c r="A108" s="2" t="s">
        <v>86</v>
      </c>
      <c r="B108" s="2">
        <v>20</v>
      </c>
      <c r="C108">
        <f t="shared" si="0"/>
        <v>1</v>
      </c>
    </row>
    <row r="109" spans="1:8" x14ac:dyDescent="0.3">
      <c r="A109" s="2" t="s">
        <v>87</v>
      </c>
      <c r="B109" s="2">
        <v>10</v>
      </c>
      <c r="C109">
        <f t="shared" si="0"/>
        <v>1</v>
      </c>
    </row>
    <row r="110" spans="1:8" x14ac:dyDescent="0.3">
      <c r="A110" s="2" t="s">
        <v>88</v>
      </c>
      <c r="B110" s="2">
        <v>45</v>
      </c>
      <c r="C110">
        <f t="shared" si="0"/>
        <v>1</v>
      </c>
    </row>
    <row r="111" spans="1:8" x14ac:dyDescent="0.3">
      <c r="A111" s="2" t="s">
        <v>89</v>
      </c>
      <c r="B111" s="2">
        <v>25</v>
      </c>
      <c r="C111">
        <f t="shared" si="0"/>
        <v>1</v>
      </c>
    </row>
    <row r="112" spans="1:8" x14ac:dyDescent="0.3">
      <c r="A112" s="2" t="s">
        <v>90</v>
      </c>
      <c r="B112" s="2">
        <v>30</v>
      </c>
      <c r="C112">
        <f t="shared" si="0"/>
        <v>2</v>
      </c>
    </row>
    <row r="130" spans="1:12" x14ac:dyDescent="0.3">
      <c r="A130" t="s">
        <v>92</v>
      </c>
    </row>
    <row r="131" spans="1:12" x14ac:dyDescent="0.3">
      <c r="A131" t="s">
        <v>0</v>
      </c>
    </row>
    <row r="132" spans="1:12" x14ac:dyDescent="0.3">
      <c r="A132" s="16" t="s">
        <v>93</v>
      </c>
      <c r="B132" s="17"/>
      <c r="C132" s="17"/>
      <c r="D132" s="17"/>
      <c r="E132" s="17"/>
      <c r="F132" s="17"/>
      <c r="G132" s="17"/>
      <c r="H132" s="17"/>
      <c r="I132" s="17"/>
      <c r="J132" s="17"/>
      <c r="K132" s="17"/>
      <c r="L132" s="17"/>
    </row>
    <row r="133" spans="1:12" x14ac:dyDescent="0.3">
      <c r="A133" s="17"/>
      <c r="B133" s="17"/>
      <c r="C133" s="17"/>
      <c r="D133" s="17"/>
      <c r="E133" s="17"/>
      <c r="F133" s="17"/>
      <c r="G133" s="17"/>
      <c r="H133" s="17"/>
      <c r="I133" s="17"/>
      <c r="J133" s="17"/>
      <c r="K133" s="17"/>
      <c r="L133" s="17"/>
    </row>
    <row r="134" spans="1:12" x14ac:dyDescent="0.3">
      <c r="A134" s="17"/>
      <c r="B134" s="17"/>
      <c r="C134" s="17"/>
      <c r="D134" s="17"/>
      <c r="E134" s="17"/>
      <c r="F134" s="17"/>
      <c r="G134" s="17"/>
      <c r="H134" s="17"/>
      <c r="I134" s="17"/>
      <c r="J134" s="17"/>
      <c r="K134" s="17"/>
      <c r="L134" s="17"/>
    </row>
    <row r="136" spans="1:12" x14ac:dyDescent="0.3">
      <c r="A136" t="s">
        <v>83</v>
      </c>
    </row>
    <row r="137" spans="1:12" x14ac:dyDescent="0.3">
      <c r="A137" t="s">
        <v>0</v>
      </c>
    </row>
    <row r="138" spans="1:12" x14ac:dyDescent="0.3">
      <c r="A138" s="2" t="s">
        <v>78</v>
      </c>
      <c r="B138" s="2" t="s">
        <v>91</v>
      </c>
    </row>
    <row r="139" spans="1:12" x14ac:dyDescent="0.3">
      <c r="A139" s="2" t="s">
        <v>84</v>
      </c>
      <c r="B139" s="2">
        <v>30</v>
      </c>
    </row>
    <row r="140" spans="1:12" x14ac:dyDescent="0.3">
      <c r="A140" s="2" t="s">
        <v>85</v>
      </c>
      <c r="B140" s="2">
        <v>40</v>
      </c>
    </row>
    <row r="141" spans="1:12" x14ac:dyDescent="0.3">
      <c r="A141" s="2" t="s">
        <v>86</v>
      </c>
      <c r="B141" s="2">
        <v>20</v>
      </c>
    </row>
    <row r="142" spans="1:12" x14ac:dyDescent="0.3">
      <c r="A142" s="2" t="s">
        <v>87</v>
      </c>
      <c r="B142" s="2">
        <v>10</v>
      </c>
    </row>
    <row r="143" spans="1:12" x14ac:dyDescent="0.3">
      <c r="A143" s="2" t="s">
        <v>88</v>
      </c>
      <c r="B143" s="2">
        <v>45</v>
      </c>
    </row>
    <row r="144" spans="1:12" x14ac:dyDescent="0.3">
      <c r="A144" s="2" t="s">
        <v>89</v>
      </c>
      <c r="B144" s="2">
        <v>25</v>
      </c>
    </row>
    <row r="145" spans="1:33" x14ac:dyDescent="0.3">
      <c r="A145" s="2" t="s">
        <v>90</v>
      </c>
      <c r="B145" s="2">
        <v>30</v>
      </c>
    </row>
    <row r="155" spans="1:33" x14ac:dyDescent="0.3">
      <c r="A155" t="s">
        <v>94</v>
      </c>
    </row>
    <row r="156" spans="1:33" x14ac:dyDescent="0.3">
      <c r="A156" t="s">
        <v>95</v>
      </c>
    </row>
    <row r="157" spans="1:33" x14ac:dyDescent="0.3">
      <c r="A157" t="s">
        <v>96</v>
      </c>
    </row>
    <row r="158" spans="1:33" x14ac:dyDescent="0.3">
      <c r="A158">
        <v>4</v>
      </c>
      <c r="B158">
        <v>5</v>
      </c>
      <c r="C158">
        <v>3</v>
      </c>
      <c r="D158">
        <v>4</v>
      </c>
      <c r="E158">
        <v>4</v>
      </c>
      <c r="F158">
        <v>3</v>
      </c>
      <c r="G158">
        <v>2</v>
      </c>
      <c r="H158">
        <v>5</v>
      </c>
      <c r="I158">
        <v>4</v>
      </c>
      <c r="J158">
        <v>3</v>
      </c>
      <c r="K158">
        <v>5</v>
      </c>
      <c r="L158">
        <v>4</v>
      </c>
      <c r="M158">
        <v>2</v>
      </c>
      <c r="N158">
        <v>3</v>
      </c>
      <c r="O158">
        <v>4</v>
      </c>
      <c r="P158">
        <v>5</v>
      </c>
      <c r="Q158">
        <v>3</v>
      </c>
      <c r="R158">
        <v>4</v>
      </c>
      <c r="S158">
        <v>5</v>
      </c>
      <c r="T158">
        <v>3</v>
      </c>
      <c r="U158">
        <v>4</v>
      </c>
      <c r="V158">
        <v>3</v>
      </c>
      <c r="W158">
        <v>2</v>
      </c>
      <c r="X158">
        <v>4</v>
      </c>
      <c r="Y158">
        <v>5</v>
      </c>
      <c r="Z158">
        <v>3</v>
      </c>
      <c r="AA158">
        <v>4</v>
      </c>
      <c r="AB158">
        <v>5</v>
      </c>
      <c r="AC158">
        <v>4</v>
      </c>
      <c r="AD158">
        <v>3</v>
      </c>
      <c r="AE158">
        <v>3</v>
      </c>
      <c r="AF158">
        <v>4</v>
      </c>
      <c r="AG158">
        <v>5</v>
      </c>
    </row>
    <row r="159" spans="1:33" x14ac:dyDescent="0.3">
      <c r="A159">
        <v>2</v>
      </c>
      <c r="B159">
        <v>3</v>
      </c>
      <c r="C159">
        <v>4</v>
      </c>
      <c r="D159">
        <v>4</v>
      </c>
      <c r="E159">
        <v>3</v>
      </c>
      <c r="F159">
        <v>5</v>
      </c>
      <c r="G159">
        <v>4</v>
      </c>
      <c r="H159">
        <v>3</v>
      </c>
      <c r="I159">
        <v>4</v>
      </c>
      <c r="J159">
        <v>5</v>
      </c>
      <c r="K159">
        <v>4</v>
      </c>
      <c r="L159">
        <v>2</v>
      </c>
      <c r="M159">
        <v>3</v>
      </c>
      <c r="N159">
        <v>4</v>
      </c>
      <c r="O159">
        <v>5</v>
      </c>
      <c r="P159">
        <v>3</v>
      </c>
      <c r="Q159">
        <v>4</v>
      </c>
      <c r="R159">
        <v>5</v>
      </c>
      <c r="S159">
        <v>4</v>
      </c>
      <c r="T159">
        <v>3</v>
      </c>
      <c r="U159">
        <v>4</v>
      </c>
      <c r="V159">
        <v>5</v>
      </c>
      <c r="W159">
        <v>3</v>
      </c>
      <c r="X159">
        <v>4</v>
      </c>
      <c r="Y159">
        <v>5</v>
      </c>
      <c r="Z159">
        <v>4</v>
      </c>
      <c r="AA159">
        <v>3</v>
      </c>
      <c r="AB159">
        <v>3</v>
      </c>
      <c r="AC159">
        <v>4</v>
      </c>
      <c r="AD159">
        <v>5</v>
      </c>
      <c r="AE159">
        <v>2</v>
      </c>
      <c r="AF159">
        <v>3</v>
      </c>
      <c r="AG159">
        <v>4</v>
      </c>
    </row>
    <row r="160" spans="1:33" x14ac:dyDescent="0.3">
      <c r="A160">
        <v>4</v>
      </c>
      <c r="B160">
        <v>3</v>
      </c>
      <c r="C160">
        <v>5</v>
      </c>
      <c r="D160">
        <v>4</v>
      </c>
      <c r="E160">
        <v>3</v>
      </c>
      <c r="F160">
        <v>4</v>
      </c>
      <c r="G160">
        <v>5</v>
      </c>
      <c r="H160">
        <v>4</v>
      </c>
      <c r="I160">
        <v>2</v>
      </c>
      <c r="J160">
        <v>3</v>
      </c>
      <c r="K160">
        <v>4</v>
      </c>
      <c r="L160">
        <v>5</v>
      </c>
      <c r="M160">
        <v>3</v>
      </c>
      <c r="N160">
        <v>4</v>
      </c>
      <c r="O160">
        <v>5</v>
      </c>
      <c r="P160">
        <v>4</v>
      </c>
      <c r="Q160">
        <v>3</v>
      </c>
      <c r="R160">
        <v>4</v>
      </c>
      <c r="S160">
        <v>5</v>
      </c>
      <c r="T160">
        <v>3</v>
      </c>
      <c r="U160">
        <v>4</v>
      </c>
      <c r="V160">
        <v>5</v>
      </c>
      <c r="W160">
        <v>4</v>
      </c>
      <c r="X160">
        <v>3</v>
      </c>
      <c r="Y160">
        <v>3</v>
      </c>
      <c r="Z160">
        <v>4</v>
      </c>
      <c r="AA160">
        <v>5</v>
      </c>
      <c r="AB160">
        <v>2</v>
      </c>
      <c r="AC160">
        <v>3</v>
      </c>
      <c r="AD160">
        <v>4</v>
      </c>
      <c r="AE160">
        <v>4</v>
      </c>
      <c r="AF160">
        <v>3</v>
      </c>
      <c r="AG160">
        <v>5</v>
      </c>
    </row>
    <row r="161" spans="1:13" x14ac:dyDescent="0.3">
      <c r="A161">
        <v>4</v>
      </c>
    </row>
    <row r="162" spans="1:13" x14ac:dyDescent="0.3">
      <c r="A162" t="s">
        <v>23</v>
      </c>
    </row>
    <row r="163" spans="1:13" x14ac:dyDescent="0.3">
      <c r="A163" t="s">
        <v>97</v>
      </c>
    </row>
    <row r="164" spans="1:13" x14ac:dyDescent="0.3">
      <c r="A164" t="s">
        <v>0</v>
      </c>
    </row>
    <row r="165" spans="1:13" x14ac:dyDescent="0.3">
      <c r="A165" s="6">
        <f>_xlfn.SKEW.P(A158:AG161)</f>
        <v>-0.20773281879682204</v>
      </c>
    </row>
    <row r="167" spans="1:13" x14ac:dyDescent="0.3">
      <c r="A167" t="s">
        <v>98</v>
      </c>
    </row>
    <row r="168" spans="1:13" x14ac:dyDescent="0.3">
      <c r="A168" t="s">
        <v>0</v>
      </c>
    </row>
    <row r="169" spans="1:13" x14ac:dyDescent="0.3">
      <c r="A169" s="6">
        <f>KURT(A158:AG161)</f>
        <v>-0.74525627211662515</v>
      </c>
    </row>
    <row r="171" spans="1:13" x14ac:dyDescent="0.3">
      <c r="A171" t="s">
        <v>99</v>
      </c>
      <c r="B171" t="s">
        <v>35</v>
      </c>
    </row>
    <row r="172" spans="1:13" x14ac:dyDescent="0.3">
      <c r="A172" t="s">
        <v>0</v>
      </c>
    </row>
    <row r="173" spans="1:13" x14ac:dyDescent="0.3">
      <c r="A173" s="21" t="s">
        <v>177</v>
      </c>
      <c r="B173" s="20"/>
      <c r="C173" s="20"/>
      <c r="D173" s="20"/>
      <c r="E173" s="20"/>
      <c r="F173" s="20"/>
      <c r="G173" s="20"/>
      <c r="H173" s="20"/>
      <c r="I173" s="20"/>
      <c r="J173" s="20"/>
      <c r="K173" s="20"/>
      <c r="L173" s="20"/>
      <c r="M173" s="20"/>
    </row>
    <row r="174" spans="1:13" x14ac:dyDescent="0.3">
      <c r="A174" s="20"/>
      <c r="B174" s="20"/>
      <c r="C174" s="20"/>
      <c r="D174" s="20"/>
      <c r="E174" s="20"/>
      <c r="F174" s="20"/>
      <c r="G174" s="20"/>
      <c r="H174" s="20"/>
      <c r="I174" s="20"/>
      <c r="J174" s="20"/>
      <c r="K174" s="20"/>
      <c r="L174" s="20"/>
      <c r="M174" s="20"/>
    </row>
    <row r="175" spans="1:13" x14ac:dyDescent="0.3">
      <c r="A175" s="20"/>
      <c r="B175" s="20"/>
      <c r="C175" s="20"/>
      <c r="D175" s="20"/>
      <c r="E175" s="20"/>
      <c r="F175" s="20"/>
      <c r="G175" s="20"/>
      <c r="H175" s="20"/>
      <c r="I175" s="20"/>
      <c r="J175" s="20"/>
      <c r="K175" s="20"/>
      <c r="L175" s="20"/>
      <c r="M175" s="20"/>
    </row>
    <row r="176" spans="1:13" x14ac:dyDescent="0.3">
      <c r="A176" s="22" t="s">
        <v>178</v>
      </c>
      <c r="B176" s="23"/>
      <c r="C176" s="23"/>
      <c r="D176" s="23"/>
      <c r="E176" s="23"/>
      <c r="F176" s="23"/>
      <c r="G176" s="23"/>
      <c r="H176" s="23"/>
      <c r="I176" s="23"/>
      <c r="J176" s="23"/>
      <c r="K176" s="23"/>
      <c r="L176" s="23"/>
      <c r="M176" s="23"/>
    </row>
    <row r="177" spans="1:20" x14ac:dyDescent="0.3">
      <c r="A177" s="23"/>
      <c r="B177" s="23"/>
      <c r="C177" s="23"/>
      <c r="D177" s="23"/>
      <c r="E177" s="23"/>
      <c r="F177" s="23"/>
      <c r="G177" s="23"/>
      <c r="H177" s="23"/>
      <c r="I177" s="23"/>
      <c r="J177" s="23"/>
      <c r="K177" s="23"/>
      <c r="L177" s="23"/>
      <c r="M177" s="23"/>
    </row>
    <row r="178" spans="1:20" x14ac:dyDescent="0.3">
      <c r="A178" s="23" t="s">
        <v>179</v>
      </c>
      <c r="B178" s="23"/>
      <c r="C178" s="23"/>
      <c r="D178" s="23"/>
      <c r="E178" s="23"/>
      <c r="F178" s="23"/>
      <c r="G178" s="23"/>
      <c r="H178" s="23"/>
      <c r="I178" s="23"/>
      <c r="J178" s="23"/>
      <c r="K178" s="23"/>
      <c r="L178" s="23"/>
      <c r="M178" s="23"/>
    </row>
    <row r="179" spans="1:20" x14ac:dyDescent="0.3">
      <c r="A179" s="24"/>
      <c r="B179" s="24"/>
      <c r="C179" s="24"/>
      <c r="D179" s="24"/>
      <c r="E179" s="24"/>
      <c r="F179" s="24"/>
      <c r="G179" s="24"/>
      <c r="H179" s="24"/>
      <c r="I179" s="24"/>
      <c r="J179" s="24"/>
      <c r="K179" s="24"/>
      <c r="L179" s="24"/>
      <c r="M179" s="24"/>
    </row>
    <row r="181" spans="1:20" x14ac:dyDescent="0.3">
      <c r="A181" t="s">
        <v>100</v>
      </c>
    </row>
    <row r="182" spans="1:20" x14ac:dyDescent="0.3">
      <c r="A182" t="s">
        <v>101</v>
      </c>
    </row>
    <row r="183" spans="1:20" x14ac:dyDescent="0.3">
      <c r="A183" t="s">
        <v>102</v>
      </c>
    </row>
    <row r="184" spans="1:20" x14ac:dyDescent="0.3">
      <c r="A184">
        <v>55</v>
      </c>
      <c r="B184">
        <v>60</v>
      </c>
      <c r="C184">
        <v>62</v>
      </c>
      <c r="D184">
        <v>65</v>
      </c>
      <c r="E184">
        <v>68</v>
      </c>
      <c r="F184">
        <v>70</v>
      </c>
      <c r="G184">
        <v>72</v>
      </c>
      <c r="H184">
        <v>75</v>
      </c>
      <c r="I184">
        <v>78</v>
      </c>
      <c r="J184">
        <v>80</v>
      </c>
      <c r="K184">
        <v>82</v>
      </c>
      <c r="L184">
        <v>85</v>
      </c>
      <c r="M184">
        <v>88</v>
      </c>
      <c r="N184">
        <v>90</v>
      </c>
      <c r="O184">
        <v>92</v>
      </c>
      <c r="P184">
        <v>95</v>
      </c>
      <c r="Q184">
        <v>100</v>
      </c>
      <c r="R184">
        <v>105</v>
      </c>
      <c r="S184">
        <v>110</v>
      </c>
      <c r="T184">
        <v>115</v>
      </c>
    </row>
    <row r="185" spans="1:20" x14ac:dyDescent="0.3">
      <c r="A185">
        <v>120</v>
      </c>
      <c r="B185">
        <v>125</v>
      </c>
      <c r="C185">
        <v>130</v>
      </c>
      <c r="D185">
        <v>135</v>
      </c>
      <c r="E185">
        <v>140</v>
      </c>
      <c r="F185">
        <v>145</v>
      </c>
      <c r="G185">
        <v>150</v>
      </c>
      <c r="H185">
        <v>155</v>
      </c>
      <c r="I185">
        <v>160</v>
      </c>
      <c r="J185">
        <v>165</v>
      </c>
      <c r="K185">
        <v>170</v>
      </c>
      <c r="L185">
        <v>175</v>
      </c>
      <c r="M185">
        <v>180</v>
      </c>
      <c r="N185">
        <v>185</v>
      </c>
      <c r="O185">
        <v>190</v>
      </c>
      <c r="P185">
        <v>195</v>
      </c>
    </row>
    <row r="186" spans="1:20" x14ac:dyDescent="0.3">
      <c r="A186">
        <v>200</v>
      </c>
      <c r="B186">
        <v>205</v>
      </c>
      <c r="C186">
        <v>210</v>
      </c>
      <c r="D186">
        <v>215</v>
      </c>
      <c r="E186">
        <v>220</v>
      </c>
      <c r="F186">
        <v>225</v>
      </c>
      <c r="G186">
        <v>230</v>
      </c>
      <c r="H186">
        <v>235</v>
      </c>
      <c r="I186">
        <v>240</v>
      </c>
      <c r="J186">
        <v>245</v>
      </c>
      <c r="K186">
        <v>250</v>
      </c>
      <c r="L186">
        <v>255</v>
      </c>
      <c r="M186">
        <v>260</v>
      </c>
      <c r="N186">
        <v>265</v>
      </c>
      <c r="O186">
        <v>270</v>
      </c>
      <c r="P186">
        <v>275</v>
      </c>
    </row>
    <row r="187" spans="1:20" x14ac:dyDescent="0.3">
      <c r="A187">
        <v>280</v>
      </c>
      <c r="B187">
        <v>285</v>
      </c>
      <c r="C187">
        <v>290</v>
      </c>
      <c r="D187">
        <v>295</v>
      </c>
      <c r="E187">
        <v>300</v>
      </c>
      <c r="F187">
        <v>305</v>
      </c>
      <c r="G187">
        <v>310</v>
      </c>
      <c r="H187">
        <v>315</v>
      </c>
      <c r="I187">
        <v>320</v>
      </c>
      <c r="J187">
        <v>325</v>
      </c>
      <c r="K187">
        <v>330</v>
      </c>
      <c r="L187">
        <v>335</v>
      </c>
      <c r="M187">
        <v>340</v>
      </c>
      <c r="N187">
        <v>345</v>
      </c>
      <c r="O187">
        <v>350</v>
      </c>
      <c r="P187">
        <v>355</v>
      </c>
    </row>
    <row r="188" spans="1:20" x14ac:dyDescent="0.3">
      <c r="A188">
        <v>360</v>
      </c>
      <c r="B188">
        <v>365</v>
      </c>
      <c r="C188">
        <v>370</v>
      </c>
      <c r="D188">
        <v>375</v>
      </c>
      <c r="E188">
        <v>380</v>
      </c>
      <c r="F188">
        <v>385</v>
      </c>
      <c r="G188">
        <v>390</v>
      </c>
      <c r="H188">
        <v>395</v>
      </c>
      <c r="I188">
        <v>400</v>
      </c>
      <c r="J188">
        <v>405</v>
      </c>
      <c r="K188">
        <v>410</v>
      </c>
      <c r="L188">
        <v>415</v>
      </c>
      <c r="M188">
        <v>420</v>
      </c>
      <c r="N188">
        <v>425</v>
      </c>
      <c r="O188">
        <v>430</v>
      </c>
      <c r="P188">
        <v>435</v>
      </c>
    </row>
    <row r="189" spans="1:20" x14ac:dyDescent="0.3">
      <c r="A189">
        <v>440</v>
      </c>
      <c r="B189">
        <v>445</v>
      </c>
      <c r="C189">
        <v>450</v>
      </c>
      <c r="D189">
        <v>455</v>
      </c>
      <c r="E189">
        <v>460</v>
      </c>
      <c r="F189">
        <v>465</v>
      </c>
      <c r="G189">
        <v>470</v>
      </c>
      <c r="H189">
        <v>475</v>
      </c>
      <c r="I189">
        <v>480</v>
      </c>
      <c r="J189">
        <v>485</v>
      </c>
      <c r="K189">
        <v>490</v>
      </c>
      <c r="L189">
        <v>495</v>
      </c>
      <c r="M189">
        <v>500</v>
      </c>
      <c r="N189">
        <v>505</v>
      </c>
      <c r="O189">
        <v>510</v>
      </c>
      <c r="P189">
        <v>515</v>
      </c>
    </row>
    <row r="190" spans="1:20" x14ac:dyDescent="0.3">
      <c r="A190" t="s">
        <v>23</v>
      </c>
    </row>
    <row r="192" spans="1:20" x14ac:dyDescent="0.3">
      <c r="A192" s="13" t="s">
        <v>103</v>
      </c>
      <c r="B192" s="13"/>
      <c r="C192" s="13"/>
      <c r="D192" s="13"/>
      <c r="E192" s="13"/>
      <c r="F192" s="13"/>
      <c r="G192" s="13"/>
      <c r="H192" s="13"/>
      <c r="I192" s="13"/>
      <c r="J192" s="13"/>
      <c r="K192" s="13"/>
      <c r="L192" s="13"/>
      <c r="M192" s="13"/>
    </row>
    <row r="193" spans="1:15" ht="13.8" customHeight="1" x14ac:dyDescent="0.3">
      <c r="A193" t="s">
        <v>0</v>
      </c>
    </row>
    <row r="194" spans="1:15" x14ac:dyDescent="0.3">
      <c r="A194" t="s">
        <v>104</v>
      </c>
      <c r="B194" t="s">
        <v>105</v>
      </c>
    </row>
    <row r="195" spans="1:15" x14ac:dyDescent="0.3">
      <c r="A195" t="s">
        <v>106</v>
      </c>
      <c r="B195">
        <f>QUARTILE(A184:T189,1)</f>
        <v>143.75</v>
      </c>
    </row>
    <row r="196" spans="1:15" x14ac:dyDescent="0.3">
      <c r="A196" t="s">
        <v>107</v>
      </c>
      <c r="B196">
        <f>QUARTILE(A184:T189,2)</f>
        <v>267.5</v>
      </c>
    </row>
    <row r="197" spans="1:15" x14ac:dyDescent="0.3">
      <c r="A197" t="s">
        <v>108</v>
      </c>
      <c r="B197">
        <f>QUARTILE(A184:T189,3)</f>
        <v>391.25</v>
      </c>
    </row>
    <row r="199" spans="1:15" x14ac:dyDescent="0.3">
      <c r="A199" s="13" t="s">
        <v>109</v>
      </c>
      <c r="B199" s="13"/>
      <c r="C199" s="13"/>
      <c r="D199" s="13"/>
      <c r="E199" s="13"/>
      <c r="F199" s="13"/>
      <c r="G199" s="13"/>
      <c r="H199" s="13"/>
      <c r="I199" s="13"/>
      <c r="J199" s="13"/>
      <c r="K199" s="13"/>
    </row>
    <row r="200" spans="1:15" x14ac:dyDescent="0.3">
      <c r="A200" t="s">
        <v>0</v>
      </c>
    </row>
    <row r="201" spans="1:15" x14ac:dyDescent="0.3">
      <c r="A201" t="s">
        <v>110</v>
      </c>
      <c r="B201" t="s">
        <v>105</v>
      </c>
    </row>
    <row r="202" spans="1:15" x14ac:dyDescent="0.3">
      <c r="A202" s="11">
        <v>0.15</v>
      </c>
      <c r="B202">
        <f>PERCENTILE(A184:T189,A202)</f>
        <v>94.55</v>
      </c>
    </row>
    <row r="203" spans="1:15" x14ac:dyDescent="0.3">
      <c r="A203" s="11">
        <v>0.5</v>
      </c>
      <c r="B203">
        <f>PERCENTILE(A184:T189,A203)</f>
        <v>267.5</v>
      </c>
    </row>
    <row r="204" spans="1:15" x14ac:dyDescent="0.3">
      <c r="A204" s="11">
        <v>0.85</v>
      </c>
      <c r="B204">
        <f>PERCENTILE(A184:T189,A204)</f>
        <v>440.74999999999994</v>
      </c>
    </row>
    <row r="206" spans="1:15" x14ac:dyDescent="0.3">
      <c r="A206" s="13" t="s">
        <v>111</v>
      </c>
      <c r="B206" s="13"/>
      <c r="C206" s="13"/>
      <c r="D206" s="13"/>
      <c r="E206" s="13"/>
      <c r="F206" s="13"/>
      <c r="G206" s="13"/>
      <c r="H206" s="13"/>
      <c r="I206" s="13"/>
      <c r="J206" s="13"/>
      <c r="K206" s="13"/>
      <c r="L206" s="13"/>
      <c r="M206" s="13"/>
    </row>
    <row r="207" spans="1:15" x14ac:dyDescent="0.3">
      <c r="A207" t="s">
        <v>50</v>
      </c>
    </row>
    <row r="208" spans="1:15" x14ac:dyDescent="0.3">
      <c r="A208" s="18" t="s">
        <v>176</v>
      </c>
      <c r="B208" s="19"/>
      <c r="C208" s="19"/>
      <c r="D208" s="19"/>
      <c r="E208" s="19"/>
      <c r="F208" s="19"/>
      <c r="G208" s="19"/>
      <c r="H208" s="19"/>
      <c r="I208" s="19"/>
      <c r="J208" s="19"/>
      <c r="K208" s="19"/>
      <c r="L208" s="19"/>
      <c r="M208" s="19"/>
      <c r="N208" s="19"/>
      <c r="O208" s="19"/>
    </row>
    <row r="210" spans="1:30" x14ac:dyDescent="0.3">
      <c r="A210" s="14" t="s">
        <v>112</v>
      </c>
      <c r="B210" s="15"/>
      <c r="C210" s="15"/>
      <c r="D210" s="15"/>
      <c r="E210" s="15"/>
      <c r="F210" s="15"/>
      <c r="G210" s="15"/>
      <c r="H210" s="15"/>
      <c r="I210" s="15"/>
      <c r="J210" s="15"/>
      <c r="K210" s="15"/>
      <c r="L210" s="15"/>
      <c r="M210" s="15"/>
      <c r="N210" s="15"/>
    </row>
    <row r="211" spans="1:30" x14ac:dyDescent="0.3">
      <c r="A211" s="15"/>
      <c r="B211" s="15"/>
      <c r="C211" s="15"/>
      <c r="D211" s="15"/>
      <c r="E211" s="15"/>
      <c r="F211" s="15"/>
      <c r="G211" s="15"/>
      <c r="H211" s="15"/>
      <c r="I211" s="15"/>
      <c r="J211" s="15"/>
      <c r="K211" s="15"/>
      <c r="L211" s="15"/>
      <c r="M211" s="15"/>
      <c r="N211" s="15"/>
    </row>
    <row r="212" spans="1:30" x14ac:dyDescent="0.3">
      <c r="A212" s="15"/>
      <c r="B212" s="15"/>
      <c r="C212" s="15"/>
      <c r="D212" s="15"/>
      <c r="E212" s="15"/>
      <c r="F212" s="15"/>
      <c r="G212" s="15"/>
      <c r="H212" s="15"/>
      <c r="I212" s="15"/>
      <c r="J212" s="15"/>
      <c r="K212" s="15"/>
      <c r="L212" s="15"/>
      <c r="M212" s="15"/>
      <c r="N212" s="15"/>
    </row>
    <row r="214" spans="1:30" x14ac:dyDescent="0.3">
      <c r="A214" t="s">
        <v>115</v>
      </c>
    </row>
    <row r="215" spans="1:30" x14ac:dyDescent="0.3">
      <c r="A215" t="s">
        <v>113</v>
      </c>
    </row>
    <row r="216" spans="1:30" x14ac:dyDescent="0.3">
      <c r="A216" t="s">
        <v>116</v>
      </c>
    </row>
    <row r="217" spans="1:30" x14ac:dyDescent="0.3">
      <c r="A217" t="s">
        <v>117</v>
      </c>
    </row>
    <row r="218" spans="1:30" x14ac:dyDescent="0.3">
      <c r="A218" t="s">
        <v>114</v>
      </c>
    </row>
    <row r="219" spans="1:30" x14ac:dyDescent="0.3">
      <c r="A219">
        <v>10</v>
      </c>
      <c r="B219">
        <v>12</v>
      </c>
      <c r="C219">
        <v>15</v>
      </c>
      <c r="D219">
        <v>18</v>
      </c>
      <c r="E219">
        <v>20</v>
      </c>
      <c r="F219">
        <v>22</v>
      </c>
      <c r="G219">
        <v>25</v>
      </c>
      <c r="H219">
        <v>28</v>
      </c>
      <c r="I219">
        <v>30</v>
      </c>
      <c r="J219">
        <v>32</v>
      </c>
      <c r="K219">
        <v>35</v>
      </c>
      <c r="L219">
        <v>38</v>
      </c>
      <c r="M219">
        <v>40</v>
      </c>
      <c r="N219">
        <v>42</v>
      </c>
      <c r="O219">
        <v>45</v>
      </c>
      <c r="P219">
        <v>48</v>
      </c>
      <c r="Q219">
        <v>50</v>
      </c>
      <c r="R219">
        <v>52</v>
      </c>
      <c r="S219">
        <v>55</v>
      </c>
      <c r="T219">
        <v>58</v>
      </c>
      <c r="U219">
        <v>60</v>
      </c>
      <c r="V219">
        <v>62</v>
      </c>
      <c r="W219">
        <v>65</v>
      </c>
      <c r="X219">
        <v>68</v>
      </c>
      <c r="Y219">
        <v>70</v>
      </c>
      <c r="Z219">
        <v>72</v>
      </c>
      <c r="AA219">
        <v>75</v>
      </c>
      <c r="AB219">
        <v>78</v>
      </c>
      <c r="AC219">
        <v>80</v>
      </c>
      <c r="AD219">
        <v>82</v>
      </c>
    </row>
    <row r="220" spans="1:30" x14ac:dyDescent="0.3">
      <c r="A220" t="s">
        <v>118</v>
      </c>
    </row>
    <row r="221" spans="1:30" x14ac:dyDescent="0.3">
      <c r="A221">
        <v>60</v>
      </c>
      <c r="B221">
        <v>65</v>
      </c>
      <c r="C221">
        <v>70</v>
      </c>
      <c r="D221">
        <v>75</v>
      </c>
      <c r="E221">
        <v>80</v>
      </c>
      <c r="F221">
        <v>82</v>
      </c>
      <c r="G221">
        <v>85</v>
      </c>
      <c r="H221">
        <v>88</v>
      </c>
      <c r="I221">
        <v>90</v>
      </c>
      <c r="J221">
        <v>92</v>
      </c>
      <c r="K221">
        <v>93</v>
      </c>
      <c r="L221">
        <v>95</v>
      </c>
      <c r="M221">
        <v>96</v>
      </c>
      <c r="N221">
        <v>97</v>
      </c>
      <c r="O221">
        <v>98</v>
      </c>
      <c r="P221">
        <v>99</v>
      </c>
      <c r="Q221">
        <v>100</v>
      </c>
      <c r="R221">
        <v>102</v>
      </c>
      <c r="S221">
        <v>105</v>
      </c>
      <c r="T221">
        <v>106</v>
      </c>
      <c r="U221">
        <v>107</v>
      </c>
      <c r="V221">
        <v>108</v>
      </c>
      <c r="W221">
        <v>110</v>
      </c>
      <c r="X221">
        <v>112</v>
      </c>
      <c r="Y221">
        <v>114</v>
      </c>
      <c r="Z221">
        <v>115</v>
      </c>
      <c r="AA221">
        <v>116</v>
      </c>
      <c r="AB221">
        <v>118</v>
      </c>
      <c r="AC221">
        <v>120</v>
      </c>
      <c r="AD221">
        <v>122</v>
      </c>
    </row>
    <row r="223" spans="1:30" x14ac:dyDescent="0.3">
      <c r="A223" t="s">
        <v>5</v>
      </c>
    </row>
    <row r="225" spans="1:21" x14ac:dyDescent="0.3">
      <c r="A225" t="s">
        <v>119</v>
      </c>
    </row>
    <row r="226" spans="1:21" x14ac:dyDescent="0.3">
      <c r="A226" s="14" t="s">
        <v>120</v>
      </c>
      <c r="B226" s="15"/>
      <c r="C226" s="15"/>
      <c r="D226" s="15"/>
      <c r="E226" s="15"/>
      <c r="F226" s="15"/>
      <c r="G226" s="15"/>
      <c r="H226" s="15"/>
      <c r="I226" s="15"/>
      <c r="J226" s="15"/>
      <c r="K226" s="15"/>
      <c r="L226" s="15"/>
      <c r="M226" s="15"/>
      <c r="N226" s="15"/>
      <c r="O226" s="15"/>
      <c r="P226" s="15"/>
      <c r="Q226" s="15"/>
      <c r="R226" s="15"/>
      <c r="S226" s="15"/>
      <c r="T226" s="15"/>
    </row>
    <row r="227" spans="1:21" x14ac:dyDescent="0.3">
      <c r="A227" s="15"/>
      <c r="B227" s="15"/>
      <c r="C227" s="15"/>
      <c r="D227" s="15"/>
      <c r="E227" s="15"/>
      <c r="F227" s="15"/>
      <c r="G227" s="15"/>
      <c r="H227" s="15"/>
      <c r="I227" s="15"/>
      <c r="J227" s="15"/>
      <c r="K227" s="15"/>
      <c r="L227" s="15"/>
      <c r="M227" s="15"/>
      <c r="N227" s="15"/>
      <c r="O227" s="15"/>
      <c r="P227" s="15"/>
      <c r="Q227" s="15"/>
      <c r="R227" s="15"/>
      <c r="S227" s="15"/>
      <c r="T227" s="15"/>
    </row>
    <row r="228" spans="1:21" x14ac:dyDescent="0.3">
      <c r="A228" s="15"/>
      <c r="B228" s="15"/>
      <c r="C228" s="15"/>
      <c r="D228" s="15"/>
      <c r="E228" s="15"/>
      <c r="F228" s="15"/>
      <c r="G228" s="15"/>
      <c r="H228" s="15"/>
      <c r="I228" s="15"/>
      <c r="J228" s="15"/>
      <c r="K228" s="15"/>
      <c r="L228" s="15"/>
      <c r="M228" s="15"/>
      <c r="N228" s="15"/>
      <c r="O228" s="15"/>
      <c r="P228" s="15"/>
      <c r="Q228" s="15"/>
      <c r="R228" s="15"/>
      <c r="S228" s="15"/>
      <c r="T228" s="15"/>
    </row>
    <row r="230" spans="1:21" ht="15" thickBot="1" x14ac:dyDescent="0.35">
      <c r="A230" t="s">
        <v>0</v>
      </c>
    </row>
    <row r="231" spans="1:21" x14ac:dyDescent="0.3">
      <c r="A231" s="4"/>
      <c r="B231" s="4" t="s">
        <v>114</v>
      </c>
      <c r="C231" s="4">
        <v>10</v>
      </c>
      <c r="D231" s="4" t="s">
        <v>118</v>
      </c>
      <c r="E231" s="4">
        <v>60</v>
      </c>
    </row>
    <row r="232" spans="1:21" x14ac:dyDescent="0.3">
      <c r="A232" t="s">
        <v>114</v>
      </c>
      <c r="B232">
        <v>1</v>
      </c>
    </row>
    <row r="233" spans="1:21" x14ac:dyDescent="0.3">
      <c r="A233">
        <v>10</v>
      </c>
      <c r="B233" t="e">
        <v>#DIV/0!</v>
      </c>
      <c r="C233">
        <v>1</v>
      </c>
    </row>
    <row r="234" spans="1:21" x14ac:dyDescent="0.3">
      <c r="A234" t="s">
        <v>118</v>
      </c>
      <c r="B234" t="e">
        <v>#DIV/0!</v>
      </c>
      <c r="C234" t="e">
        <v>#DIV/0!</v>
      </c>
      <c r="D234">
        <v>1</v>
      </c>
    </row>
    <row r="235" spans="1:21" ht="15" thickBot="1" x14ac:dyDescent="0.35">
      <c r="A235" s="3">
        <v>60</v>
      </c>
      <c r="B235" s="3" t="e">
        <v>#DIV/0!</v>
      </c>
      <c r="C235" s="3">
        <v>0.98309507853273581</v>
      </c>
      <c r="D235" s="3" t="e">
        <v>#DIV/0!</v>
      </c>
      <c r="E235" s="3">
        <v>1</v>
      </c>
    </row>
    <row r="237" spans="1:21" x14ac:dyDescent="0.3">
      <c r="A237" s="15" t="s">
        <v>121</v>
      </c>
      <c r="B237" s="15"/>
      <c r="C237" s="15"/>
      <c r="D237" s="15"/>
      <c r="E237" s="15"/>
      <c r="F237" s="15"/>
      <c r="G237" s="15"/>
      <c r="H237" s="15"/>
      <c r="I237" s="15"/>
      <c r="J237" s="15"/>
      <c r="K237" s="15"/>
      <c r="L237" s="15"/>
      <c r="M237" s="15"/>
      <c r="N237" s="15"/>
      <c r="O237" s="15"/>
      <c r="P237" s="15"/>
      <c r="Q237" s="15"/>
      <c r="R237" s="15"/>
      <c r="S237" s="15"/>
      <c r="T237" s="15"/>
      <c r="U237" s="15"/>
    </row>
    <row r="238" spans="1:21" x14ac:dyDescent="0.3">
      <c r="A238" s="15"/>
      <c r="B238" s="15"/>
      <c r="C238" s="15"/>
      <c r="D238" s="15"/>
      <c r="E238" s="15"/>
      <c r="F238" s="15"/>
      <c r="G238" s="15"/>
      <c r="H238" s="15"/>
      <c r="I238" s="15"/>
      <c r="J238" s="15"/>
      <c r="K238" s="15"/>
      <c r="L238" s="15"/>
      <c r="M238" s="15"/>
      <c r="N238" s="15"/>
      <c r="O238" s="15"/>
      <c r="P238" s="15"/>
      <c r="Q238" s="15"/>
      <c r="R238" s="15"/>
      <c r="S238" s="15"/>
      <c r="T238" s="15"/>
      <c r="U238" s="15"/>
    </row>
    <row r="240" spans="1:21" x14ac:dyDescent="0.3">
      <c r="A240" s="14" t="s">
        <v>122</v>
      </c>
      <c r="B240" s="15"/>
      <c r="C240" s="15"/>
      <c r="D240" s="15"/>
      <c r="E240" s="15"/>
      <c r="F240" s="15"/>
      <c r="G240" s="15"/>
      <c r="H240" s="15"/>
      <c r="I240" s="15"/>
      <c r="J240" s="15"/>
      <c r="K240" s="15"/>
      <c r="L240" s="15"/>
      <c r="M240" s="15"/>
      <c r="N240" s="15"/>
      <c r="O240" s="15"/>
      <c r="P240" s="15"/>
      <c r="Q240" s="15"/>
      <c r="R240" s="15"/>
      <c r="S240" s="15"/>
      <c r="T240" s="15"/>
      <c r="U240" s="15"/>
    </row>
    <row r="241" spans="1:21" x14ac:dyDescent="0.3">
      <c r="A241" s="15"/>
      <c r="B241" s="15"/>
      <c r="C241" s="15"/>
      <c r="D241" s="15"/>
      <c r="E241" s="15"/>
      <c r="F241" s="15"/>
      <c r="G241" s="15"/>
      <c r="H241" s="15"/>
      <c r="I241" s="15"/>
      <c r="J241" s="15"/>
      <c r="K241" s="15"/>
      <c r="L241" s="15"/>
      <c r="M241" s="15"/>
      <c r="N241" s="15"/>
      <c r="O241" s="15"/>
      <c r="P241" s="15"/>
      <c r="Q241" s="15"/>
      <c r="R241" s="15"/>
      <c r="S241" s="15"/>
      <c r="T241" s="15"/>
      <c r="U241" s="15"/>
    </row>
    <row r="243" spans="1:21" x14ac:dyDescent="0.3">
      <c r="A243" t="s">
        <v>0</v>
      </c>
    </row>
    <row r="244" spans="1:21" x14ac:dyDescent="0.3">
      <c r="A244" s="6">
        <f>_xlfn.BINOM.DIST(8, 10, 0.25, FALSE) + _xlfn.BINOM.DIST(9, 10, 0.25, FALSE) + _xlfn.BINOM.DIST(10, 10, 0.25, FALSE)</f>
        <v>4.1580200195312495E-4</v>
      </c>
    </row>
    <row r="246" spans="1:21" x14ac:dyDescent="0.3">
      <c r="A246" s="14" t="s">
        <v>129</v>
      </c>
      <c r="B246" s="15"/>
      <c r="C246" s="15"/>
      <c r="D246" s="15"/>
      <c r="E246" s="15"/>
      <c r="F246" s="15"/>
      <c r="G246" s="15"/>
      <c r="H246" s="15"/>
      <c r="I246" s="15"/>
      <c r="J246" s="15"/>
      <c r="K246" s="15"/>
      <c r="L246" s="15"/>
      <c r="M246" s="15"/>
      <c r="N246" s="15"/>
      <c r="O246" s="15"/>
      <c r="P246" s="15"/>
    </row>
    <row r="247" spans="1:21" x14ac:dyDescent="0.3">
      <c r="A247" s="15"/>
      <c r="B247" s="15"/>
      <c r="C247" s="15"/>
      <c r="D247" s="15"/>
      <c r="E247" s="15"/>
      <c r="F247" s="15"/>
      <c r="G247" s="15"/>
      <c r="H247" s="15"/>
      <c r="I247" s="15"/>
      <c r="J247" s="15"/>
      <c r="K247" s="15"/>
      <c r="L247" s="15"/>
      <c r="M247" s="15"/>
      <c r="N247" s="15"/>
      <c r="O247" s="15"/>
      <c r="P247" s="15"/>
    </row>
    <row r="248" spans="1:21" x14ac:dyDescent="0.3">
      <c r="A248" s="15"/>
      <c r="B248" s="15"/>
      <c r="C248" s="15"/>
      <c r="D248" s="15"/>
      <c r="E248" s="15"/>
      <c r="F248" s="15"/>
      <c r="G248" s="15"/>
      <c r="H248" s="15"/>
      <c r="I248" s="15"/>
      <c r="J248" s="15"/>
      <c r="K248" s="15"/>
      <c r="L248" s="15"/>
      <c r="M248" s="15"/>
      <c r="N248" s="15"/>
      <c r="O248" s="15"/>
      <c r="P248" s="15"/>
    </row>
    <row r="250" spans="1:21" x14ac:dyDescent="0.3">
      <c r="A250" t="s">
        <v>0</v>
      </c>
    </row>
    <row r="251" spans="1:21" x14ac:dyDescent="0.3">
      <c r="A251" s="6">
        <f>_xlfn.NORM.DIST(1100, 1000, 100, TRUE) - _xlfn.NORM.DIST(900, 1000, 100, TRUE)</f>
        <v>0.68268949213708607</v>
      </c>
    </row>
    <row r="253" spans="1:21" x14ac:dyDescent="0.3">
      <c r="A253" s="14" t="s">
        <v>130</v>
      </c>
      <c r="B253" s="15"/>
      <c r="C253" s="15"/>
      <c r="D253" s="15"/>
      <c r="E253" s="15"/>
      <c r="F253" s="15"/>
      <c r="G253" s="15"/>
      <c r="H253" s="15"/>
      <c r="I253" s="15"/>
      <c r="J253" s="15"/>
      <c r="K253" s="15"/>
      <c r="L253" s="15"/>
      <c r="M253" s="15"/>
      <c r="N253" s="15"/>
      <c r="O253" s="15"/>
    </row>
    <row r="254" spans="1:21" x14ac:dyDescent="0.3">
      <c r="A254" s="15"/>
      <c r="B254" s="15"/>
      <c r="C254" s="15"/>
      <c r="D254" s="15"/>
      <c r="E254" s="15"/>
      <c r="F254" s="15"/>
      <c r="G254" s="15"/>
      <c r="H254" s="15"/>
      <c r="I254" s="15"/>
      <c r="J254" s="15"/>
      <c r="K254" s="15"/>
      <c r="L254" s="15"/>
      <c r="M254" s="15"/>
      <c r="N254" s="15"/>
      <c r="O254" s="15"/>
    </row>
    <row r="255" spans="1:21" x14ac:dyDescent="0.3">
      <c r="A255" s="15"/>
      <c r="B255" s="15"/>
      <c r="C255" s="15"/>
      <c r="D255" s="15"/>
      <c r="E255" s="15"/>
      <c r="F255" s="15"/>
      <c r="G255" s="15"/>
      <c r="H255" s="15"/>
      <c r="I255" s="15"/>
      <c r="J255" s="15"/>
      <c r="K255" s="15"/>
      <c r="L255" s="15"/>
      <c r="M255" s="15"/>
      <c r="N255" s="15"/>
      <c r="O255" s="15"/>
    </row>
    <row r="256" spans="1:21" x14ac:dyDescent="0.3">
      <c r="A256" s="15"/>
      <c r="B256" s="15"/>
      <c r="C256" s="15"/>
      <c r="D256" s="15"/>
      <c r="E256" s="15"/>
      <c r="F256" s="15"/>
      <c r="G256" s="15"/>
      <c r="H256" s="15"/>
      <c r="I256" s="15"/>
      <c r="J256" s="15"/>
      <c r="K256" s="15"/>
      <c r="L256" s="15"/>
      <c r="M256" s="15"/>
      <c r="N256" s="15"/>
      <c r="O256" s="15"/>
    </row>
    <row r="257" spans="1:15" x14ac:dyDescent="0.3">
      <c r="A257" s="15"/>
      <c r="B257" s="15"/>
      <c r="C257" s="15"/>
      <c r="D257" s="15"/>
      <c r="E257" s="15"/>
      <c r="F257" s="15"/>
      <c r="G257" s="15"/>
      <c r="H257" s="15"/>
      <c r="I257" s="15"/>
      <c r="J257" s="15"/>
      <c r="K257" s="15"/>
      <c r="L257" s="15"/>
      <c r="M257" s="15"/>
      <c r="N257" s="15"/>
      <c r="O257" s="15"/>
    </row>
    <row r="258" spans="1:15" x14ac:dyDescent="0.3">
      <c r="A258" s="15"/>
      <c r="B258" s="15"/>
      <c r="C258" s="15"/>
      <c r="D258" s="15"/>
      <c r="E258" s="15"/>
      <c r="F258" s="15"/>
      <c r="G258" s="15"/>
      <c r="H258" s="15"/>
      <c r="I258" s="15"/>
      <c r="J258" s="15"/>
      <c r="K258" s="15"/>
      <c r="L258" s="15"/>
      <c r="M258" s="15"/>
      <c r="N258" s="15"/>
      <c r="O258" s="15"/>
    </row>
    <row r="259" spans="1:15" x14ac:dyDescent="0.3">
      <c r="A259" s="15"/>
      <c r="B259" s="15"/>
      <c r="C259" s="15"/>
      <c r="D259" s="15"/>
      <c r="E259" s="15"/>
      <c r="F259" s="15"/>
      <c r="G259" s="15"/>
      <c r="H259" s="15"/>
      <c r="I259" s="15"/>
      <c r="J259" s="15"/>
      <c r="K259" s="15"/>
      <c r="L259" s="15"/>
      <c r="M259" s="15"/>
      <c r="N259" s="15"/>
      <c r="O259" s="15"/>
    </row>
    <row r="260" spans="1:15" x14ac:dyDescent="0.3">
      <c r="A260" s="15"/>
      <c r="B260" s="15"/>
      <c r="C260" s="15"/>
      <c r="D260" s="15"/>
      <c r="E260" s="15"/>
      <c r="F260" s="15"/>
      <c r="G260" s="15"/>
      <c r="H260" s="15"/>
      <c r="I260" s="15"/>
      <c r="J260" s="15"/>
      <c r="K260" s="15"/>
      <c r="L260" s="15"/>
      <c r="M260" s="15"/>
      <c r="N260" s="15"/>
      <c r="O260" s="15"/>
    </row>
    <row r="261" spans="1:15" x14ac:dyDescent="0.3">
      <c r="A261" s="15"/>
      <c r="B261" s="15"/>
      <c r="C261" s="15"/>
      <c r="D261" s="15"/>
      <c r="E261" s="15"/>
      <c r="F261" s="15"/>
      <c r="G261" s="15"/>
      <c r="H261" s="15"/>
      <c r="I261" s="15"/>
      <c r="J261" s="15"/>
      <c r="K261" s="15"/>
      <c r="L261" s="15"/>
      <c r="M261" s="15"/>
      <c r="N261" s="15"/>
      <c r="O261" s="15"/>
    </row>
    <row r="262" spans="1:15" x14ac:dyDescent="0.3">
      <c r="A262" t="s">
        <v>0</v>
      </c>
    </row>
    <row r="264" spans="1:15" x14ac:dyDescent="0.3">
      <c r="A264" s="8" t="s">
        <v>145</v>
      </c>
      <c r="B264" s="8" t="s">
        <v>146</v>
      </c>
    </row>
    <row r="265" spans="1:15" x14ac:dyDescent="0.3">
      <c r="A265" s="5" t="s">
        <v>131</v>
      </c>
      <c r="B265" s="5">
        <v>170</v>
      </c>
    </row>
    <row r="266" spans="1:15" x14ac:dyDescent="0.3">
      <c r="A266" s="5" t="s">
        <v>132</v>
      </c>
      <c r="B266" s="5">
        <v>8</v>
      </c>
    </row>
    <row r="267" spans="1:15" x14ac:dyDescent="0.3">
      <c r="A267" s="5" t="s">
        <v>133</v>
      </c>
      <c r="B267" s="5">
        <v>100</v>
      </c>
    </row>
    <row r="268" spans="1:15" x14ac:dyDescent="0.3">
      <c r="A268" s="5" t="s">
        <v>134</v>
      </c>
      <c r="B268" s="5">
        <v>0.05</v>
      </c>
    </row>
    <row r="269" spans="1:15" x14ac:dyDescent="0.3">
      <c r="A269" s="5" t="s">
        <v>135</v>
      </c>
      <c r="B269" s="5">
        <f>_xlfn.CONFIDENCE.NORM(0.05,8,100)</f>
        <v>1.567971187632043</v>
      </c>
    </row>
    <row r="270" spans="1:15" x14ac:dyDescent="0.3">
      <c r="A270" s="5" t="s">
        <v>136</v>
      </c>
      <c r="B270" s="5">
        <f>B265-B269</f>
        <v>168.43202881236795</v>
      </c>
    </row>
    <row r="271" spans="1:15" x14ac:dyDescent="0.3">
      <c r="A271" s="5" t="s">
        <v>137</v>
      </c>
      <c r="B271" s="5">
        <f>B265+B269</f>
        <v>171.56797118763205</v>
      </c>
    </row>
    <row r="273" spans="1:12" x14ac:dyDescent="0.3">
      <c r="A273" s="13" t="s">
        <v>138</v>
      </c>
      <c r="B273" s="13"/>
      <c r="C273" s="13"/>
      <c r="D273" s="13"/>
      <c r="E273" s="13"/>
      <c r="F273" s="13"/>
      <c r="G273" s="13"/>
      <c r="H273" s="13"/>
      <c r="I273" s="13"/>
      <c r="J273" s="13"/>
    </row>
    <row r="276" spans="1:12" x14ac:dyDescent="0.3">
      <c r="A276" s="14" t="s">
        <v>139</v>
      </c>
      <c r="B276" s="15"/>
      <c r="C276" s="15"/>
      <c r="D276" s="15"/>
      <c r="E276" s="15"/>
      <c r="F276" s="15"/>
      <c r="G276" s="15"/>
      <c r="H276" s="15"/>
      <c r="I276" s="15"/>
      <c r="J276" s="15"/>
      <c r="K276" s="15"/>
      <c r="L276" s="15"/>
    </row>
    <row r="277" spans="1:12" x14ac:dyDescent="0.3">
      <c r="A277" s="15"/>
      <c r="B277" s="15"/>
      <c r="C277" s="15"/>
      <c r="D277" s="15"/>
      <c r="E277" s="15"/>
      <c r="F277" s="15"/>
      <c r="G277" s="15"/>
      <c r="H277" s="15"/>
      <c r="I277" s="15"/>
      <c r="J277" s="15"/>
      <c r="K277" s="15"/>
      <c r="L277" s="15"/>
    </row>
    <row r="278" spans="1:12" x14ac:dyDescent="0.3">
      <c r="A278" s="15"/>
      <c r="B278" s="15"/>
      <c r="C278" s="15"/>
      <c r="D278" s="15"/>
      <c r="E278" s="15"/>
      <c r="F278" s="15"/>
      <c r="G278" s="15"/>
      <c r="H278" s="15"/>
      <c r="I278" s="15"/>
      <c r="J278" s="15"/>
      <c r="K278" s="15"/>
      <c r="L278" s="15"/>
    </row>
    <row r="279" spans="1:12" x14ac:dyDescent="0.3">
      <c r="A279" s="15"/>
      <c r="B279" s="15"/>
      <c r="C279" s="15"/>
      <c r="D279" s="15"/>
      <c r="E279" s="15"/>
      <c r="F279" s="15"/>
      <c r="G279" s="15"/>
      <c r="H279" s="15"/>
      <c r="I279" s="15"/>
      <c r="J279" s="15"/>
      <c r="K279" s="15"/>
      <c r="L279" s="15"/>
    </row>
    <row r="280" spans="1:12" x14ac:dyDescent="0.3">
      <c r="A280" s="15"/>
      <c r="B280" s="15"/>
      <c r="C280" s="15"/>
      <c r="D280" s="15"/>
      <c r="E280" s="15"/>
      <c r="F280" s="15"/>
      <c r="G280" s="15"/>
      <c r="H280" s="15"/>
      <c r="I280" s="15"/>
      <c r="J280" s="15"/>
      <c r="K280" s="15"/>
      <c r="L280" s="15"/>
    </row>
    <row r="281" spans="1:12" x14ac:dyDescent="0.3">
      <c r="A281" s="15"/>
      <c r="B281" s="15"/>
      <c r="C281" s="15"/>
      <c r="D281" s="15"/>
      <c r="E281" s="15"/>
      <c r="F281" s="15"/>
      <c r="G281" s="15"/>
      <c r="H281" s="15"/>
      <c r="I281" s="15"/>
      <c r="J281" s="15"/>
      <c r="K281" s="15"/>
      <c r="L281" s="15"/>
    </row>
    <row r="282" spans="1:12" x14ac:dyDescent="0.3">
      <c r="A282" s="15"/>
      <c r="B282" s="15"/>
      <c r="C282" s="15"/>
      <c r="D282" s="15"/>
      <c r="E282" s="15"/>
      <c r="F282" s="15"/>
      <c r="G282" s="15"/>
      <c r="H282" s="15"/>
      <c r="I282" s="15"/>
      <c r="J282" s="15"/>
      <c r="K282" s="15"/>
      <c r="L282" s="15"/>
    </row>
    <row r="283" spans="1:12" x14ac:dyDescent="0.3">
      <c r="A283" s="15"/>
      <c r="B283" s="15"/>
      <c r="C283" s="15"/>
      <c r="D283" s="15"/>
      <c r="E283" s="15"/>
      <c r="F283" s="15"/>
      <c r="G283" s="15"/>
      <c r="H283" s="15"/>
      <c r="I283" s="15"/>
      <c r="J283" s="15"/>
      <c r="K283" s="15"/>
      <c r="L283" s="15"/>
    </row>
    <row r="285" spans="1:12" x14ac:dyDescent="0.3">
      <c r="A285" t="s">
        <v>0</v>
      </c>
    </row>
    <row r="287" spans="1:12" x14ac:dyDescent="0.3">
      <c r="A287" s="6" t="s">
        <v>140</v>
      </c>
    </row>
    <row r="288" spans="1:12" x14ac:dyDescent="0.3">
      <c r="A288" t="s">
        <v>141</v>
      </c>
      <c r="B288" t="s">
        <v>143</v>
      </c>
    </row>
    <row r="289" spans="1:3" x14ac:dyDescent="0.3">
      <c r="A289" t="s">
        <v>142</v>
      </c>
      <c r="B289" t="s">
        <v>144</v>
      </c>
    </row>
    <row r="292" spans="1:3" x14ac:dyDescent="0.3">
      <c r="A292" s="8" t="s">
        <v>145</v>
      </c>
      <c r="B292" s="8" t="s">
        <v>146</v>
      </c>
    </row>
    <row r="293" spans="1:3" x14ac:dyDescent="0.3">
      <c r="A293" s="5" t="s">
        <v>147</v>
      </c>
      <c r="B293" s="5">
        <v>500</v>
      </c>
    </row>
    <row r="294" spans="1:3" x14ac:dyDescent="0.3">
      <c r="A294" s="5" t="s">
        <v>148</v>
      </c>
      <c r="B294" s="5">
        <v>510</v>
      </c>
    </row>
    <row r="295" spans="1:3" x14ac:dyDescent="0.3">
      <c r="A295" s="5" t="s">
        <v>149</v>
      </c>
      <c r="B295" s="5">
        <v>20</v>
      </c>
    </row>
    <row r="296" spans="1:3" x14ac:dyDescent="0.3">
      <c r="A296" s="5" t="s">
        <v>150</v>
      </c>
      <c r="B296" s="5">
        <v>25</v>
      </c>
    </row>
    <row r="297" spans="1:3" x14ac:dyDescent="0.3">
      <c r="A297" s="5" t="s">
        <v>151</v>
      </c>
      <c r="B297" s="5">
        <v>0.05</v>
      </c>
    </row>
    <row r="299" spans="1:3" x14ac:dyDescent="0.3">
      <c r="A299" t="s">
        <v>152</v>
      </c>
    </row>
    <row r="301" spans="1:3" x14ac:dyDescent="0.3">
      <c r="A301" s="8" t="s">
        <v>145</v>
      </c>
      <c r="B301" s="8" t="s">
        <v>153</v>
      </c>
      <c r="C301" s="8" t="s">
        <v>154</v>
      </c>
    </row>
    <row r="302" spans="1:3" x14ac:dyDescent="0.3">
      <c r="A302" s="5" t="s">
        <v>155</v>
      </c>
      <c r="B302" s="7" t="s">
        <v>159</v>
      </c>
      <c r="C302" s="5">
        <f>B296-1</f>
        <v>24</v>
      </c>
    </row>
    <row r="303" spans="1:3" x14ac:dyDescent="0.3">
      <c r="A303" s="5" t="s">
        <v>156</v>
      </c>
      <c r="B303" s="7" t="s">
        <v>160</v>
      </c>
      <c r="C303" s="5">
        <f>B295/SQRT(B296)</f>
        <v>4</v>
      </c>
    </row>
    <row r="304" spans="1:3" x14ac:dyDescent="0.3">
      <c r="A304" s="5" t="s">
        <v>157</v>
      </c>
      <c r="B304" s="7" t="s">
        <v>161</v>
      </c>
      <c r="C304" s="5">
        <f>(B294-B293)/C303</f>
        <v>2.5</v>
      </c>
    </row>
    <row r="305" spans="1:10" x14ac:dyDescent="0.3">
      <c r="A305" s="5" t="s">
        <v>158</v>
      </c>
      <c r="B305" s="7" t="s">
        <v>162</v>
      </c>
      <c r="C305" s="5">
        <f>_xlfn.T.DIST.2T(ABS(C304),C302)</f>
        <v>1.965417511657875E-2</v>
      </c>
    </row>
    <row r="307" spans="1:10" x14ac:dyDescent="0.3">
      <c r="A307" t="s">
        <v>163</v>
      </c>
    </row>
    <row r="309" spans="1:10" x14ac:dyDescent="0.3">
      <c r="A309" t="s">
        <v>164</v>
      </c>
    </row>
    <row r="311" spans="1:10" x14ac:dyDescent="0.3">
      <c r="A311" t="s">
        <v>165</v>
      </c>
    </row>
    <row r="314" spans="1:10" x14ac:dyDescent="0.3">
      <c r="A314" s="12" t="s">
        <v>166</v>
      </c>
      <c r="B314" s="13"/>
      <c r="C314" s="13"/>
      <c r="D314" s="13"/>
      <c r="E314" s="13"/>
      <c r="F314" s="13"/>
      <c r="G314" s="13"/>
      <c r="H314" s="13"/>
      <c r="I314" s="13"/>
      <c r="J314" s="13"/>
    </row>
    <row r="315" spans="1:10" x14ac:dyDescent="0.3">
      <c r="A315" s="13"/>
      <c r="B315" s="13"/>
      <c r="C315" s="13"/>
      <c r="D315" s="13"/>
      <c r="E315" s="13"/>
      <c r="F315" s="13"/>
      <c r="G315" s="13"/>
      <c r="H315" s="13"/>
      <c r="I315" s="13"/>
      <c r="J315" s="13"/>
    </row>
    <row r="316" spans="1:10" x14ac:dyDescent="0.3">
      <c r="A316" s="13"/>
      <c r="B316" s="13"/>
      <c r="C316" s="13"/>
      <c r="D316" s="13"/>
      <c r="E316" s="13"/>
      <c r="F316" s="13"/>
      <c r="G316" s="13"/>
      <c r="H316" s="13"/>
      <c r="I316" s="13"/>
      <c r="J316" s="13"/>
    </row>
    <row r="317" spans="1:10" x14ac:dyDescent="0.3">
      <c r="A317" s="13"/>
      <c r="B317" s="13"/>
      <c r="C317" s="13"/>
      <c r="D317" s="13"/>
      <c r="E317" s="13"/>
      <c r="F317" s="13"/>
      <c r="G317" s="13"/>
      <c r="H317" s="13"/>
      <c r="I317" s="13"/>
      <c r="J317" s="13"/>
    </row>
    <row r="318" spans="1:10" x14ac:dyDescent="0.3">
      <c r="A318" s="13"/>
      <c r="B318" s="13"/>
      <c r="C318" s="13"/>
      <c r="D318" s="13"/>
      <c r="E318" s="13"/>
      <c r="F318" s="13"/>
      <c r="G318" s="13"/>
      <c r="H318" s="13"/>
      <c r="I318" s="13"/>
      <c r="J318" s="13"/>
    </row>
    <row r="319" spans="1:10" x14ac:dyDescent="0.3">
      <c r="A319" s="13"/>
      <c r="B319" s="13"/>
      <c r="C319" s="13"/>
      <c r="D319" s="13"/>
      <c r="E319" s="13"/>
      <c r="F319" s="13"/>
      <c r="G319" s="13"/>
      <c r="H319" s="13"/>
      <c r="I319" s="13"/>
      <c r="J319" s="13"/>
    </row>
    <row r="321" spans="1:12" x14ac:dyDescent="0.3">
      <c r="A321" t="s">
        <v>0</v>
      </c>
    </row>
    <row r="323" spans="1:12" x14ac:dyDescent="0.3">
      <c r="A323" t="s">
        <v>140</v>
      </c>
    </row>
    <row r="324" spans="1:12" x14ac:dyDescent="0.3">
      <c r="A324" s="9"/>
    </row>
    <row r="328" spans="1:12" x14ac:dyDescent="0.3">
      <c r="A328" s="14" t="s">
        <v>167</v>
      </c>
      <c r="B328" s="15"/>
      <c r="C328" s="15"/>
      <c r="D328" s="15"/>
      <c r="E328" s="15"/>
      <c r="F328" s="15"/>
      <c r="G328" s="15"/>
      <c r="H328" s="15"/>
      <c r="I328" s="15"/>
      <c r="J328" s="15"/>
      <c r="K328" s="15"/>
      <c r="L328" s="15"/>
    </row>
    <row r="329" spans="1:12" x14ac:dyDescent="0.3">
      <c r="A329" s="15"/>
      <c r="B329" s="15"/>
      <c r="C329" s="15"/>
      <c r="D329" s="15"/>
      <c r="E329" s="15"/>
      <c r="F329" s="15"/>
      <c r="G329" s="15"/>
      <c r="H329" s="15"/>
      <c r="I329" s="15"/>
      <c r="J329" s="15"/>
      <c r="K329" s="15"/>
      <c r="L329" s="15"/>
    </row>
    <row r="330" spans="1:12" x14ac:dyDescent="0.3">
      <c r="A330" s="15"/>
      <c r="B330" s="15"/>
      <c r="C330" s="15"/>
      <c r="D330" s="15"/>
      <c r="E330" s="15"/>
      <c r="F330" s="15"/>
      <c r="G330" s="15"/>
      <c r="H330" s="15"/>
      <c r="I330" s="15"/>
      <c r="J330" s="15"/>
      <c r="K330" s="15"/>
      <c r="L330" s="15"/>
    </row>
    <row r="331" spans="1:12" x14ac:dyDescent="0.3">
      <c r="A331" s="15"/>
      <c r="B331" s="15"/>
      <c r="C331" s="15"/>
      <c r="D331" s="15"/>
      <c r="E331" s="15"/>
      <c r="F331" s="15"/>
      <c r="G331" s="15"/>
      <c r="H331" s="15"/>
      <c r="I331" s="15"/>
      <c r="J331" s="15"/>
      <c r="K331" s="15"/>
      <c r="L331" s="15"/>
    </row>
    <row r="332" spans="1:12" x14ac:dyDescent="0.3">
      <c r="A332" s="15"/>
      <c r="B332" s="15"/>
      <c r="C332" s="15"/>
      <c r="D332" s="15"/>
      <c r="E332" s="15"/>
      <c r="F332" s="15"/>
      <c r="G332" s="15"/>
      <c r="H332" s="15"/>
      <c r="I332" s="15"/>
      <c r="J332" s="15"/>
      <c r="K332" s="15"/>
      <c r="L332" s="15"/>
    </row>
    <row r="333" spans="1:12" x14ac:dyDescent="0.3">
      <c r="A333" s="15"/>
      <c r="B333" s="15"/>
      <c r="C333" s="15"/>
      <c r="D333" s="15"/>
      <c r="E333" s="15"/>
      <c r="F333" s="15"/>
      <c r="G333" s="15"/>
      <c r="H333" s="15"/>
      <c r="I333" s="15"/>
      <c r="J333" s="15"/>
      <c r="K333" s="15"/>
      <c r="L333" s="15"/>
    </row>
    <row r="334" spans="1:12" x14ac:dyDescent="0.3">
      <c r="A334" s="15"/>
      <c r="B334" s="15"/>
      <c r="C334" s="15"/>
      <c r="D334" s="15"/>
      <c r="E334" s="15"/>
      <c r="F334" s="15"/>
      <c r="G334" s="15"/>
      <c r="H334" s="15"/>
      <c r="I334" s="15"/>
      <c r="J334" s="15"/>
      <c r="K334" s="15"/>
      <c r="L334" s="15"/>
    </row>
    <row r="335" spans="1:12" x14ac:dyDescent="0.3">
      <c r="A335" t="s">
        <v>0</v>
      </c>
    </row>
    <row r="337" spans="1:2" x14ac:dyDescent="0.3">
      <c r="A337" s="8" t="s">
        <v>145</v>
      </c>
      <c r="B337" s="8" t="s">
        <v>146</v>
      </c>
    </row>
    <row r="338" spans="1:2" x14ac:dyDescent="0.3">
      <c r="A338" s="5" t="s">
        <v>150</v>
      </c>
      <c r="B338" s="5">
        <v>500</v>
      </c>
    </row>
    <row r="339" spans="1:2" x14ac:dyDescent="0.3">
      <c r="A339" s="5" t="s">
        <v>168</v>
      </c>
      <c r="B339" s="5">
        <v>320</v>
      </c>
    </row>
    <row r="340" spans="1:2" x14ac:dyDescent="0.3">
      <c r="A340" s="5" t="s">
        <v>169</v>
      </c>
      <c r="B340" s="5">
        <v>0.9</v>
      </c>
    </row>
    <row r="341" spans="1:2" x14ac:dyDescent="0.3">
      <c r="A341" s="5" t="s">
        <v>170</v>
      </c>
      <c r="B341" s="5">
        <f>1-B340</f>
        <v>9.9999999999999978E-2</v>
      </c>
    </row>
    <row r="342" spans="1:2" x14ac:dyDescent="0.3">
      <c r="A342" s="5" t="s">
        <v>171</v>
      </c>
      <c r="B342" s="5">
        <f>B339/B338</f>
        <v>0.64</v>
      </c>
    </row>
    <row r="343" spans="1:2" x14ac:dyDescent="0.3">
      <c r="A343" s="5" t="s">
        <v>172</v>
      </c>
      <c r="B343" s="5">
        <f>_xlfn.NORM.S.INV(1-B341/2)</f>
        <v>1.6448536269514715</v>
      </c>
    </row>
    <row r="344" spans="1:2" x14ac:dyDescent="0.3">
      <c r="A344" s="5" t="s">
        <v>173</v>
      </c>
      <c r="B344" s="5">
        <f>SQRT((B342*(1-B342))/B338)</f>
        <v>2.146625258399798E-2</v>
      </c>
    </row>
    <row r="345" spans="1:2" x14ac:dyDescent="0.3">
      <c r="A345" s="5" t="s">
        <v>174</v>
      </c>
      <c r="B345" s="5">
        <f>B343*B344</f>
        <v>3.5308843419845477E-2</v>
      </c>
    </row>
    <row r="346" spans="1:2" x14ac:dyDescent="0.3">
      <c r="A346" s="5" t="s">
        <v>136</v>
      </c>
      <c r="B346" s="5">
        <f>B342-B345</f>
        <v>0.60469115658015449</v>
      </c>
    </row>
    <row r="347" spans="1:2" x14ac:dyDescent="0.3">
      <c r="A347" s="5" t="s">
        <v>137</v>
      </c>
      <c r="B347" s="5">
        <f>B342+B345</f>
        <v>0.67530884341984554</v>
      </c>
    </row>
    <row r="349" spans="1:2" x14ac:dyDescent="0.3">
      <c r="A349" t="s">
        <v>175</v>
      </c>
    </row>
    <row r="351" spans="1:2" x14ac:dyDescent="0.3">
      <c r="A351" t="s">
        <v>123</v>
      </c>
      <c r="B351" t="s">
        <v>124</v>
      </c>
    </row>
    <row r="352" spans="1:2" x14ac:dyDescent="0.3">
      <c r="A352" t="s">
        <v>125</v>
      </c>
      <c r="B352" t="s">
        <v>126</v>
      </c>
    </row>
    <row r="353" spans="1:1" x14ac:dyDescent="0.3">
      <c r="A353" t="s">
        <v>127</v>
      </c>
    </row>
    <row r="354" spans="1:1" x14ac:dyDescent="0.3">
      <c r="A354" t="s">
        <v>128</v>
      </c>
    </row>
    <row r="356" spans="1:1" x14ac:dyDescent="0.3">
      <c r="A356" t="s">
        <v>0</v>
      </c>
    </row>
    <row r="357" spans="1:1" x14ac:dyDescent="0.3">
      <c r="A357" s="6">
        <f>_xlfn.POISSON.DIST(3,2,FALSE)</f>
        <v>0.18044704431548364</v>
      </c>
    </row>
  </sheetData>
  <mergeCells count="18">
    <mergeCell ref="A237:U238"/>
    <mergeCell ref="A240:U241"/>
    <mergeCell ref="A246:P248"/>
    <mergeCell ref="A132:L134"/>
    <mergeCell ref="A192:M192"/>
    <mergeCell ref="A199:K199"/>
    <mergeCell ref="A206:M206"/>
    <mergeCell ref="A210:N212"/>
    <mergeCell ref="A226:T228"/>
    <mergeCell ref="A208:O208"/>
    <mergeCell ref="A173:M175"/>
    <mergeCell ref="A176:M177"/>
    <mergeCell ref="A178:M178"/>
    <mergeCell ref="A314:J319"/>
    <mergeCell ref="A328:L334"/>
    <mergeCell ref="A253:O261"/>
    <mergeCell ref="A273:J273"/>
    <mergeCell ref="A276:L283"/>
  </mergeCells>
  <phoneticPr fontId="4" type="noConversion"/>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 Statistics &amp; Mathematics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Kruti Patil</dc:creator>
  <cp:lastModifiedBy>Kruti Patil</cp:lastModifiedBy>
  <dcterms:created xsi:type="dcterms:W3CDTF">2025-07-05T13:32:27Z</dcterms:created>
  <dcterms:modified xsi:type="dcterms:W3CDTF">2025-07-16T17:40:43Z</dcterms:modified>
</cp:coreProperties>
</file>