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ex\statistics\"/>
    </mc:Choice>
  </mc:AlternateContent>
  <xr:revisionPtr revIDLastSave="0" documentId="8_{F644DEBE-B688-4864-836B-E97968666A58}" xr6:coauthVersionLast="47" xr6:coauthVersionMax="47" xr10:uidLastSave="{00000000-0000-0000-0000-000000000000}"/>
  <bookViews>
    <workbookView xWindow="-108" yWindow="-108" windowWidth="23256" windowHeight="12456" xr2:uid="{F548D7EA-EA32-4D9F-A5A7-B4CA69F7AC14}"/>
  </bookViews>
  <sheets>
    <sheet name=" Statistics &amp; Mathematics" sheetId="2" r:id="rId1"/>
  </sheets>
  <definedNames>
    <definedName name="_xlchart.v1.0" hidden="1">' Statistics &amp; Mathematics'!$A$139:$A$145</definedName>
    <definedName name="_xlchart.v1.1" hidden="1">' Statistics &amp; Mathematics'!$B$138</definedName>
    <definedName name="_xlchart.v1.2" hidden="1">' Statistics &amp; Mathematics'!$B$139:$B$145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0" i="2" l="1"/>
  <c r="A357" i="2"/>
  <c r="B342" i="2"/>
  <c r="B341" i="2"/>
  <c r="B343" i="2" s="1"/>
  <c r="B344" i="2" l="1"/>
  <c r="B345" i="2" s="1"/>
  <c r="C303" i="2"/>
  <c r="C304" i="2" s="1"/>
  <c r="C302" i="2"/>
  <c r="B269" i="2"/>
  <c r="B271" i="2" s="1"/>
  <c r="C305" i="2" l="1"/>
  <c r="B346" i="2"/>
  <c r="B347" i="2"/>
  <c r="B270" i="2"/>
  <c r="A251" i="2" l="1"/>
  <c r="A244" i="2"/>
  <c r="B204" i="2" l="1"/>
  <c r="B203" i="2"/>
  <c r="B202" i="2"/>
  <c r="B197" i="2"/>
  <c r="B195" i="2"/>
  <c r="B196" i="2"/>
  <c r="A169" i="2"/>
  <c r="A165" i="2"/>
  <c r="C107" i="2"/>
  <c r="C108" i="2"/>
  <c r="C109" i="2"/>
  <c r="C110" i="2"/>
  <c r="C111" i="2"/>
  <c r="C112" i="2"/>
  <c r="C106" i="2"/>
  <c r="A86" i="2" l="1"/>
  <c r="A82" i="2"/>
  <c r="N77" i="2"/>
  <c r="N75" i="2"/>
  <c r="N73" i="2"/>
  <c r="N71" i="2"/>
  <c r="N69" i="2"/>
  <c r="M77" i="2"/>
  <c r="M75" i="2"/>
  <c r="M73" i="2"/>
  <c r="M71" i="2"/>
  <c r="M69" i="2"/>
  <c r="L77" i="2"/>
  <c r="L75" i="2"/>
  <c r="L73" i="2"/>
  <c r="L71" i="2"/>
  <c r="L69" i="2"/>
  <c r="A60" i="2"/>
  <c r="A56" i="2"/>
  <c r="A9" i="2"/>
  <c r="A13" i="2"/>
  <c r="A17" i="2"/>
  <c r="A34" i="2"/>
  <c r="A39" i="2"/>
  <c r="A44" i="2"/>
  <c r="C44" i="2"/>
  <c r="C39" i="2"/>
</calcChain>
</file>

<file path=xl/sharedStrings.xml><?xml version="1.0" encoding="utf-8"?>
<sst xmlns="http://schemas.openxmlformats.org/spreadsheetml/2006/main" count="235" uniqueCount="180">
  <si>
    <t>Ans</t>
  </si>
  <si>
    <t>1. Business Problem: A car rental company wants to analyze the rental durations of its</t>
  </si>
  <si>
    <t xml:space="preserve"> customers to understand the typical rental period and optimize its pricing and fleet</t>
  </si>
  <si>
    <t xml:space="preserve"> management strategies. Data: Let's consider the rental durations (in days) for a</t>
  </si>
  <si>
    <t xml:space="preserve"> sample of 50 customers:</t>
  </si>
  <si>
    <t xml:space="preserve"> Question:</t>
  </si>
  <si>
    <t xml:space="preserve"> a. Mean: What is the average rental duration for customers at the car rental company?</t>
  </si>
  <si>
    <t xml:space="preserve"> b. Median: What is the typical or central rental duration experienced by customers?</t>
  </si>
  <si>
    <t xml:space="preserve"> c. Mode: Are there any recurring or most frequently occurring rental durations for customers?</t>
  </si>
  <si>
    <t xml:space="preserve"> </t>
  </si>
  <si>
    <t xml:space="preserve"> By answering these questions using the mean</t>
  </si>
  <si>
    <t xml:space="preserve"> median</t>
  </si>
  <si>
    <t xml:space="preserve"> and mode</t>
  </si>
  <si>
    <t xml:space="preserve"> the car rental company can gain insights into the average rental duration</t>
  </si>
  <si>
    <t xml:space="preserve"> understand the most common rental periods</t>
  </si>
  <si>
    <t xml:space="preserve"> and make informed decisions regarding pricing</t>
  </si>
  <si>
    <t xml:space="preserve"> fleet size</t>
  </si>
  <si>
    <t xml:space="preserve"> and availability. Additionally</t>
  </si>
  <si>
    <t xml:space="preserve"> this analysis can help the company optimize resource allocation</t>
  </si>
  <si>
    <t xml:space="preserve"> plan for peak demand periods</t>
  </si>
  <si>
    <t xml:space="preserve"> and enhance customer satisfaction by aligning service offerings with customers' typical rental needs.</t>
  </si>
  <si>
    <t xml:space="preserve"> Data:</t>
  </si>
  <si>
    <t xml:space="preserve"> By answering these questions using different measures of dispersion</t>
  </si>
  <si>
    <t xml:space="preserve"> Questions:</t>
  </si>
  <si>
    <t xml:space="preserve"> By answering these questions</t>
  </si>
  <si>
    <t xml:space="preserve"> which can help with financial planning</t>
  </si>
  <si>
    <t xml:space="preserve"> forecasting</t>
  </si>
  <si>
    <t xml:space="preserve"> vehicle selection</t>
  </si>
  <si>
    <t xml:space="preserve"> and fuel consumption optimization.</t>
  </si>
  <si>
    <t xml:space="preserve"> B</t>
  </si>
  <si>
    <t xml:space="preserve"> C</t>
  </si>
  <si>
    <t xml:space="preserve"> D</t>
  </si>
  <si>
    <t xml:space="preserve"> E</t>
  </si>
  <si>
    <t xml:space="preserve"> F</t>
  </si>
  <si>
    <t xml:space="preserve"> G</t>
  </si>
  <si>
    <t xml:space="preserve"> what can be inferred about the satisfaction ratings distribution?</t>
  </si>
  <si>
    <t xml:space="preserve"> 2. Ane-commerce platform wants to analyze the delivery times of its shipments to understand the variability in order fulfillment and optimize its logistics operations.</t>
  </si>
  <si>
    <t xml:space="preserve"> Let's consider the delivery times (in days) for a sample of 50 shipments:</t>
  </si>
  <si>
    <t xml:space="preserve"> a. Range: What is the range of the delivery times?</t>
  </si>
  <si>
    <t xml:space="preserve"> b. Variance: What is the variance of the delivery times?</t>
  </si>
  <si>
    <t xml:space="preserve"> c. Standard Deviation: What is the standard deviation of the delivery times?</t>
  </si>
  <si>
    <t xml:space="preserve"> the ecommerce platform can gain insights into the variability in delivery times</t>
  </si>
  <si>
    <t xml:space="preserve"> identify any bottlenecks in the logistics process</t>
  </si>
  <si>
    <t xml:space="preserve"> and make informed decisions regarding shipment tracking</t>
  </si>
  <si>
    <t>customer expectations</t>
  </si>
  <si>
    <t xml:space="preserve"> and service level agreements.</t>
  </si>
  <si>
    <t>STDEV.P</t>
  </si>
  <si>
    <t>STDEV.S</t>
  </si>
  <si>
    <t>VAR.P</t>
  </si>
  <si>
    <t>VAR.S</t>
  </si>
  <si>
    <t xml:space="preserve">Ans </t>
  </si>
  <si>
    <t xml:space="preserve"> 3. A company wants to analyze the monthly revenue generated by one of its products to understand its performance and variability.</t>
  </si>
  <si>
    <t xml:space="preserve"> Data: Let's consider the monthly revenue (in thousands of dollars) for the past 12</t>
  </si>
  <si>
    <t xml:space="preserve"> months:</t>
  </si>
  <si>
    <t>By answering these questions</t>
  </si>
  <si>
    <t xml:space="preserve"> the company can gain insights into the average revenue generated by the product and understand the range or variability in its monthly revenue</t>
  </si>
  <si>
    <t xml:space="preserve"> and evaluating the product's performance.</t>
  </si>
  <si>
    <t xml:space="preserve"> a. Measure of Central Tendency: What is the average monthly revenue for the product?</t>
  </si>
  <si>
    <t xml:space="preserve"> b. Measure of Dispersion: What is the range of monthly revenue for the product?</t>
  </si>
  <si>
    <t>4. Atransportation company wants to analyze the fuel efficiency of its vehicle fleet to identify any variations across different vehicle models.</t>
  </si>
  <si>
    <t xml:space="preserve"> Data: Let's consider the fuel efficiency (in miles per gallon</t>
  </si>
  <si>
    <t xml:space="preserve"> mpg) for a sample of</t>
  </si>
  <si>
    <t xml:space="preserve"> 50 vehicles:</t>
  </si>
  <si>
    <t xml:space="preserve"> a. Measure of Central Tendency: What is the average fuel efficiency for each vehicle model?</t>
  </si>
  <si>
    <t xml:space="preserve"> b. Measure of Dispersion: What is the range of fuel efficiency for each vehicle model?</t>
  </si>
  <si>
    <t xml:space="preserve"> c. Measure of Dispersion: What is the variance of the fuel efficiency for each vehicle model?</t>
  </si>
  <si>
    <t xml:space="preserve"> the transportation company can gain insights into the average fuel efficiency of different vehicle models</t>
  </si>
  <si>
    <t xml:space="preserve"> understand the variations or spread in the fuel efficiency</t>
  </si>
  <si>
    <t xml:space="preserve"> and make informed decisions regarding fleet management</t>
  </si>
  <si>
    <t xml:space="preserve"> Model B: </t>
  </si>
  <si>
    <t xml:space="preserve"> Model C:  </t>
  </si>
  <si>
    <t>Avg</t>
  </si>
  <si>
    <t>Range</t>
  </si>
  <si>
    <t>Variance</t>
  </si>
  <si>
    <t xml:space="preserve"> Model E:  </t>
  </si>
  <si>
    <t xml:space="preserve"> Model A:  </t>
  </si>
  <si>
    <t xml:space="preserve"> Model D: </t>
  </si>
  <si>
    <t>5. A manufacturing company wants to analyze the defect rates of its production line to identify the frequency of different types of defects.</t>
  </si>
  <si>
    <t>Defect Type:</t>
  </si>
  <si>
    <t xml:space="preserve"> A</t>
  </si>
  <si>
    <t xml:space="preserve"> Frequency: </t>
  </si>
  <si>
    <t xml:space="preserve"> a. Bar Chart: Create a bar chart to visualize the frequency of different defect types.</t>
  </si>
  <si>
    <t xml:space="preserve"> Data: Let's consider the types of defects and their corresponding frequencies observed in a sample of 200 products:</t>
  </si>
  <si>
    <t xml:space="preserve"> c. Histogram: Create a histogram to represent the defect frequencies.</t>
  </si>
  <si>
    <t>A</t>
  </si>
  <si>
    <t>B</t>
  </si>
  <si>
    <t>C</t>
  </si>
  <si>
    <t>D</t>
  </si>
  <si>
    <t>E</t>
  </si>
  <si>
    <t>F</t>
  </si>
  <si>
    <t>G</t>
  </si>
  <si>
    <t xml:space="preserve"> Frequency</t>
  </si>
  <si>
    <t>b. Most Common Defect: Which defect type has the highest frequency?</t>
  </si>
  <si>
    <r>
      <t xml:space="preserve">Based on the analysis, the most common defect type is </t>
    </r>
    <r>
      <rPr>
        <b/>
        <sz val="12"/>
        <color theme="1"/>
        <rFont val="Calibri"/>
        <family val="2"/>
        <scheme val="minor"/>
      </rPr>
      <t>'E'</t>
    </r>
    <r>
      <rPr>
        <b/>
        <sz val="11"/>
        <color theme="1"/>
        <rFont val="Calibri"/>
        <family val="2"/>
        <scheme val="minor"/>
      </rPr>
      <t xml:space="preserve"> </t>
    </r>
    <r>
      <rPr>
        <sz val="11"/>
        <color theme="1"/>
        <rFont val="Calibri"/>
        <family val="2"/>
        <scheme val="minor"/>
      </rPr>
      <t xml:space="preserve">with a frequency of </t>
    </r>
    <r>
      <rPr>
        <b/>
        <sz val="11"/>
        <color theme="1"/>
        <rFont val="Calibri"/>
        <family val="2"/>
        <scheme val="minor"/>
      </rPr>
      <t>45.</t>
    </r>
    <r>
      <rPr>
        <sz val="11"/>
        <color theme="1"/>
        <rFont val="Calibri"/>
        <family val="2"/>
        <scheme val="minor"/>
      </rPr>
      <t xml:space="preserve"> 
This indicates that Defect Type E occurs most often in the sampled products.</t>
    </r>
  </si>
  <si>
    <t>6.A survey was conducted to analyze the satisfaction ratings of customers on a scale of 1 to 5 for a specific product.</t>
  </si>
  <si>
    <t xml:space="preserve"> Data: Let's consider the satisfaction ratings from 200 customers:</t>
  </si>
  <si>
    <t xml:space="preserve"> Ratings:</t>
  </si>
  <si>
    <t xml:space="preserve"> a. Skewness: Calculate the skewness of the satisfaction ratings.</t>
  </si>
  <si>
    <t>b. Kurtosis: Calculate the kurtosis of the satisfaction ratings.</t>
  </si>
  <si>
    <t>c. Interpretation: Based on the skewness and kurtosis values</t>
  </si>
  <si>
    <t>7.A research study wants to analyze the weight distribution of a sample of individuals to assess their health and body composition.</t>
  </si>
  <si>
    <t xml:space="preserve"> Data: Let's consider the weights (in kilograms) of a sample of 100 individuals:</t>
  </si>
  <si>
    <t xml:space="preserve"> Weights:</t>
  </si>
  <si>
    <t xml:space="preserve"> a. Quartiles: Calculate the first quartile (Q1), median (Q2), and third quartile(Q3) of the weight distribution.</t>
  </si>
  <si>
    <t>Quartiles</t>
  </si>
  <si>
    <t xml:space="preserve"> Weights</t>
  </si>
  <si>
    <t>Q1</t>
  </si>
  <si>
    <t>Q2</t>
  </si>
  <si>
    <t>Q3</t>
  </si>
  <si>
    <t xml:space="preserve"> b. Percentiles: Calculate the 15th percentile, 50th percentile, and 85th percentile of the weight distribution.</t>
  </si>
  <si>
    <t>Percentiles</t>
  </si>
  <si>
    <t xml:space="preserve"> c. Interpretation: Based on the quartiles and percentiles, what can be inferred about the weight distribution of the individuals?</t>
  </si>
  <si>
    <t>By answering these questions using quartiles and percentiles, the research study can understand the weight distribution and identify the weight ranges at different
 percentiles, such as underweight, normal weight, overweight, and obese categories. This information</t>
  </si>
  <si>
    <t xml:space="preserve"> and the exam scores of a group of students.</t>
  </si>
  <si>
    <t xml:space="preserve"> Hours Spent Studying: </t>
  </si>
  <si>
    <t xml:space="preserve"> 8. A researcher wants to examine the relationship between the hours spent studying</t>
  </si>
  <si>
    <t xml:space="preserve"> Data: Let's consider the number of hours spent studying and the corresponding</t>
  </si>
  <si>
    <t xml:space="preserve"> exam scores for a sample of 30 students:</t>
  </si>
  <si>
    <t xml:space="preserve">Exam Scores: </t>
  </si>
  <si>
    <t>Calculate the correlation coefficient between the hours spent studying and the exam scores. Interpret the value of the correlation coefficient and explain the nature of the relationship between studying hours and exam scores.</t>
  </si>
  <si>
    <t>By analyzing the correlation coefficient, the researcher can determine the strength and direction of the relationship between studying hours and exam scores. This information
 can provide insights into the effectiveness of studying and help students and educators make informed decisions about study habits and academic performance</t>
  </si>
  <si>
    <t xml:space="preserve"> In conclusion, the research strongly indicates that increased study hours are a significant driver of higher exam scores, highlighting the importance of study commitment in academic success.</t>
  </si>
  <si>
    <t>9. A multiple-choice test consists of 10 questions, each with four possible answers. If a student randomly guesses on each question, what is the probability of getting at least
 8 questions correct? Data: Number of questions (n) = 10, Number of possible answers per question (k) = 4</t>
  </si>
  <si>
    <t>15. A company sells smartphones</t>
  </si>
  <si>
    <t xml:space="preserve"> and the number of defects per batch follows a Poisson distribution with a mean of 2 defects. What is the probability of having</t>
  </si>
  <si>
    <t xml:space="preserve"> exactly 3 defects in a randomly selected batch? Data: Mean number of defects (λ) =2</t>
  </si>
  <si>
    <t xml:space="preserve"> Number of defects (x) = 3</t>
  </si>
  <si>
    <t xml:space="preserve"> Explanation: The problem involves a discrete distribution (Poisson) because we are dealing with the count of defects in a batch of smartphones. The Poisson</t>
  </si>
  <si>
    <t>distribution models the probability of a given number of events occurring within a fixed interval of time or space.</t>
  </si>
  <si>
    <t>10. The lifetimes of a certain brand of light bulbs are normally distributed with a mean of 1000 hours and a standard deviation of 100 hours. What is the probability that a
 randomly selected light bulb lasts between 900 and 1100 hours? Data: Mean lifetime (μ) = 1000 hours, Standard deviation (σ) = 100 hours, Lifetime range (lower limit x1,
 upper limit x2)</t>
  </si>
  <si>
    <t xml:space="preserve">11.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
 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interval.
</t>
  </si>
  <si>
    <t>Sample Mean</t>
  </si>
  <si>
    <t>Sample Std Dev</t>
  </si>
  <si>
    <t>Sample Size</t>
  </si>
  <si>
    <t>Confidence Level (alpha)</t>
  </si>
  <si>
    <t>Margin of Error</t>
  </si>
  <si>
    <t>Lower Bound</t>
  </si>
  <si>
    <t>Upper Bound</t>
  </si>
  <si>
    <t>So, the 95% confidence interval for the population mean height is (168.43 cm, 171.57 cm).</t>
  </si>
  <si>
    <t xml:space="preserve"> 12. A manufacturing company claims that the average weight of its product is 500 grams. To test this claim,a random sample of 25 products is selected, and their weights are measured. The sample mean weight is found to be 510 grams with a sample standard deviation of 20 grams. Perform a hypothesis test to determine if there is evidence to support the company's claim. Data: Sample size (n) = 25,Sample mean (x) = 510 grams, Sample standard deviation (s) = 20 grams,Population mean (μ) = 500 grams
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</si>
  <si>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Hypotheses:</t>
  </si>
  <si>
    <t>Null Hypothesis (H0​):</t>
  </si>
  <si>
    <t>Alternative Hypothesis (Ha​):</t>
  </si>
  <si>
    <t>The average weight of the product is 500 grams (μ=500).</t>
  </si>
  <si>
    <r>
      <t xml:space="preserve">The average weight of the product is </t>
    </r>
    <r>
      <rPr>
        <i/>
        <sz val="11"/>
        <color theme="1"/>
        <rFont val="Calibri"/>
        <family val="2"/>
        <scheme val="minor"/>
      </rPr>
      <t>not</t>
    </r>
    <r>
      <rPr>
        <sz val="11"/>
        <color theme="1"/>
        <rFont val="Calibri"/>
        <family val="2"/>
        <scheme val="minor"/>
      </rPr>
      <t xml:space="preserve"> 500 grams.</t>
    </r>
  </si>
  <si>
    <t>Description</t>
  </si>
  <si>
    <t>Value</t>
  </si>
  <si>
    <t>(μ0​)</t>
  </si>
  <si>
    <t xml:space="preserve">Sample Mean </t>
  </si>
  <si>
    <t>SampleStandard Deviation(s)</t>
  </si>
  <si>
    <t>Sample Size (n)</t>
  </si>
  <si>
    <t>Significance Level (α)</t>
  </si>
  <si>
    <t>calculate the necessary values for the t-test</t>
  </si>
  <si>
    <t>Formula</t>
  </si>
  <si>
    <t>Result</t>
  </si>
  <si>
    <t>Degrees of Freedom (df)</t>
  </si>
  <si>
    <t>Standard Error (SE)</t>
  </si>
  <si>
    <t>t-statistic</t>
  </si>
  <si>
    <t>p-value (Two-tailed)</t>
  </si>
  <si>
    <t>B293-1</t>
  </si>
  <si>
    <t>B292/SQRT(B293)</t>
  </si>
  <si>
    <t>(B291-B290)/C300</t>
  </si>
  <si>
    <t>T.DIST.2T(ABS(C301),C299)</t>
  </si>
  <si>
    <t>Compare your calculated p-value to your chosen significance level (α).</t>
  </si>
  <si>
    <t>p-value (0.0197) &lt; α (0.05)</t>
  </si>
  <si>
    <r>
      <t xml:space="preserve">Since the p-value (0.0197) is less than the significance level (0.05), you </t>
    </r>
    <r>
      <rPr>
        <b/>
        <sz val="11"/>
        <color theme="1"/>
        <rFont val="Calibri"/>
        <family val="2"/>
        <scheme val="minor"/>
      </rPr>
      <t>reject the null hypothesis (H0​)</t>
    </r>
    <r>
      <rPr>
        <sz val="11"/>
        <color theme="1"/>
        <rFont val="Calibri"/>
        <family val="2"/>
        <scheme val="minor"/>
      </rPr>
      <t>.</t>
    </r>
  </si>
  <si>
    <t>13.A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
 Explanation: In this problem, we are interested in comparing the means of two groups (new method vs. traditional method). The null hypothesis (H0) states that there is no significant difference between the means, while the alternative hypothesis (Ha) suggests that there is a significant difference.</t>
  </si>
  <si>
    <t>14.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500,Number of successes (x) = 320, Confidence level = 90%
 Explanation: In this problem, we aim to estimate the population proportion based on the sample proportion. By constructing a confidence interval, we provide a range of plausible values for the population proportion. The 90% confidence level indicates that we are 90% confident that the true population proportion falls within the calculated interval.</t>
  </si>
  <si>
    <t>Number of Successes (x)</t>
  </si>
  <si>
    <t>Confidence Level</t>
  </si>
  <si>
    <t>Alpha (α)</t>
  </si>
  <si>
    <t>Sample Proportion</t>
  </si>
  <si>
    <t>Z-score (Zα/2​)</t>
  </si>
  <si>
    <t>Standard Error</t>
  </si>
  <si>
    <t>Margin of Error (ME)</t>
  </si>
  <si>
    <r>
      <t>We are 90% confident that the true proportion of people in the city who support the policy is between</t>
    </r>
    <r>
      <rPr>
        <b/>
        <sz val="11"/>
        <color theme="1"/>
        <rFont val="Calibri"/>
        <family val="2"/>
        <scheme val="minor"/>
      </rPr>
      <t xml:space="preserve"> 60.46% </t>
    </r>
    <r>
      <rPr>
        <sz val="11"/>
        <color theme="1"/>
        <rFont val="Calibri"/>
        <family val="2"/>
        <scheme val="minor"/>
      </rPr>
      <t>and</t>
    </r>
    <r>
      <rPr>
        <b/>
        <sz val="11"/>
        <color theme="1"/>
        <rFont val="Calibri"/>
        <family val="2"/>
        <scheme val="minor"/>
      </rPr>
      <t xml:space="preserve"> 67.53%.</t>
    </r>
  </si>
  <si>
    <r>
      <t>The weight distribution is</t>
    </r>
    <r>
      <rPr>
        <b/>
        <sz val="11"/>
        <rFont val="Calibri"/>
        <family val="2"/>
        <scheme val="minor"/>
      </rPr>
      <t xml:space="preserve"> right-skewed</t>
    </r>
    <r>
      <rPr>
        <sz val="11"/>
        <rFont val="Calibri"/>
        <family val="2"/>
        <scheme val="minor"/>
      </rPr>
      <t>, with most individuals having lower weights and a few having much higher weights.</t>
    </r>
  </si>
  <si>
    <t xml:space="preserve">The negative skewness (approximately -0.21) indicates that the distribution of satisfaction ratings is slightly skewed to the left (negatively skewed), meaning there is a longer tail on the left side of the distribution, or the majority of the data points are concentrated on the higher end of the rating scale.
</t>
  </si>
  <si>
    <t xml:space="preserve">The negative kurtosis (approximately -0.75) suggests that the distribution is platykurtic, meaning it has lighter tails and a flatter peak compared to a normal distribution, implying fewer extreme values.
</t>
  </si>
  <si>
    <t>The ratings are slightly left-skewed, with most customers giving higher ratings, and the flatter shape indicates fewer extreme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</si>
</sst>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1" x14ac:knownFonts="1">
    <font>
      <sz val="11"/>
      <color theme="1"/>
      <name val="Calibri"/>
      <family val="2"/>
      <scheme val="minor"/>
    </font>
    <font>
      <b/>
      <sz val="11"/>
      <color theme="1"/>
      <name val="Calibri"/>
      <family val="2"/>
      <scheme val="minor"/>
    </font>
    <font>
      <sz val="11"/>
      <color rgb="FF000000"/>
      <name val="Calibri"/>
      <family val="2"/>
      <scheme val="minor"/>
    </font>
    <font>
      <b/>
      <sz val="12"/>
      <color theme="1"/>
      <name val="Calibri"/>
      <family val="2"/>
      <scheme val="minor"/>
    </font>
    <font>
      <sz val="8"/>
      <name val="Calibri"/>
      <family val="2"/>
      <scheme val="minor"/>
    </font>
    <font>
      <sz val="11"/>
      <color rgb="FFEE0000"/>
      <name val="Calibri"/>
      <family val="2"/>
      <scheme val="minor"/>
    </font>
    <font>
      <i/>
      <sz val="11"/>
      <color theme="1"/>
      <name val="Calibri"/>
      <family val="2"/>
      <scheme val="minor"/>
    </font>
    <font>
      <sz val="11"/>
      <color rgb="FFFF0000"/>
      <name val="Calibri"/>
      <family val="2"/>
      <scheme val="minor"/>
    </font>
    <font>
      <sz val="10"/>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64" fontId="0" fillId="0" borderId="0" xfId="0" applyNumberFormat="1"/>
    <xf numFmtId="0" fontId="2" fillId="0" borderId="0" xfId="0" applyFont="1"/>
    <xf numFmtId="0" fontId="0" fillId="0" borderId="1" xfId="0" applyBorder="1"/>
    <xf numFmtId="0" fontId="6" fillId="0" borderId="2" xfId="0" applyFont="1" applyBorder="1" applyAlignment="1">
      <alignment horizontal="center"/>
    </xf>
    <xf numFmtId="0" fontId="0" fillId="0" borderId="3" xfId="0" applyBorder="1"/>
    <xf numFmtId="0" fontId="1" fillId="0" borderId="0" xfId="0" applyFont="1"/>
    <xf numFmtId="0" fontId="8" fillId="0" borderId="3" xfId="0" applyFont="1" applyBorder="1"/>
    <xf numFmtId="0" fontId="1" fillId="0" borderId="3" xfId="0" applyFont="1" applyBorder="1"/>
    <xf numFmtId="0" fontId="7" fillId="0" borderId="0" xfId="0" applyFont="1"/>
    <xf numFmtId="164" fontId="1" fillId="0" borderId="0" xfId="0" applyNumberFormat="1" applyFont="1"/>
    <xf numFmtId="9" fontId="0" fillId="0" borderId="0" xfId="0" applyNumberFormat="1"/>
    <xf numFmtId="0" fontId="0" fillId="0" borderId="0" xfId="0" applyAlignment="1">
      <alignment horizontal="left" vertical="top"/>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xf>
    <xf numFmtId="0" fontId="9" fillId="0" borderId="0" xfId="0" applyFont="1" applyAlignment="1">
      <alignment horizontal="left"/>
    </xf>
    <xf numFmtId="0" fontId="5" fillId="0" borderId="0" xfId="0" applyFont="1" applyAlignment="1">
      <alignment horizontal="left"/>
    </xf>
    <xf numFmtId="0" fontId="0" fillId="0" borderId="0" xfId="0" applyAlignment="1">
      <alignment horizontal="left" wrapText="1"/>
    </xf>
  </cellXfs>
  <cellStyles count="1">
    <cellStyle name="Normal" xfId="0" builtinId="0"/>
  </cellStyles>
  <dxfs count="9">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numFmt numFmtId="13" formatCode="0%"/>
    </dxf>
    <dxf>
      <border outline="0">
        <bottom style="thin">
          <color indexed="64"/>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 Statistics &amp; Mathematics'!$B$105</c:f>
              <c:strCache>
                <c:ptCount val="1"/>
                <c:pt idx="0">
                  <c:v> Frequency</c:v>
                </c:pt>
              </c:strCache>
            </c:strRef>
          </c:tx>
          <c:spPr>
            <a:solidFill>
              <a:schemeClr val="accent1"/>
            </a:solidFill>
            <a:ln>
              <a:noFill/>
            </a:ln>
            <a:effectLst/>
          </c:spPr>
          <c:invertIfNegative val="0"/>
          <c:cat>
            <c:strRef>
              <c:f>' Statistics &amp; Mathematics'!$A$106:$A$112</c:f>
              <c:strCache>
                <c:ptCount val="7"/>
                <c:pt idx="0">
                  <c:v>A</c:v>
                </c:pt>
                <c:pt idx="1">
                  <c:v>B</c:v>
                </c:pt>
                <c:pt idx="2">
                  <c:v>C</c:v>
                </c:pt>
                <c:pt idx="3">
                  <c:v>D</c:v>
                </c:pt>
                <c:pt idx="4">
                  <c:v>E</c:v>
                </c:pt>
                <c:pt idx="5">
                  <c:v>F</c:v>
                </c:pt>
                <c:pt idx="6">
                  <c:v>G</c:v>
                </c:pt>
              </c:strCache>
            </c:strRef>
          </c:cat>
          <c:val>
            <c:numRef>
              <c:f>' Statistics &amp; Mathematics'!$B$106:$B$112</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F687-404C-8948-A3B16FC6520F}"/>
            </c:ext>
          </c:extLst>
        </c:ser>
        <c:dLbls>
          <c:showLegendKey val="0"/>
          <c:showVal val="0"/>
          <c:showCatName val="0"/>
          <c:showSerName val="0"/>
          <c:showPercent val="0"/>
          <c:showBubbleSize val="0"/>
        </c:dLbls>
        <c:gapWidth val="182"/>
        <c:axId val="608801647"/>
        <c:axId val="608804527"/>
      </c:barChart>
      <c:catAx>
        <c:axId val="60880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04527"/>
        <c:crosses val="autoZero"/>
        <c:auto val="1"/>
        <c:lblAlgn val="ctr"/>
        <c:lblOffset val="100"/>
        <c:noMultiLvlLbl val="0"/>
      </c:catAx>
      <c:valAx>
        <c:axId val="608804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01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Distribution Of Defect Frequency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Defect Frequency</a:t>
          </a:r>
        </a:p>
      </cx:txPr>
    </cx:title>
    <cx:plotArea>
      <cx:plotAreaRegion>
        <cx:series layoutId="clusteredColumn" uniqueId="{C1C369E5-AAC5-4D32-987F-B3AA661A7ECC}">
          <cx:tx>
            <cx:txData>
              <cx:f>_xlchart.v1.1</cx:f>
              <cx:v> Frequency</cx:v>
            </cx:txData>
          </cx:tx>
          <cx:dataLabels>
            <cx:visibility seriesName="0" categoryName="0" value="1"/>
          </cx:dataLabels>
          <cx:dataId val="0"/>
          <cx:layoutPr>
            <cx:aggregation/>
          </cx:layoutPr>
          <cx:axisId val="1"/>
        </cx:series>
        <cx:series layoutId="paretoLine" ownerIdx="0" uniqueId="{F078FE36-D06B-44A7-AB6B-1C789744CBF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228600</xdr:colOff>
      <xdr:row>112</xdr:row>
      <xdr:rowOff>140970</xdr:rowOff>
    </xdr:from>
    <xdr:to>
      <xdr:col>7</xdr:col>
      <xdr:colOff>60960</xdr:colOff>
      <xdr:row>127</xdr:row>
      <xdr:rowOff>140970</xdr:rowOff>
    </xdr:to>
    <xdr:graphicFrame macro="">
      <xdr:nvGraphicFramePr>
        <xdr:cNvPr id="4" name="Chart 3">
          <a:extLst>
            <a:ext uri="{FF2B5EF4-FFF2-40B4-BE49-F238E27FC236}">
              <a16:creationId xmlns:a16="http://schemas.microsoft.com/office/drawing/2014/main" id="{F008B8B4-6600-95BB-139E-F18B5C777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60960</xdr:colOff>
      <xdr:row>136</xdr:row>
      <xdr:rowOff>87630</xdr:rowOff>
    </xdr:from>
    <xdr:to>
      <xdr:col>10</xdr:col>
      <xdr:colOff>365760</xdr:colOff>
      <xdr:row>151</xdr:row>
      <xdr:rowOff>87630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345F4F96-20E2-B150-7DF4-130C075A24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31920" y="249593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57483D-711F-4E9C-BD83-189D4A153C2B}" name="Table2" displayName="Table2" ref="A194:B197" totalsRowShown="0" headerRowDxfId="8" dataDxfId="7">
  <autoFilter ref="A194:B197" xr:uid="{C557483D-711F-4E9C-BD83-189D4A153C2B}"/>
  <tableColumns count="2">
    <tableColumn id="1" xr3:uid="{D10BAF0C-6C7C-4EE7-8D35-5E69703EF028}" name="Quartiles" dataDxfId="6"/>
    <tableColumn id="2" xr3:uid="{DBBE44DD-281A-46C5-ABDE-064B0EF04447}" name=" Weights"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2F7D7C-2C1E-4F3D-9245-0009081839D0}" name="Table3" displayName="Table3" ref="A201:B204" totalsRowShown="0" headerRowDxfId="4" dataDxfId="3" tableBorderDxfId="2">
  <autoFilter ref="A201:B204" xr:uid="{4B2F7D7C-2C1E-4F3D-9245-0009081839D0}"/>
  <tableColumns count="2">
    <tableColumn id="1" xr3:uid="{FC8EFC50-C289-4A4D-BA04-4E7004EA097D}" name="Percentiles" dataDxfId="1"/>
    <tableColumn id="2" xr3:uid="{0F35DB61-908A-4AAF-8AF6-EE6596FE599A}" name=" Weigh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DE73-FE95-4B18-A5E9-B2BF892DF6A6}">
  <dimension ref="A1:AX357"/>
  <sheetViews>
    <sheetView tabSelected="1" topLeftCell="A65" workbookViewId="0">
      <selection activeCell="A384" sqref="A384"/>
    </sheetView>
  </sheetViews>
  <sheetFormatPr defaultRowHeight="14.4" x14ac:dyDescent="0.3"/>
  <cols>
    <col min="1" max="1" width="23.88671875" customWidth="1"/>
    <col min="2" max="2" width="21.5546875" customWidth="1"/>
    <col min="3" max="3" width="11" customWidth="1"/>
    <col min="5" max="5" width="8.88671875" customWidth="1"/>
    <col min="11" max="11" width="11.88671875" customWidth="1"/>
  </cols>
  <sheetData>
    <row r="1" spans="1:50" x14ac:dyDescent="0.3">
      <c r="A1" t="s">
        <v>1</v>
      </c>
    </row>
    <row r="2" spans="1:50" x14ac:dyDescent="0.3">
      <c r="A2" t="s">
        <v>2</v>
      </c>
    </row>
    <row r="3" spans="1:50" x14ac:dyDescent="0.3">
      <c r="A3" t="s">
        <v>3</v>
      </c>
    </row>
    <row r="4" spans="1:50" x14ac:dyDescent="0.3">
      <c r="A4" t="s">
        <v>4</v>
      </c>
    </row>
    <row r="5" spans="1:50" x14ac:dyDescent="0.3">
      <c r="A5">
        <v>3</v>
      </c>
      <c r="B5">
        <v>2</v>
      </c>
      <c r="C5">
        <v>5</v>
      </c>
      <c r="D5">
        <v>4</v>
      </c>
      <c r="E5">
        <v>7</v>
      </c>
      <c r="F5">
        <v>2</v>
      </c>
      <c r="G5">
        <v>3</v>
      </c>
      <c r="H5">
        <v>3</v>
      </c>
      <c r="I5">
        <v>1</v>
      </c>
      <c r="J5">
        <v>6</v>
      </c>
      <c r="K5">
        <v>4</v>
      </c>
      <c r="L5">
        <v>2</v>
      </c>
      <c r="M5">
        <v>3</v>
      </c>
      <c r="N5">
        <v>5</v>
      </c>
      <c r="O5">
        <v>2</v>
      </c>
      <c r="P5">
        <v>4</v>
      </c>
      <c r="Q5">
        <v>2</v>
      </c>
      <c r="R5">
        <v>1</v>
      </c>
      <c r="S5">
        <v>3</v>
      </c>
      <c r="T5">
        <v>5</v>
      </c>
      <c r="U5">
        <v>6</v>
      </c>
      <c r="V5">
        <v>3</v>
      </c>
      <c r="W5">
        <v>2</v>
      </c>
      <c r="X5">
        <v>1</v>
      </c>
      <c r="Y5">
        <v>4</v>
      </c>
      <c r="Z5">
        <v>2</v>
      </c>
      <c r="AA5">
        <v>4</v>
      </c>
      <c r="AB5">
        <v>5</v>
      </c>
      <c r="AC5">
        <v>3</v>
      </c>
      <c r="AD5">
        <v>2</v>
      </c>
      <c r="AE5">
        <v>7</v>
      </c>
      <c r="AF5">
        <v>2</v>
      </c>
      <c r="AG5">
        <v>3</v>
      </c>
      <c r="AH5">
        <v>4</v>
      </c>
      <c r="AI5">
        <v>5</v>
      </c>
      <c r="AJ5">
        <v>1</v>
      </c>
      <c r="AK5">
        <v>6</v>
      </c>
      <c r="AL5">
        <v>2</v>
      </c>
      <c r="AM5">
        <v>4</v>
      </c>
      <c r="AN5">
        <v>3</v>
      </c>
      <c r="AO5">
        <v>5</v>
      </c>
      <c r="AP5">
        <v>3</v>
      </c>
      <c r="AQ5">
        <v>2</v>
      </c>
      <c r="AR5">
        <v>4</v>
      </c>
      <c r="AS5">
        <v>2</v>
      </c>
      <c r="AT5">
        <v>6</v>
      </c>
      <c r="AU5">
        <v>3</v>
      </c>
      <c r="AV5">
        <v>2</v>
      </c>
      <c r="AW5">
        <v>4</v>
      </c>
      <c r="AX5">
        <v>5</v>
      </c>
    </row>
    <row r="6" spans="1:50" x14ac:dyDescent="0.3">
      <c r="A6" t="s">
        <v>5</v>
      </c>
    </row>
    <row r="7" spans="1:50" x14ac:dyDescent="0.3">
      <c r="A7" t="s">
        <v>6</v>
      </c>
    </row>
    <row r="8" spans="1:50" x14ac:dyDescent="0.3">
      <c r="A8" t="s">
        <v>0</v>
      </c>
    </row>
    <row r="9" spans="1:50" x14ac:dyDescent="0.3">
      <c r="A9" s="6">
        <f>AVERAGE(A5:AX5)</f>
        <v>3.44</v>
      </c>
    </row>
    <row r="11" spans="1:50" x14ac:dyDescent="0.3">
      <c r="A11" t="s">
        <v>7</v>
      </c>
    </row>
    <row r="12" spans="1:50" x14ac:dyDescent="0.3">
      <c r="A12" t="s">
        <v>0</v>
      </c>
    </row>
    <row r="13" spans="1:50" x14ac:dyDescent="0.3">
      <c r="A13" s="6">
        <f>MEDIAN(A5:AX5)</f>
        <v>3</v>
      </c>
    </row>
    <row r="15" spans="1:50" x14ac:dyDescent="0.3">
      <c r="A15" t="s">
        <v>8</v>
      </c>
    </row>
    <row r="16" spans="1:50" x14ac:dyDescent="0.3">
      <c r="A16" t="s">
        <v>0</v>
      </c>
    </row>
    <row r="17" spans="1:10" x14ac:dyDescent="0.3">
      <c r="A17" s="6">
        <f>MODE(A5:AX5)</f>
        <v>2</v>
      </c>
    </row>
    <row r="19" spans="1:10" x14ac:dyDescent="0.3">
      <c r="A19" t="s">
        <v>10</v>
      </c>
      <c r="B19" t="s">
        <v>11</v>
      </c>
      <c r="C19" t="s">
        <v>12</v>
      </c>
      <c r="D19" t="s">
        <v>13</v>
      </c>
    </row>
    <row r="20" spans="1:10" x14ac:dyDescent="0.3">
      <c r="A20" t="s">
        <v>14</v>
      </c>
      <c r="B20" t="s">
        <v>15</v>
      </c>
      <c r="C20" t="s">
        <v>16</v>
      </c>
      <c r="D20" t="s">
        <v>17</v>
      </c>
      <c r="E20" t="s">
        <v>18</v>
      </c>
      <c r="F20" t="s">
        <v>19</v>
      </c>
      <c r="G20" t="s">
        <v>20</v>
      </c>
    </row>
    <row r="21" spans="1:10" x14ac:dyDescent="0.3">
      <c r="A21" t="s">
        <v>9</v>
      </c>
    </row>
    <row r="23" spans="1:10" x14ac:dyDescent="0.3">
      <c r="A23" t="s">
        <v>36</v>
      </c>
    </row>
    <row r="24" spans="1:10" x14ac:dyDescent="0.3">
      <c r="A24" t="s">
        <v>21</v>
      </c>
    </row>
    <row r="25" spans="1:10" x14ac:dyDescent="0.3">
      <c r="A25" t="s">
        <v>37</v>
      </c>
    </row>
    <row r="26" spans="1:10" x14ac:dyDescent="0.3">
      <c r="A26">
        <v>3</v>
      </c>
      <c r="B26">
        <v>5</v>
      </c>
      <c r="C26">
        <v>2</v>
      </c>
      <c r="D26">
        <v>4</v>
      </c>
      <c r="E26">
        <v>6</v>
      </c>
      <c r="F26">
        <v>2</v>
      </c>
      <c r="G26">
        <v>3</v>
      </c>
      <c r="H26">
        <v>4</v>
      </c>
      <c r="I26">
        <v>2</v>
      </c>
      <c r="J26">
        <v>5</v>
      </c>
    </row>
    <row r="27" spans="1:10" x14ac:dyDescent="0.3">
      <c r="A27">
        <v>7</v>
      </c>
      <c r="B27">
        <v>2</v>
      </c>
      <c r="C27">
        <v>3</v>
      </c>
      <c r="D27">
        <v>4</v>
      </c>
      <c r="E27">
        <v>2</v>
      </c>
      <c r="F27">
        <v>4</v>
      </c>
      <c r="G27">
        <v>2</v>
      </c>
      <c r="H27">
        <v>3</v>
      </c>
      <c r="I27">
        <v>5</v>
      </c>
      <c r="J27">
        <v>6</v>
      </c>
    </row>
    <row r="28" spans="1:10" x14ac:dyDescent="0.3">
      <c r="A28">
        <v>3</v>
      </c>
      <c r="B28">
        <v>2</v>
      </c>
      <c r="C28">
        <v>1</v>
      </c>
      <c r="D28">
        <v>4</v>
      </c>
      <c r="E28">
        <v>2</v>
      </c>
      <c r="F28">
        <v>4</v>
      </c>
      <c r="G28">
        <v>5</v>
      </c>
      <c r="H28">
        <v>3</v>
      </c>
      <c r="I28">
        <v>2</v>
      </c>
      <c r="J28">
        <v>7</v>
      </c>
    </row>
    <row r="29" spans="1:10" x14ac:dyDescent="0.3">
      <c r="A29">
        <v>2</v>
      </c>
      <c r="B29">
        <v>3</v>
      </c>
      <c r="C29">
        <v>4</v>
      </c>
      <c r="D29">
        <v>5</v>
      </c>
      <c r="E29">
        <v>1</v>
      </c>
      <c r="F29">
        <v>6</v>
      </c>
      <c r="G29">
        <v>2</v>
      </c>
      <c r="H29">
        <v>4</v>
      </c>
      <c r="I29">
        <v>3</v>
      </c>
      <c r="J29">
        <v>5</v>
      </c>
    </row>
    <row r="30" spans="1:10" x14ac:dyDescent="0.3">
      <c r="A30">
        <v>3</v>
      </c>
      <c r="B30">
        <v>2</v>
      </c>
      <c r="C30">
        <v>4</v>
      </c>
      <c r="D30">
        <v>2</v>
      </c>
      <c r="E30">
        <v>6</v>
      </c>
      <c r="F30">
        <v>3</v>
      </c>
      <c r="G30">
        <v>2</v>
      </c>
      <c r="H30">
        <v>4</v>
      </c>
      <c r="I30">
        <v>5</v>
      </c>
      <c r="J30">
        <v>3</v>
      </c>
    </row>
    <row r="31" spans="1:10" x14ac:dyDescent="0.3">
      <c r="A31" t="s">
        <v>23</v>
      </c>
    </row>
    <row r="32" spans="1:10" x14ac:dyDescent="0.3">
      <c r="A32" t="s">
        <v>38</v>
      </c>
    </row>
    <row r="33" spans="1:6" x14ac:dyDescent="0.3">
      <c r="A33" t="s">
        <v>0</v>
      </c>
    </row>
    <row r="34" spans="1:6" x14ac:dyDescent="0.3">
      <c r="A34" s="6">
        <f>MAX(A26:J30)-MIN(A26:J30)</f>
        <v>6</v>
      </c>
    </row>
    <row r="36" spans="1:6" x14ac:dyDescent="0.3">
      <c r="A36" t="s">
        <v>39</v>
      </c>
    </row>
    <row r="37" spans="1:6" x14ac:dyDescent="0.3">
      <c r="A37" t="s">
        <v>0</v>
      </c>
    </row>
    <row r="38" spans="1:6" x14ac:dyDescent="0.3">
      <c r="A38" t="s">
        <v>48</v>
      </c>
      <c r="C38" t="s">
        <v>49</v>
      </c>
    </row>
    <row r="39" spans="1:6" x14ac:dyDescent="0.3">
      <c r="A39" s="6">
        <f>_xlfn.VAR.P(A26:J30)</f>
        <v>2.2896000000000001</v>
      </c>
      <c r="C39" s="6">
        <f>_xlfn.VAR.S(A26:J30)</f>
        <v>2.3363265306122454</v>
      </c>
    </row>
    <row r="41" spans="1:6" x14ac:dyDescent="0.3">
      <c r="A41" t="s">
        <v>40</v>
      </c>
    </row>
    <row r="42" spans="1:6" x14ac:dyDescent="0.3">
      <c r="A42" t="s">
        <v>0</v>
      </c>
    </row>
    <row r="43" spans="1:6" x14ac:dyDescent="0.3">
      <c r="A43" t="s">
        <v>46</v>
      </c>
      <c r="C43" t="s">
        <v>47</v>
      </c>
    </row>
    <row r="44" spans="1:6" x14ac:dyDescent="0.3">
      <c r="A44" s="6">
        <f>_xlfn.STDEV.P(A26:J30)</f>
        <v>1.5131424255502191</v>
      </c>
      <c r="C44" s="6">
        <f>_xlfn.STDEV.S(A26:J30)</f>
        <v>1.5285046714394579</v>
      </c>
    </row>
    <row r="46" spans="1:6" x14ac:dyDescent="0.3">
      <c r="A46" t="s">
        <v>22</v>
      </c>
      <c r="B46" t="s">
        <v>41</v>
      </c>
      <c r="C46" t="s">
        <v>42</v>
      </c>
      <c r="D46" t="s">
        <v>43</v>
      </c>
      <c r="E46" t="s">
        <v>44</v>
      </c>
      <c r="F46" t="s">
        <v>45</v>
      </c>
    </row>
    <row r="49" spans="1:12" x14ac:dyDescent="0.3">
      <c r="A49" t="s">
        <v>51</v>
      </c>
    </row>
    <row r="50" spans="1:12" x14ac:dyDescent="0.3">
      <c r="A50" t="s">
        <v>52</v>
      </c>
    </row>
    <row r="51" spans="1:12" x14ac:dyDescent="0.3">
      <c r="A51" t="s">
        <v>53</v>
      </c>
    </row>
    <row r="52" spans="1:12" x14ac:dyDescent="0.3">
      <c r="A52" s="1">
        <v>120</v>
      </c>
      <c r="B52" s="1">
        <v>150</v>
      </c>
      <c r="C52" s="1">
        <v>110</v>
      </c>
      <c r="D52" s="1">
        <v>135</v>
      </c>
      <c r="E52" s="1">
        <v>125</v>
      </c>
      <c r="F52" s="1">
        <v>140</v>
      </c>
      <c r="G52" s="1">
        <v>130</v>
      </c>
      <c r="H52" s="1">
        <v>155</v>
      </c>
      <c r="I52" s="1">
        <v>115</v>
      </c>
      <c r="J52" s="1">
        <v>145</v>
      </c>
      <c r="K52" s="1">
        <v>135</v>
      </c>
      <c r="L52" s="1">
        <v>130</v>
      </c>
    </row>
    <row r="53" spans="1:12" x14ac:dyDescent="0.3">
      <c r="A53" t="s">
        <v>23</v>
      </c>
    </row>
    <row r="54" spans="1:12" x14ac:dyDescent="0.3">
      <c r="A54" t="s">
        <v>57</v>
      </c>
    </row>
    <row r="55" spans="1:12" x14ac:dyDescent="0.3">
      <c r="A55" t="s">
        <v>0</v>
      </c>
    </row>
    <row r="56" spans="1:12" x14ac:dyDescent="0.3">
      <c r="A56" s="10">
        <f>AVERAGE(A52:L52)</f>
        <v>132.5</v>
      </c>
    </row>
    <row r="58" spans="1:12" x14ac:dyDescent="0.3">
      <c r="A58" t="s">
        <v>58</v>
      </c>
    </row>
    <row r="59" spans="1:12" x14ac:dyDescent="0.3">
      <c r="A59" t="s">
        <v>0</v>
      </c>
    </row>
    <row r="60" spans="1:12" x14ac:dyDescent="0.3">
      <c r="A60" s="10">
        <f>MAX(A52:L52)-MIN(A52:L52)</f>
        <v>45</v>
      </c>
    </row>
    <row r="62" spans="1:12" x14ac:dyDescent="0.3">
      <c r="A62" t="s">
        <v>54</v>
      </c>
      <c r="B62" t="s">
        <v>55</v>
      </c>
      <c r="C62" t="s">
        <v>25</v>
      </c>
      <c r="D62" t="s">
        <v>26</v>
      </c>
      <c r="E62" t="s">
        <v>56</v>
      </c>
    </row>
    <row r="65" spans="1:14" x14ac:dyDescent="0.3">
      <c r="A65" t="s">
        <v>59</v>
      </c>
    </row>
    <row r="66" spans="1:14" x14ac:dyDescent="0.3">
      <c r="A66" t="s">
        <v>60</v>
      </c>
      <c r="B66" t="s">
        <v>61</v>
      </c>
    </row>
    <row r="67" spans="1:14" x14ac:dyDescent="0.3">
      <c r="A67" t="s">
        <v>62</v>
      </c>
    </row>
    <row r="68" spans="1:14" x14ac:dyDescent="0.3">
      <c r="A68" t="s">
        <v>75</v>
      </c>
      <c r="L68" s="8" t="s">
        <v>71</v>
      </c>
      <c r="M68" s="8" t="s">
        <v>72</v>
      </c>
      <c r="N68" s="8" t="s">
        <v>73</v>
      </c>
    </row>
    <row r="69" spans="1:14" x14ac:dyDescent="0.3">
      <c r="B69">
        <v>30</v>
      </c>
      <c r="C69">
        <v>32</v>
      </c>
      <c r="D69">
        <v>33</v>
      </c>
      <c r="E69">
        <v>28</v>
      </c>
      <c r="F69">
        <v>31</v>
      </c>
      <c r="G69">
        <v>30</v>
      </c>
      <c r="H69">
        <v>29</v>
      </c>
      <c r="I69">
        <v>30</v>
      </c>
      <c r="J69">
        <v>32</v>
      </c>
      <c r="K69">
        <v>31</v>
      </c>
      <c r="L69" s="8">
        <f>AVERAGE(B69:K69)</f>
        <v>30.6</v>
      </c>
      <c r="M69" s="8">
        <f>MAX(B69:K69)-MIN(B69:K69)</f>
        <v>5</v>
      </c>
      <c r="N69" s="8">
        <f>_xlfn.VAR.S(B69:K69)</f>
        <v>2.2666666666666675</v>
      </c>
    </row>
    <row r="70" spans="1:14" x14ac:dyDescent="0.3">
      <c r="A70" t="s">
        <v>69</v>
      </c>
      <c r="L70" s="8"/>
      <c r="M70" s="8"/>
      <c r="N70" s="8"/>
    </row>
    <row r="71" spans="1:14" x14ac:dyDescent="0.3">
      <c r="B71">
        <v>25</v>
      </c>
      <c r="C71">
        <v>27</v>
      </c>
      <c r="D71">
        <v>26</v>
      </c>
      <c r="E71">
        <v>23</v>
      </c>
      <c r="F71">
        <v>28</v>
      </c>
      <c r="G71">
        <v>24</v>
      </c>
      <c r="H71">
        <v>26</v>
      </c>
      <c r="I71">
        <v>25</v>
      </c>
      <c r="J71">
        <v>27</v>
      </c>
      <c r="K71">
        <v>28</v>
      </c>
      <c r="L71" s="8">
        <f>AVERAGE(B71:K71)</f>
        <v>25.9</v>
      </c>
      <c r="M71" s="8">
        <f>MAX(B71:K71)-MIN(B71:K71)</f>
        <v>5</v>
      </c>
      <c r="N71" s="8">
        <f>_xlfn.VAR.S(B71:K71)</f>
        <v>2.7666666666666675</v>
      </c>
    </row>
    <row r="72" spans="1:14" x14ac:dyDescent="0.3">
      <c r="A72" t="s">
        <v>70</v>
      </c>
      <c r="L72" s="8"/>
      <c r="M72" s="8"/>
      <c r="N72" s="8"/>
    </row>
    <row r="73" spans="1:14" x14ac:dyDescent="0.3">
      <c r="B73">
        <v>22</v>
      </c>
      <c r="C73">
        <v>23</v>
      </c>
      <c r="D73">
        <v>20</v>
      </c>
      <c r="E73">
        <v>25</v>
      </c>
      <c r="F73">
        <v>21</v>
      </c>
      <c r="G73">
        <v>24</v>
      </c>
      <c r="H73">
        <v>23</v>
      </c>
      <c r="I73">
        <v>22</v>
      </c>
      <c r="J73">
        <v>25</v>
      </c>
      <c r="K73">
        <v>24</v>
      </c>
      <c r="L73" s="8">
        <f>AVERAGE(B73:K73)</f>
        <v>22.9</v>
      </c>
      <c r="M73" s="8">
        <f>MAX(B73:K73)-MIN(B73:K73)</f>
        <v>5</v>
      </c>
      <c r="N73" s="8">
        <f>_xlfn.VAR.S(B73:K73)</f>
        <v>2.7666666666666675</v>
      </c>
    </row>
    <row r="74" spans="1:14" x14ac:dyDescent="0.3">
      <c r="A74" t="s">
        <v>76</v>
      </c>
      <c r="L74" s="8"/>
      <c r="M74" s="8"/>
      <c r="N74" s="8"/>
    </row>
    <row r="75" spans="1:14" x14ac:dyDescent="0.3">
      <c r="B75">
        <v>18</v>
      </c>
      <c r="C75">
        <v>17</v>
      </c>
      <c r="D75">
        <v>19</v>
      </c>
      <c r="E75">
        <v>20</v>
      </c>
      <c r="F75">
        <v>21</v>
      </c>
      <c r="G75">
        <v>18</v>
      </c>
      <c r="H75">
        <v>19</v>
      </c>
      <c r="I75">
        <v>17</v>
      </c>
      <c r="J75">
        <v>20</v>
      </c>
      <c r="K75">
        <v>19</v>
      </c>
      <c r="L75" s="8">
        <f>AVERAGE(B75:K75)</f>
        <v>18.8</v>
      </c>
      <c r="M75" s="8">
        <f>MAX(B75:K75)-MIN(B75:K75)</f>
        <v>4</v>
      </c>
      <c r="N75" s="8">
        <f>_xlfn.VAR.S(B75:K75)</f>
        <v>1.7333333333333332</v>
      </c>
    </row>
    <row r="76" spans="1:14" x14ac:dyDescent="0.3">
      <c r="A76" t="s">
        <v>74</v>
      </c>
      <c r="L76" s="8"/>
      <c r="M76" s="8"/>
      <c r="N76" s="8"/>
    </row>
    <row r="77" spans="1:14" x14ac:dyDescent="0.3">
      <c r="B77">
        <v>35</v>
      </c>
      <c r="C77">
        <v>36</v>
      </c>
      <c r="D77">
        <v>34</v>
      </c>
      <c r="E77">
        <v>35</v>
      </c>
      <c r="F77">
        <v>33</v>
      </c>
      <c r="G77">
        <v>34</v>
      </c>
      <c r="H77">
        <v>32</v>
      </c>
      <c r="I77">
        <v>33</v>
      </c>
      <c r="J77">
        <v>36</v>
      </c>
      <c r="K77">
        <v>34</v>
      </c>
      <c r="L77" s="8">
        <f>AVERAGE(B77:K77)</f>
        <v>34.200000000000003</v>
      </c>
      <c r="M77" s="8">
        <f>MAX(B77:K77)-MIN(B77:K77)</f>
        <v>4</v>
      </c>
      <c r="N77" s="8">
        <f>_xlfn.VAR.S(B77:K77)</f>
        <v>1.7333333333333332</v>
      </c>
    </row>
    <row r="80" spans="1:14" x14ac:dyDescent="0.3">
      <c r="A80" t="s">
        <v>63</v>
      </c>
    </row>
    <row r="81" spans="1:4" x14ac:dyDescent="0.3">
      <c r="A81" t="s">
        <v>0</v>
      </c>
    </row>
    <row r="82" spans="1:4" x14ac:dyDescent="0.3">
      <c r="A82" s="6">
        <f>AVERAGE(B69:K77)</f>
        <v>26.48</v>
      </c>
    </row>
    <row r="84" spans="1:4" x14ac:dyDescent="0.3">
      <c r="A84" t="s">
        <v>64</v>
      </c>
    </row>
    <row r="85" spans="1:4" x14ac:dyDescent="0.3">
      <c r="A85" t="s">
        <v>0</v>
      </c>
    </row>
    <row r="86" spans="1:4" x14ac:dyDescent="0.3">
      <c r="A86" s="6">
        <f>MAX(B69:K77)-MIN(B69:K77)</f>
        <v>19</v>
      </c>
    </row>
    <row r="88" spans="1:4" x14ac:dyDescent="0.3">
      <c r="A88" t="s">
        <v>65</v>
      </c>
    </row>
    <row r="89" spans="1:4" x14ac:dyDescent="0.3">
      <c r="A89" t="s">
        <v>50</v>
      </c>
    </row>
    <row r="90" spans="1:4" x14ac:dyDescent="0.3">
      <c r="A90" s="6">
        <f>_xlfn.VAR.S(B69:K77)</f>
        <v>32.417959183673531</v>
      </c>
    </row>
    <row r="92" spans="1:4" x14ac:dyDescent="0.3">
      <c r="A92" t="s">
        <v>24</v>
      </c>
      <c r="B92" t="s">
        <v>66</v>
      </c>
    </row>
    <row r="93" spans="1:4" x14ac:dyDescent="0.3">
      <c r="A93" t="s">
        <v>67</v>
      </c>
      <c r="B93" t="s">
        <v>68</v>
      </c>
      <c r="C93" t="s">
        <v>27</v>
      </c>
      <c r="D93" t="s">
        <v>28</v>
      </c>
    </row>
    <row r="96" spans="1:4" x14ac:dyDescent="0.3">
      <c r="A96" t="s">
        <v>77</v>
      </c>
    </row>
    <row r="97" spans="1:8" x14ac:dyDescent="0.3">
      <c r="A97" t="s">
        <v>82</v>
      </c>
    </row>
    <row r="98" spans="1:8" x14ac:dyDescent="0.3">
      <c r="A98" t="s">
        <v>78</v>
      </c>
    </row>
    <row r="99" spans="1:8" x14ac:dyDescent="0.3">
      <c r="B99" t="s">
        <v>79</v>
      </c>
      <c r="C99" t="s">
        <v>29</v>
      </c>
      <c r="D99" t="s">
        <v>30</v>
      </c>
      <c r="E99" t="s">
        <v>31</v>
      </c>
      <c r="F99" t="s">
        <v>32</v>
      </c>
      <c r="G99" t="s">
        <v>33</v>
      </c>
      <c r="H99" t="s">
        <v>34</v>
      </c>
    </row>
    <row r="100" spans="1:8" x14ac:dyDescent="0.3">
      <c r="A100" t="s">
        <v>80</v>
      </c>
    </row>
    <row r="101" spans="1:8" x14ac:dyDescent="0.3">
      <c r="B101">
        <v>30</v>
      </c>
      <c r="C101">
        <v>40</v>
      </c>
      <c r="D101">
        <v>20</v>
      </c>
      <c r="E101">
        <v>10</v>
      </c>
      <c r="F101">
        <v>45</v>
      </c>
      <c r="G101">
        <v>25</v>
      </c>
      <c r="H101">
        <v>30</v>
      </c>
    </row>
    <row r="102" spans="1:8" x14ac:dyDescent="0.3">
      <c r="A102" t="s">
        <v>23</v>
      </c>
    </row>
    <row r="103" spans="1:8" x14ac:dyDescent="0.3">
      <c r="A103" t="s">
        <v>81</v>
      </c>
    </row>
    <row r="104" spans="1:8" x14ac:dyDescent="0.3">
      <c r="A104" t="s">
        <v>0</v>
      </c>
    </row>
    <row r="105" spans="1:8" x14ac:dyDescent="0.3">
      <c r="A105" s="2" t="s">
        <v>78</v>
      </c>
      <c r="B105" s="2" t="s">
        <v>91</v>
      </c>
    </row>
    <row r="106" spans="1:8" x14ac:dyDescent="0.3">
      <c r="A106" s="2" t="s">
        <v>84</v>
      </c>
      <c r="B106" s="2">
        <v>30</v>
      </c>
      <c r="C106">
        <f>COUNTIF($B$106:$B$112,B106)</f>
        <v>2</v>
      </c>
    </row>
    <row r="107" spans="1:8" x14ac:dyDescent="0.3">
      <c r="A107" s="2" t="s">
        <v>85</v>
      </c>
      <c r="B107" s="2">
        <v>40</v>
      </c>
      <c r="C107">
        <f t="shared" ref="C107:C112" si="0">COUNTIF($B$106:$B$112,B107)</f>
        <v>1</v>
      </c>
    </row>
    <row r="108" spans="1:8" x14ac:dyDescent="0.3">
      <c r="A108" s="2" t="s">
        <v>86</v>
      </c>
      <c r="B108" s="2">
        <v>20</v>
      </c>
      <c r="C108">
        <f t="shared" si="0"/>
        <v>1</v>
      </c>
    </row>
    <row r="109" spans="1:8" x14ac:dyDescent="0.3">
      <c r="A109" s="2" t="s">
        <v>87</v>
      </c>
      <c r="B109" s="2">
        <v>10</v>
      </c>
      <c r="C109">
        <f t="shared" si="0"/>
        <v>1</v>
      </c>
    </row>
    <row r="110" spans="1:8" x14ac:dyDescent="0.3">
      <c r="A110" s="2" t="s">
        <v>88</v>
      </c>
      <c r="B110" s="2">
        <v>45</v>
      </c>
      <c r="C110">
        <f t="shared" si="0"/>
        <v>1</v>
      </c>
    </row>
    <row r="111" spans="1:8" x14ac:dyDescent="0.3">
      <c r="A111" s="2" t="s">
        <v>89</v>
      </c>
      <c r="B111" s="2">
        <v>25</v>
      </c>
      <c r="C111">
        <f t="shared" si="0"/>
        <v>1</v>
      </c>
    </row>
    <row r="112" spans="1:8" x14ac:dyDescent="0.3">
      <c r="A112" s="2" t="s">
        <v>90</v>
      </c>
      <c r="B112" s="2">
        <v>30</v>
      </c>
      <c r="C112">
        <f t="shared" si="0"/>
        <v>2</v>
      </c>
    </row>
    <row r="130" spans="1:12" x14ac:dyDescent="0.3">
      <c r="A130" t="s">
        <v>92</v>
      </c>
    </row>
    <row r="131" spans="1:12" x14ac:dyDescent="0.3">
      <c r="A131" t="s">
        <v>0</v>
      </c>
    </row>
    <row r="132" spans="1:12" x14ac:dyDescent="0.3">
      <c r="A132" s="15" t="s">
        <v>93</v>
      </c>
      <c r="B132" s="16"/>
      <c r="C132" s="16"/>
      <c r="D132" s="16"/>
      <c r="E132" s="16"/>
      <c r="F132" s="16"/>
      <c r="G132" s="16"/>
      <c r="H132" s="16"/>
      <c r="I132" s="16"/>
      <c r="J132" s="16"/>
      <c r="K132" s="16"/>
      <c r="L132" s="16"/>
    </row>
    <row r="133" spans="1:12" x14ac:dyDescent="0.3">
      <c r="A133" s="16"/>
      <c r="B133" s="16"/>
      <c r="C133" s="16"/>
      <c r="D133" s="16"/>
      <c r="E133" s="16"/>
      <c r="F133" s="16"/>
      <c r="G133" s="16"/>
      <c r="H133" s="16"/>
      <c r="I133" s="16"/>
      <c r="J133" s="16"/>
      <c r="K133" s="16"/>
      <c r="L133" s="16"/>
    </row>
    <row r="134" spans="1:12" x14ac:dyDescent="0.3">
      <c r="A134" s="16"/>
      <c r="B134" s="16"/>
      <c r="C134" s="16"/>
      <c r="D134" s="16"/>
      <c r="E134" s="16"/>
      <c r="F134" s="16"/>
      <c r="G134" s="16"/>
      <c r="H134" s="16"/>
      <c r="I134" s="16"/>
      <c r="J134" s="16"/>
      <c r="K134" s="16"/>
      <c r="L134" s="16"/>
    </row>
    <row r="136" spans="1:12" x14ac:dyDescent="0.3">
      <c r="A136" t="s">
        <v>83</v>
      </c>
    </row>
    <row r="137" spans="1:12" x14ac:dyDescent="0.3">
      <c r="A137" t="s">
        <v>0</v>
      </c>
    </row>
    <row r="138" spans="1:12" x14ac:dyDescent="0.3">
      <c r="A138" s="2" t="s">
        <v>78</v>
      </c>
      <c r="B138" s="2" t="s">
        <v>91</v>
      </c>
    </row>
    <row r="139" spans="1:12" x14ac:dyDescent="0.3">
      <c r="A139" s="2" t="s">
        <v>84</v>
      </c>
      <c r="B139" s="2">
        <v>30</v>
      </c>
    </row>
    <row r="140" spans="1:12" x14ac:dyDescent="0.3">
      <c r="A140" s="2" t="s">
        <v>85</v>
      </c>
      <c r="B140" s="2">
        <v>40</v>
      </c>
    </row>
    <row r="141" spans="1:12" x14ac:dyDescent="0.3">
      <c r="A141" s="2" t="s">
        <v>86</v>
      </c>
      <c r="B141" s="2">
        <v>20</v>
      </c>
    </row>
    <row r="142" spans="1:12" x14ac:dyDescent="0.3">
      <c r="A142" s="2" t="s">
        <v>87</v>
      </c>
      <c r="B142" s="2">
        <v>10</v>
      </c>
    </row>
    <row r="143" spans="1:12" x14ac:dyDescent="0.3">
      <c r="A143" s="2" t="s">
        <v>88</v>
      </c>
      <c r="B143" s="2">
        <v>45</v>
      </c>
    </row>
    <row r="144" spans="1:12" x14ac:dyDescent="0.3">
      <c r="A144" s="2" t="s">
        <v>89</v>
      </c>
      <c r="B144" s="2">
        <v>25</v>
      </c>
    </row>
    <row r="145" spans="1:33" x14ac:dyDescent="0.3">
      <c r="A145" s="2" t="s">
        <v>90</v>
      </c>
      <c r="B145" s="2">
        <v>30</v>
      </c>
    </row>
    <row r="155" spans="1:33" x14ac:dyDescent="0.3">
      <c r="A155" t="s">
        <v>94</v>
      </c>
    </row>
    <row r="156" spans="1:33" x14ac:dyDescent="0.3">
      <c r="A156" t="s">
        <v>95</v>
      </c>
    </row>
    <row r="157" spans="1:33" x14ac:dyDescent="0.3">
      <c r="A157" t="s">
        <v>96</v>
      </c>
    </row>
    <row r="158" spans="1:33" x14ac:dyDescent="0.3">
      <c r="A158">
        <v>4</v>
      </c>
      <c r="B158">
        <v>5</v>
      </c>
      <c r="C158">
        <v>3</v>
      </c>
      <c r="D158">
        <v>4</v>
      </c>
      <c r="E158">
        <v>4</v>
      </c>
      <c r="F158">
        <v>3</v>
      </c>
      <c r="G158">
        <v>2</v>
      </c>
      <c r="H158">
        <v>5</v>
      </c>
      <c r="I158">
        <v>4</v>
      </c>
      <c r="J158">
        <v>3</v>
      </c>
      <c r="K158">
        <v>5</v>
      </c>
      <c r="L158">
        <v>4</v>
      </c>
      <c r="M158">
        <v>2</v>
      </c>
      <c r="N158">
        <v>3</v>
      </c>
      <c r="O158">
        <v>4</v>
      </c>
      <c r="P158">
        <v>5</v>
      </c>
      <c r="Q158">
        <v>3</v>
      </c>
      <c r="R158">
        <v>4</v>
      </c>
      <c r="S158">
        <v>5</v>
      </c>
      <c r="T158">
        <v>3</v>
      </c>
      <c r="U158">
        <v>4</v>
      </c>
      <c r="V158">
        <v>3</v>
      </c>
      <c r="W158">
        <v>2</v>
      </c>
      <c r="X158">
        <v>4</v>
      </c>
      <c r="Y158">
        <v>5</v>
      </c>
      <c r="Z158">
        <v>3</v>
      </c>
      <c r="AA158">
        <v>4</v>
      </c>
      <c r="AB158">
        <v>5</v>
      </c>
      <c r="AC158">
        <v>4</v>
      </c>
      <c r="AD158">
        <v>3</v>
      </c>
      <c r="AE158">
        <v>3</v>
      </c>
      <c r="AF158">
        <v>4</v>
      </c>
      <c r="AG158">
        <v>5</v>
      </c>
    </row>
    <row r="159" spans="1:33" x14ac:dyDescent="0.3">
      <c r="A159">
        <v>2</v>
      </c>
      <c r="B159">
        <v>3</v>
      </c>
      <c r="C159">
        <v>4</v>
      </c>
      <c r="D159">
        <v>4</v>
      </c>
      <c r="E159">
        <v>3</v>
      </c>
      <c r="F159">
        <v>5</v>
      </c>
      <c r="G159">
        <v>4</v>
      </c>
      <c r="H159">
        <v>3</v>
      </c>
      <c r="I159">
        <v>4</v>
      </c>
      <c r="J159">
        <v>5</v>
      </c>
      <c r="K159">
        <v>4</v>
      </c>
      <c r="L159">
        <v>2</v>
      </c>
      <c r="M159">
        <v>3</v>
      </c>
      <c r="N159">
        <v>4</v>
      </c>
      <c r="O159">
        <v>5</v>
      </c>
      <c r="P159">
        <v>3</v>
      </c>
      <c r="Q159">
        <v>4</v>
      </c>
      <c r="R159">
        <v>5</v>
      </c>
      <c r="S159">
        <v>4</v>
      </c>
      <c r="T159">
        <v>3</v>
      </c>
      <c r="U159">
        <v>4</v>
      </c>
      <c r="V159">
        <v>5</v>
      </c>
      <c r="W159">
        <v>3</v>
      </c>
      <c r="X159">
        <v>4</v>
      </c>
      <c r="Y159">
        <v>5</v>
      </c>
      <c r="Z159">
        <v>4</v>
      </c>
      <c r="AA159">
        <v>3</v>
      </c>
      <c r="AB159">
        <v>3</v>
      </c>
      <c r="AC159">
        <v>4</v>
      </c>
      <c r="AD159">
        <v>5</v>
      </c>
      <c r="AE159">
        <v>2</v>
      </c>
      <c r="AF159">
        <v>3</v>
      </c>
      <c r="AG159">
        <v>4</v>
      </c>
    </row>
    <row r="160" spans="1:33" x14ac:dyDescent="0.3">
      <c r="A160">
        <v>4</v>
      </c>
      <c r="B160">
        <v>3</v>
      </c>
      <c r="C160">
        <v>5</v>
      </c>
      <c r="D160">
        <v>4</v>
      </c>
      <c r="E160">
        <v>3</v>
      </c>
      <c r="F160">
        <v>4</v>
      </c>
      <c r="G160">
        <v>5</v>
      </c>
      <c r="H160">
        <v>4</v>
      </c>
      <c r="I160">
        <v>2</v>
      </c>
      <c r="J160">
        <v>3</v>
      </c>
      <c r="K160">
        <v>4</v>
      </c>
      <c r="L160">
        <v>5</v>
      </c>
      <c r="M160">
        <v>3</v>
      </c>
      <c r="N160">
        <v>4</v>
      </c>
      <c r="O160">
        <v>5</v>
      </c>
      <c r="P160">
        <v>4</v>
      </c>
      <c r="Q160">
        <v>3</v>
      </c>
      <c r="R160">
        <v>4</v>
      </c>
      <c r="S160">
        <v>5</v>
      </c>
      <c r="T160">
        <v>3</v>
      </c>
      <c r="U160">
        <v>4</v>
      </c>
      <c r="V160">
        <v>5</v>
      </c>
      <c r="W160">
        <v>4</v>
      </c>
      <c r="X160">
        <v>3</v>
      </c>
      <c r="Y160">
        <v>3</v>
      </c>
      <c r="Z160">
        <v>4</v>
      </c>
      <c r="AA160">
        <v>5</v>
      </c>
      <c r="AB160">
        <v>2</v>
      </c>
      <c r="AC160">
        <v>3</v>
      </c>
      <c r="AD160">
        <v>4</v>
      </c>
      <c r="AE160">
        <v>4</v>
      </c>
      <c r="AF160">
        <v>3</v>
      </c>
      <c r="AG160">
        <v>5</v>
      </c>
    </row>
    <row r="161" spans="1:13" x14ac:dyDescent="0.3">
      <c r="A161">
        <v>4</v>
      </c>
    </row>
    <row r="162" spans="1:13" x14ac:dyDescent="0.3">
      <c r="A162" t="s">
        <v>23</v>
      </c>
    </row>
    <row r="163" spans="1:13" x14ac:dyDescent="0.3">
      <c r="A163" t="s">
        <v>97</v>
      </c>
    </row>
    <row r="164" spans="1:13" x14ac:dyDescent="0.3">
      <c r="A164" t="s">
        <v>0</v>
      </c>
    </row>
    <row r="165" spans="1:13" x14ac:dyDescent="0.3">
      <c r="A165" s="6">
        <f>_xlfn.SKEW.P(A158:AG161)</f>
        <v>-0.20773281879682204</v>
      </c>
    </row>
    <row r="167" spans="1:13" x14ac:dyDescent="0.3">
      <c r="A167" t="s">
        <v>98</v>
      </c>
    </row>
    <row r="168" spans="1:13" x14ac:dyDescent="0.3">
      <c r="A168" t="s">
        <v>0</v>
      </c>
    </row>
    <row r="169" spans="1:13" x14ac:dyDescent="0.3">
      <c r="A169" s="6">
        <f>KURT(A158:AG161)</f>
        <v>-0.74525627211662515</v>
      </c>
    </row>
    <row r="171" spans="1:13" x14ac:dyDescent="0.3">
      <c r="A171" t="s">
        <v>99</v>
      </c>
      <c r="B171" t="s">
        <v>35</v>
      </c>
    </row>
    <row r="172" spans="1:13" x14ac:dyDescent="0.3">
      <c r="A172" t="s">
        <v>0</v>
      </c>
    </row>
    <row r="173" spans="1:13" x14ac:dyDescent="0.3">
      <c r="A173" s="20" t="s">
        <v>177</v>
      </c>
      <c r="B173" s="17"/>
      <c r="C173" s="17"/>
      <c r="D173" s="17"/>
      <c r="E173" s="17"/>
      <c r="F173" s="17"/>
      <c r="G173" s="17"/>
      <c r="H173" s="17"/>
      <c r="I173" s="17"/>
      <c r="J173" s="17"/>
      <c r="K173" s="17"/>
      <c r="L173" s="17"/>
      <c r="M173" s="17"/>
    </row>
    <row r="174" spans="1:13" x14ac:dyDescent="0.3">
      <c r="A174" s="17"/>
      <c r="B174" s="17"/>
      <c r="C174" s="17"/>
      <c r="D174" s="17"/>
      <c r="E174" s="17"/>
      <c r="F174" s="17"/>
      <c r="G174" s="17"/>
      <c r="H174" s="17"/>
      <c r="I174" s="17"/>
      <c r="J174" s="17"/>
      <c r="K174" s="17"/>
      <c r="L174" s="17"/>
      <c r="M174" s="17"/>
    </row>
    <row r="175" spans="1:13" x14ac:dyDescent="0.3">
      <c r="A175" s="17"/>
      <c r="B175" s="17"/>
      <c r="C175" s="17"/>
      <c r="D175" s="17"/>
      <c r="E175" s="17"/>
      <c r="F175" s="17"/>
      <c r="G175" s="17"/>
      <c r="H175" s="17"/>
      <c r="I175" s="17"/>
      <c r="J175" s="17"/>
      <c r="K175" s="17"/>
      <c r="L175" s="17"/>
      <c r="M175" s="17"/>
    </row>
    <row r="176" spans="1:13" x14ac:dyDescent="0.3">
      <c r="A176" s="15" t="s">
        <v>178</v>
      </c>
      <c r="B176" s="16"/>
      <c r="C176" s="16"/>
      <c r="D176" s="16"/>
      <c r="E176" s="16"/>
      <c r="F176" s="16"/>
      <c r="G176" s="16"/>
      <c r="H176" s="16"/>
      <c r="I176" s="16"/>
      <c r="J176" s="16"/>
      <c r="K176" s="16"/>
      <c r="L176" s="16"/>
      <c r="M176" s="16"/>
    </row>
    <row r="177" spans="1:20" x14ac:dyDescent="0.3">
      <c r="A177" s="16"/>
      <c r="B177" s="16"/>
      <c r="C177" s="16"/>
      <c r="D177" s="16"/>
      <c r="E177" s="16"/>
      <c r="F177" s="16"/>
      <c r="G177" s="16"/>
      <c r="H177" s="16"/>
      <c r="I177" s="16"/>
      <c r="J177" s="16"/>
      <c r="K177" s="16"/>
      <c r="L177" s="16"/>
      <c r="M177" s="16"/>
    </row>
    <row r="178" spans="1:20" x14ac:dyDescent="0.3">
      <c r="A178" s="16" t="s">
        <v>179</v>
      </c>
      <c r="B178" s="16"/>
      <c r="C178" s="16"/>
      <c r="D178" s="16"/>
      <c r="E178" s="16"/>
      <c r="F178" s="16"/>
      <c r="G178" s="16"/>
      <c r="H178" s="16"/>
      <c r="I178" s="16"/>
      <c r="J178" s="16"/>
      <c r="K178" s="16"/>
      <c r="L178" s="16"/>
      <c r="M178" s="16"/>
    </row>
    <row r="179" spans="1:20" x14ac:dyDescent="0.3">
      <c r="A179" s="12"/>
      <c r="B179" s="12"/>
      <c r="C179" s="12"/>
      <c r="D179" s="12"/>
      <c r="E179" s="12"/>
      <c r="F179" s="12"/>
      <c r="G179" s="12"/>
      <c r="H179" s="12"/>
      <c r="I179" s="12"/>
      <c r="J179" s="12"/>
      <c r="K179" s="12"/>
      <c r="L179" s="12"/>
      <c r="M179" s="12"/>
    </row>
    <row r="181" spans="1:20" x14ac:dyDescent="0.3">
      <c r="A181" t="s">
        <v>100</v>
      </c>
    </row>
    <row r="182" spans="1:20" x14ac:dyDescent="0.3">
      <c r="A182" t="s">
        <v>101</v>
      </c>
    </row>
    <row r="183" spans="1:20" x14ac:dyDescent="0.3">
      <c r="A183" t="s">
        <v>102</v>
      </c>
    </row>
    <row r="184" spans="1:20" x14ac:dyDescent="0.3">
      <c r="A184">
        <v>55</v>
      </c>
      <c r="B184">
        <v>60</v>
      </c>
      <c r="C184">
        <v>62</v>
      </c>
      <c r="D184">
        <v>65</v>
      </c>
      <c r="E184">
        <v>68</v>
      </c>
      <c r="F184">
        <v>70</v>
      </c>
      <c r="G184">
        <v>72</v>
      </c>
      <c r="H184">
        <v>75</v>
      </c>
      <c r="I184">
        <v>78</v>
      </c>
      <c r="J184">
        <v>80</v>
      </c>
      <c r="K184">
        <v>82</v>
      </c>
      <c r="L184">
        <v>85</v>
      </c>
      <c r="M184">
        <v>88</v>
      </c>
      <c r="N184">
        <v>90</v>
      </c>
      <c r="O184">
        <v>92</v>
      </c>
      <c r="P184">
        <v>95</v>
      </c>
      <c r="Q184">
        <v>100</v>
      </c>
      <c r="R184">
        <v>105</v>
      </c>
      <c r="S184">
        <v>110</v>
      </c>
      <c r="T184">
        <v>115</v>
      </c>
    </row>
    <row r="185" spans="1:20" x14ac:dyDescent="0.3">
      <c r="A185">
        <v>120</v>
      </c>
      <c r="B185">
        <v>125</v>
      </c>
      <c r="C185">
        <v>130</v>
      </c>
      <c r="D185">
        <v>135</v>
      </c>
      <c r="E185">
        <v>140</v>
      </c>
      <c r="F185">
        <v>145</v>
      </c>
      <c r="G185">
        <v>150</v>
      </c>
      <c r="H185">
        <v>155</v>
      </c>
      <c r="I185">
        <v>160</v>
      </c>
      <c r="J185">
        <v>165</v>
      </c>
      <c r="K185">
        <v>170</v>
      </c>
      <c r="L185">
        <v>175</v>
      </c>
      <c r="M185">
        <v>180</v>
      </c>
      <c r="N185">
        <v>185</v>
      </c>
      <c r="O185">
        <v>190</v>
      </c>
      <c r="P185">
        <v>195</v>
      </c>
    </row>
    <row r="186" spans="1:20" x14ac:dyDescent="0.3">
      <c r="A186">
        <v>200</v>
      </c>
      <c r="B186">
        <v>205</v>
      </c>
      <c r="C186">
        <v>210</v>
      </c>
      <c r="D186">
        <v>215</v>
      </c>
      <c r="E186">
        <v>220</v>
      </c>
      <c r="F186">
        <v>225</v>
      </c>
      <c r="G186">
        <v>230</v>
      </c>
      <c r="H186">
        <v>235</v>
      </c>
      <c r="I186">
        <v>240</v>
      </c>
      <c r="J186">
        <v>245</v>
      </c>
      <c r="K186">
        <v>250</v>
      </c>
      <c r="L186">
        <v>255</v>
      </c>
      <c r="M186">
        <v>260</v>
      </c>
      <c r="N186">
        <v>265</v>
      </c>
      <c r="O186">
        <v>270</v>
      </c>
      <c r="P186">
        <v>275</v>
      </c>
    </row>
    <row r="187" spans="1:20" x14ac:dyDescent="0.3">
      <c r="A187">
        <v>280</v>
      </c>
      <c r="B187">
        <v>285</v>
      </c>
      <c r="C187">
        <v>290</v>
      </c>
      <c r="D187">
        <v>295</v>
      </c>
      <c r="E187">
        <v>300</v>
      </c>
      <c r="F187">
        <v>305</v>
      </c>
      <c r="G187">
        <v>310</v>
      </c>
      <c r="H187">
        <v>315</v>
      </c>
      <c r="I187">
        <v>320</v>
      </c>
      <c r="J187">
        <v>325</v>
      </c>
      <c r="K187">
        <v>330</v>
      </c>
      <c r="L187">
        <v>335</v>
      </c>
      <c r="M187">
        <v>340</v>
      </c>
      <c r="N187">
        <v>345</v>
      </c>
      <c r="O187">
        <v>350</v>
      </c>
      <c r="P187">
        <v>355</v>
      </c>
    </row>
    <row r="188" spans="1:20" x14ac:dyDescent="0.3">
      <c r="A188">
        <v>360</v>
      </c>
      <c r="B188">
        <v>365</v>
      </c>
      <c r="C188">
        <v>370</v>
      </c>
      <c r="D188">
        <v>375</v>
      </c>
      <c r="E188">
        <v>380</v>
      </c>
      <c r="F188">
        <v>385</v>
      </c>
      <c r="G188">
        <v>390</v>
      </c>
      <c r="H188">
        <v>395</v>
      </c>
      <c r="I188">
        <v>400</v>
      </c>
      <c r="J188">
        <v>405</v>
      </c>
      <c r="K188">
        <v>410</v>
      </c>
      <c r="L188">
        <v>415</v>
      </c>
      <c r="M188">
        <v>420</v>
      </c>
      <c r="N188">
        <v>425</v>
      </c>
      <c r="O188">
        <v>430</v>
      </c>
      <c r="P188">
        <v>435</v>
      </c>
    </row>
    <row r="189" spans="1:20" x14ac:dyDescent="0.3">
      <c r="A189">
        <v>440</v>
      </c>
      <c r="B189">
        <v>445</v>
      </c>
      <c r="C189">
        <v>450</v>
      </c>
      <c r="D189">
        <v>455</v>
      </c>
      <c r="E189">
        <v>460</v>
      </c>
      <c r="F189">
        <v>465</v>
      </c>
      <c r="G189">
        <v>470</v>
      </c>
      <c r="H189">
        <v>475</v>
      </c>
      <c r="I189">
        <v>480</v>
      </c>
      <c r="J189">
        <v>485</v>
      </c>
      <c r="K189">
        <v>490</v>
      </c>
      <c r="L189">
        <v>495</v>
      </c>
      <c r="M189">
        <v>500</v>
      </c>
      <c r="N189">
        <v>505</v>
      </c>
      <c r="O189">
        <v>510</v>
      </c>
      <c r="P189">
        <v>515</v>
      </c>
    </row>
    <row r="190" spans="1:20" x14ac:dyDescent="0.3">
      <c r="A190" t="s">
        <v>23</v>
      </c>
    </row>
    <row r="192" spans="1:20" x14ac:dyDescent="0.3">
      <c r="A192" s="17" t="s">
        <v>103</v>
      </c>
      <c r="B192" s="17"/>
      <c r="C192" s="17"/>
      <c r="D192" s="17"/>
      <c r="E192" s="17"/>
      <c r="F192" s="17"/>
      <c r="G192" s="17"/>
      <c r="H192" s="17"/>
      <c r="I192" s="17"/>
      <c r="J192" s="17"/>
      <c r="K192" s="17"/>
      <c r="L192" s="17"/>
      <c r="M192" s="17"/>
    </row>
    <row r="193" spans="1:15" ht="13.8" customHeight="1" x14ac:dyDescent="0.3">
      <c r="A193" t="s">
        <v>0</v>
      </c>
    </row>
    <row r="194" spans="1:15" x14ac:dyDescent="0.3">
      <c r="A194" t="s">
        <v>104</v>
      </c>
      <c r="B194" t="s">
        <v>105</v>
      </c>
    </row>
    <row r="195" spans="1:15" x14ac:dyDescent="0.3">
      <c r="A195" t="s">
        <v>106</v>
      </c>
      <c r="B195">
        <f>QUARTILE(A184:T189,1)</f>
        <v>143.75</v>
      </c>
    </row>
    <row r="196" spans="1:15" x14ac:dyDescent="0.3">
      <c r="A196" t="s">
        <v>107</v>
      </c>
      <c r="B196">
        <f>QUARTILE(A184:T189,2)</f>
        <v>267.5</v>
      </c>
    </row>
    <row r="197" spans="1:15" x14ac:dyDescent="0.3">
      <c r="A197" t="s">
        <v>108</v>
      </c>
      <c r="B197">
        <f>QUARTILE(A184:T189,3)</f>
        <v>391.25</v>
      </c>
    </row>
    <row r="199" spans="1:15" x14ac:dyDescent="0.3">
      <c r="A199" s="17" t="s">
        <v>109</v>
      </c>
      <c r="B199" s="17"/>
      <c r="C199" s="17"/>
      <c r="D199" s="17"/>
      <c r="E199" s="17"/>
      <c r="F199" s="17"/>
      <c r="G199" s="17"/>
      <c r="H199" s="17"/>
      <c r="I199" s="17"/>
      <c r="J199" s="17"/>
      <c r="K199" s="17"/>
    </row>
    <row r="200" spans="1:15" x14ac:dyDescent="0.3">
      <c r="A200" t="s">
        <v>0</v>
      </c>
    </row>
    <row r="201" spans="1:15" x14ac:dyDescent="0.3">
      <c r="A201" t="s">
        <v>110</v>
      </c>
      <c r="B201" t="s">
        <v>105</v>
      </c>
    </row>
    <row r="202" spans="1:15" x14ac:dyDescent="0.3">
      <c r="A202" s="11">
        <v>0.15</v>
      </c>
      <c r="B202">
        <f>PERCENTILE(A184:T189,A202)</f>
        <v>94.55</v>
      </c>
    </row>
    <row r="203" spans="1:15" x14ac:dyDescent="0.3">
      <c r="A203" s="11">
        <v>0.5</v>
      </c>
      <c r="B203">
        <f>PERCENTILE(A184:T189,A203)</f>
        <v>267.5</v>
      </c>
    </row>
    <row r="204" spans="1:15" x14ac:dyDescent="0.3">
      <c r="A204" s="11">
        <v>0.85</v>
      </c>
      <c r="B204">
        <f>PERCENTILE(A184:T189,A204)</f>
        <v>440.74999999999994</v>
      </c>
    </row>
    <row r="206" spans="1:15" x14ac:dyDescent="0.3">
      <c r="A206" s="17" t="s">
        <v>111</v>
      </c>
      <c r="B206" s="17"/>
      <c r="C206" s="17"/>
      <c r="D206" s="17"/>
      <c r="E206" s="17"/>
      <c r="F206" s="17"/>
      <c r="G206" s="17"/>
      <c r="H206" s="17"/>
      <c r="I206" s="17"/>
      <c r="J206" s="17"/>
      <c r="K206" s="17"/>
      <c r="L206" s="17"/>
      <c r="M206" s="17"/>
    </row>
    <row r="207" spans="1:15" x14ac:dyDescent="0.3">
      <c r="A207" t="s">
        <v>50</v>
      </c>
    </row>
    <row r="208" spans="1:15" x14ac:dyDescent="0.3">
      <c r="A208" s="18" t="s">
        <v>176</v>
      </c>
      <c r="B208" s="19"/>
      <c r="C208" s="19"/>
      <c r="D208" s="19"/>
      <c r="E208" s="19"/>
      <c r="F208" s="19"/>
      <c r="G208" s="19"/>
      <c r="H208" s="19"/>
      <c r="I208" s="19"/>
      <c r="J208" s="19"/>
      <c r="K208" s="19"/>
      <c r="L208" s="19"/>
      <c r="M208" s="19"/>
      <c r="N208" s="19"/>
      <c r="O208" s="19"/>
    </row>
    <row r="210" spans="1:30" x14ac:dyDescent="0.3">
      <c r="A210" s="14" t="s">
        <v>112</v>
      </c>
      <c r="B210" s="13"/>
      <c r="C210" s="13"/>
      <c r="D210" s="13"/>
      <c r="E210" s="13"/>
      <c r="F210" s="13"/>
      <c r="G210" s="13"/>
      <c r="H210" s="13"/>
      <c r="I210" s="13"/>
      <c r="J210" s="13"/>
      <c r="K210" s="13"/>
      <c r="L210" s="13"/>
      <c r="M210" s="13"/>
      <c r="N210" s="13"/>
    </row>
    <row r="211" spans="1:30" x14ac:dyDescent="0.3">
      <c r="A211" s="13"/>
      <c r="B211" s="13"/>
      <c r="C211" s="13"/>
      <c r="D211" s="13"/>
      <c r="E211" s="13"/>
      <c r="F211" s="13"/>
      <c r="G211" s="13"/>
      <c r="H211" s="13"/>
      <c r="I211" s="13"/>
      <c r="J211" s="13"/>
      <c r="K211" s="13"/>
      <c r="L211" s="13"/>
      <c r="M211" s="13"/>
      <c r="N211" s="13"/>
    </row>
    <row r="212" spans="1:30" x14ac:dyDescent="0.3">
      <c r="A212" s="13"/>
      <c r="B212" s="13"/>
      <c r="C212" s="13"/>
      <c r="D212" s="13"/>
      <c r="E212" s="13"/>
      <c r="F212" s="13"/>
      <c r="G212" s="13"/>
      <c r="H212" s="13"/>
      <c r="I212" s="13"/>
      <c r="J212" s="13"/>
      <c r="K212" s="13"/>
      <c r="L212" s="13"/>
      <c r="M212" s="13"/>
      <c r="N212" s="13"/>
    </row>
    <row r="214" spans="1:30" x14ac:dyDescent="0.3">
      <c r="A214" t="s">
        <v>115</v>
      </c>
    </row>
    <row r="215" spans="1:30" x14ac:dyDescent="0.3">
      <c r="A215" t="s">
        <v>113</v>
      </c>
    </row>
    <row r="216" spans="1:30" x14ac:dyDescent="0.3">
      <c r="A216" t="s">
        <v>116</v>
      </c>
    </row>
    <row r="217" spans="1:30" x14ac:dyDescent="0.3">
      <c r="A217" t="s">
        <v>117</v>
      </c>
    </row>
    <row r="218" spans="1:30" x14ac:dyDescent="0.3">
      <c r="A218" t="s">
        <v>114</v>
      </c>
    </row>
    <row r="219" spans="1:30" x14ac:dyDescent="0.3">
      <c r="A219">
        <v>10</v>
      </c>
      <c r="B219">
        <v>12</v>
      </c>
      <c r="C219">
        <v>15</v>
      </c>
      <c r="D219">
        <v>18</v>
      </c>
      <c r="E219">
        <v>20</v>
      </c>
      <c r="F219">
        <v>22</v>
      </c>
      <c r="G219">
        <v>25</v>
      </c>
      <c r="H219">
        <v>28</v>
      </c>
      <c r="I219">
        <v>30</v>
      </c>
      <c r="J219">
        <v>32</v>
      </c>
      <c r="K219">
        <v>35</v>
      </c>
      <c r="L219">
        <v>38</v>
      </c>
      <c r="M219">
        <v>40</v>
      </c>
      <c r="N219">
        <v>42</v>
      </c>
      <c r="O219">
        <v>45</v>
      </c>
      <c r="P219">
        <v>48</v>
      </c>
      <c r="Q219">
        <v>50</v>
      </c>
      <c r="R219">
        <v>52</v>
      </c>
      <c r="S219">
        <v>55</v>
      </c>
      <c r="T219">
        <v>58</v>
      </c>
      <c r="U219">
        <v>60</v>
      </c>
      <c r="V219">
        <v>62</v>
      </c>
      <c r="W219">
        <v>65</v>
      </c>
      <c r="X219">
        <v>68</v>
      </c>
      <c r="Y219">
        <v>70</v>
      </c>
      <c r="Z219">
        <v>72</v>
      </c>
      <c r="AA219">
        <v>75</v>
      </c>
      <c r="AB219">
        <v>78</v>
      </c>
      <c r="AC219">
        <v>80</v>
      </c>
      <c r="AD219">
        <v>82</v>
      </c>
    </row>
    <row r="220" spans="1:30" x14ac:dyDescent="0.3">
      <c r="A220" t="s">
        <v>118</v>
      </c>
    </row>
    <row r="221" spans="1:30" x14ac:dyDescent="0.3">
      <c r="A221">
        <v>60</v>
      </c>
      <c r="B221">
        <v>65</v>
      </c>
      <c r="C221">
        <v>70</v>
      </c>
      <c r="D221">
        <v>75</v>
      </c>
      <c r="E221">
        <v>80</v>
      </c>
      <c r="F221">
        <v>82</v>
      </c>
      <c r="G221">
        <v>85</v>
      </c>
      <c r="H221">
        <v>88</v>
      </c>
      <c r="I221">
        <v>90</v>
      </c>
      <c r="J221">
        <v>92</v>
      </c>
      <c r="K221">
        <v>93</v>
      </c>
      <c r="L221">
        <v>95</v>
      </c>
      <c r="M221">
        <v>96</v>
      </c>
      <c r="N221">
        <v>97</v>
      </c>
      <c r="O221">
        <v>98</v>
      </c>
      <c r="P221">
        <v>99</v>
      </c>
      <c r="Q221">
        <v>100</v>
      </c>
      <c r="R221">
        <v>102</v>
      </c>
      <c r="S221">
        <v>105</v>
      </c>
      <c r="T221">
        <v>106</v>
      </c>
      <c r="U221">
        <v>107</v>
      </c>
      <c r="V221">
        <v>108</v>
      </c>
      <c r="W221">
        <v>110</v>
      </c>
      <c r="X221">
        <v>112</v>
      </c>
      <c r="Y221">
        <v>114</v>
      </c>
      <c r="Z221">
        <v>115</v>
      </c>
      <c r="AA221">
        <v>116</v>
      </c>
      <c r="AB221">
        <v>118</v>
      </c>
      <c r="AC221">
        <v>120</v>
      </c>
      <c r="AD221">
        <v>122</v>
      </c>
    </row>
    <row r="223" spans="1:30" x14ac:dyDescent="0.3">
      <c r="A223" t="s">
        <v>5</v>
      </c>
    </row>
    <row r="225" spans="1:21" x14ac:dyDescent="0.3">
      <c r="A225" t="s">
        <v>119</v>
      </c>
    </row>
    <row r="226" spans="1:21" x14ac:dyDescent="0.3">
      <c r="A226" s="14" t="s">
        <v>120</v>
      </c>
      <c r="B226" s="13"/>
      <c r="C226" s="13"/>
      <c r="D226" s="13"/>
      <c r="E226" s="13"/>
      <c r="F226" s="13"/>
      <c r="G226" s="13"/>
      <c r="H226" s="13"/>
      <c r="I226" s="13"/>
      <c r="J226" s="13"/>
      <c r="K226" s="13"/>
      <c r="L226" s="13"/>
      <c r="M226" s="13"/>
      <c r="N226" s="13"/>
      <c r="O226" s="13"/>
      <c r="P226" s="13"/>
      <c r="Q226" s="13"/>
      <c r="R226" s="13"/>
      <c r="S226" s="13"/>
      <c r="T226" s="13"/>
    </row>
    <row r="227" spans="1:21" x14ac:dyDescent="0.3">
      <c r="A227" s="13"/>
      <c r="B227" s="13"/>
      <c r="C227" s="13"/>
      <c r="D227" s="13"/>
      <c r="E227" s="13"/>
      <c r="F227" s="13"/>
      <c r="G227" s="13"/>
      <c r="H227" s="13"/>
      <c r="I227" s="13"/>
      <c r="J227" s="13"/>
      <c r="K227" s="13"/>
      <c r="L227" s="13"/>
      <c r="M227" s="13"/>
      <c r="N227" s="13"/>
      <c r="O227" s="13"/>
      <c r="P227" s="13"/>
      <c r="Q227" s="13"/>
      <c r="R227" s="13"/>
      <c r="S227" s="13"/>
      <c r="T227" s="13"/>
    </row>
    <row r="228" spans="1:21" x14ac:dyDescent="0.3">
      <c r="A228" s="13"/>
      <c r="B228" s="13"/>
      <c r="C228" s="13"/>
      <c r="D228" s="13"/>
      <c r="E228" s="13"/>
      <c r="F228" s="13"/>
      <c r="G228" s="13"/>
      <c r="H228" s="13"/>
      <c r="I228" s="13"/>
      <c r="J228" s="13"/>
      <c r="K228" s="13"/>
      <c r="L228" s="13"/>
      <c r="M228" s="13"/>
      <c r="N228" s="13"/>
      <c r="O228" s="13"/>
      <c r="P228" s="13"/>
      <c r="Q228" s="13"/>
      <c r="R228" s="13"/>
      <c r="S228" s="13"/>
      <c r="T228" s="13"/>
    </row>
    <row r="230" spans="1:21" ht="15" thickBot="1" x14ac:dyDescent="0.35">
      <c r="A230" t="s">
        <v>0</v>
      </c>
    </row>
    <row r="231" spans="1:21" x14ac:dyDescent="0.3">
      <c r="A231" s="4"/>
      <c r="B231" s="4" t="s">
        <v>114</v>
      </c>
      <c r="C231" s="4">
        <v>10</v>
      </c>
      <c r="D231" s="4" t="s">
        <v>118</v>
      </c>
      <c r="E231" s="4">
        <v>60</v>
      </c>
    </row>
    <row r="232" spans="1:21" x14ac:dyDescent="0.3">
      <c r="A232" t="s">
        <v>114</v>
      </c>
      <c r="B232">
        <v>1</v>
      </c>
    </row>
    <row r="233" spans="1:21" x14ac:dyDescent="0.3">
      <c r="A233">
        <v>10</v>
      </c>
      <c r="B233" t="e">
        <v>#DIV/0!</v>
      </c>
      <c r="C233">
        <v>1</v>
      </c>
    </row>
    <row r="234" spans="1:21" x14ac:dyDescent="0.3">
      <c r="A234" t="s">
        <v>118</v>
      </c>
      <c r="B234" t="e">
        <v>#DIV/0!</v>
      </c>
      <c r="C234" t="e">
        <v>#DIV/0!</v>
      </c>
      <c r="D234">
        <v>1</v>
      </c>
    </row>
    <row r="235" spans="1:21" ht="15" thickBot="1" x14ac:dyDescent="0.35">
      <c r="A235" s="3">
        <v>60</v>
      </c>
      <c r="B235" s="3" t="e">
        <v>#DIV/0!</v>
      </c>
      <c r="C235" s="3">
        <v>0.98309507853273581</v>
      </c>
      <c r="D235" s="3" t="e">
        <v>#DIV/0!</v>
      </c>
      <c r="E235" s="3">
        <v>1</v>
      </c>
    </row>
    <row r="237" spans="1:21" x14ac:dyDescent="0.3">
      <c r="A237" s="13" t="s">
        <v>121</v>
      </c>
      <c r="B237" s="13"/>
      <c r="C237" s="13"/>
      <c r="D237" s="13"/>
      <c r="E237" s="13"/>
      <c r="F237" s="13"/>
      <c r="G237" s="13"/>
      <c r="H237" s="13"/>
      <c r="I237" s="13"/>
      <c r="J237" s="13"/>
      <c r="K237" s="13"/>
      <c r="L237" s="13"/>
      <c r="M237" s="13"/>
      <c r="N237" s="13"/>
      <c r="O237" s="13"/>
      <c r="P237" s="13"/>
      <c r="Q237" s="13"/>
      <c r="R237" s="13"/>
      <c r="S237" s="13"/>
      <c r="T237" s="13"/>
      <c r="U237" s="13"/>
    </row>
    <row r="238" spans="1:21" x14ac:dyDescent="0.3">
      <c r="A238" s="13"/>
      <c r="B238" s="13"/>
      <c r="C238" s="13"/>
      <c r="D238" s="13"/>
      <c r="E238" s="13"/>
      <c r="F238" s="13"/>
      <c r="G238" s="13"/>
      <c r="H238" s="13"/>
      <c r="I238" s="13"/>
      <c r="J238" s="13"/>
      <c r="K238" s="13"/>
      <c r="L238" s="13"/>
      <c r="M238" s="13"/>
      <c r="N238" s="13"/>
      <c r="O238" s="13"/>
      <c r="P238" s="13"/>
      <c r="Q238" s="13"/>
      <c r="R238" s="13"/>
      <c r="S238" s="13"/>
      <c r="T238" s="13"/>
      <c r="U238" s="13"/>
    </row>
    <row r="240" spans="1:21" x14ac:dyDescent="0.3">
      <c r="A240" s="14" t="s">
        <v>122</v>
      </c>
      <c r="B240" s="13"/>
      <c r="C240" s="13"/>
      <c r="D240" s="13"/>
      <c r="E240" s="13"/>
      <c r="F240" s="13"/>
      <c r="G240" s="13"/>
      <c r="H240" s="13"/>
      <c r="I240" s="13"/>
      <c r="J240" s="13"/>
      <c r="K240" s="13"/>
      <c r="L240" s="13"/>
      <c r="M240" s="13"/>
      <c r="N240" s="13"/>
      <c r="O240" s="13"/>
      <c r="P240" s="13"/>
      <c r="Q240" s="13"/>
      <c r="R240" s="13"/>
      <c r="S240" s="13"/>
      <c r="T240" s="13"/>
      <c r="U240" s="13"/>
    </row>
    <row r="241" spans="1:21" x14ac:dyDescent="0.3">
      <c r="A241" s="13"/>
      <c r="B241" s="13"/>
      <c r="C241" s="13"/>
      <c r="D241" s="13"/>
      <c r="E241" s="13"/>
      <c r="F241" s="13"/>
      <c r="G241" s="13"/>
      <c r="H241" s="13"/>
      <c r="I241" s="13"/>
      <c r="J241" s="13"/>
      <c r="K241" s="13"/>
      <c r="L241" s="13"/>
      <c r="M241" s="13"/>
      <c r="N241" s="13"/>
      <c r="O241" s="13"/>
      <c r="P241" s="13"/>
      <c r="Q241" s="13"/>
      <c r="R241" s="13"/>
      <c r="S241" s="13"/>
      <c r="T241" s="13"/>
      <c r="U241" s="13"/>
    </row>
    <row r="243" spans="1:21" x14ac:dyDescent="0.3">
      <c r="A243" t="s">
        <v>0</v>
      </c>
    </row>
    <row r="244" spans="1:21" x14ac:dyDescent="0.3">
      <c r="A244" s="6">
        <f>_xlfn.BINOM.DIST(8, 10, 0.25, FALSE) + _xlfn.BINOM.DIST(9, 10, 0.25, FALSE) + _xlfn.BINOM.DIST(10, 10, 0.25, FALSE)</f>
        <v>4.1580200195312495E-4</v>
      </c>
    </row>
    <row r="246" spans="1:21" x14ac:dyDescent="0.3">
      <c r="A246" s="14" t="s">
        <v>129</v>
      </c>
      <c r="B246" s="13"/>
      <c r="C246" s="13"/>
      <c r="D246" s="13"/>
      <c r="E246" s="13"/>
      <c r="F246" s="13"/>
      <c r="G246" s="13"/>
      <c r="H246" s="13"/>
      <c r="I246" s="13"/>
      <c r="J246" s="13"/>
      <c r="K246" s="13"/>
      <c r="L246" s="13"/>
      <c r="M246" s="13"/>
      <c r="N246" s="13"/>
      <c r="O246" s="13"/>
      <c r="P246" s="13"/>
    </row>
    <row r="247" spans="1:21" x14ac:dyDescent="0.3">
      <c r="A247" s="13"/>
      <c r="B247" s="13"/>
      <c r="C247" s="13"/>
      <c r="D247" s="13"/>
      <c r="E247" s="13"/>
      <c r="F247" s="13"/>
      <c r="G247" s="13"/>
      <c r="H247" s="13"/>
      <c r="I247" s="13"/>
      <c r="J247" s="13"/>
      <c r="K247" s="13"/>
      <c r="L247" s="13"/>
      <c r="M247" s="13"/>
      <c r="N247" s="13"/>
      <c r="O247" s="13"/>
      <c r="P247" s="13"/>
    </row>
    <row r="248" spans="1:21" x14ac:dyDescent="0.3">
      <c r="A248" s="13"/>
      <c r="B248" s="13"/>
      <c r="C248" s="13"/>
      <c r="D248" s="13"/>
      <c r="E248" s="13"/>
      <c r="F248" s="13"/>
      <c r="G248" s="13"/>
      <c r="H248" s="13"/>
      <c r="I248" s="13"/>
      <c r="J248" s="13"/>
      <c r="K248" s="13"/>
      <c r="L248" s="13"/>
      <c r="M248" s="13"/>
      <c r="N248" s="13"/>
      <c r="O248" s="13"/>
      <c r="P248" s="13"/>
    </row>
    <row r="250" spans="1:21" x14ac:dyDescent="0.3">
      <c r="A250" t="s">
        <v>0</v>
      </c>
    </row>
    <row r="251" spans="1:21" x14ac:dyDescent="0.3">
      <c r="A251" s="6">
        <f>_xlfn.NORM.DIST(1100, 1000, 100, TRUE) - _xlfn.NORM.DIST(900, 1000, 100, TRUE)</f>
        <v>0.68268949213708607</v>
      </c>
    </row>
    <row r="253" spans="1:21" x14ac:dyDescent="0.3">
      <c r="A253" s="14" t="s">
        <v>130</v>
      </c>
      <c r="B253" s="13"/>
      <c r="C253" s="13"/>
      <c r="D253" s="13"/>
      <c r="E253" s="13"/>
      <c r="F253" s="13"/>
      <c r="G253" s="13"/>
      <c r="H253" s="13"/>
      <c r="I253" s="13"/>
      <c r="J253" s="13"/>
      <c r="K253" s="13"/>
      <c r="L253" s="13"/>
      <c r="M253" s="13"/>
      <c r="N253" s="13"/>
      <c r="O253" s="13"/>
    </row>
    <row r="254" spans="1:21" x14ac:dyDescent="0.3">
      <c r="A254" s="13"/>
      <c r="B254" s="13"/>
      <c r="C254" s="13"/>
      <c r="D254" s="13"/>
      <c r="E254" s="13"/>
      <c r="F254" s="13"/>
      <c r="G254" s="13"/>
      <c r="H254" s="13"/>
      <c r="I254" s="13"/>
      <c r="J254" s="13"/>
      <c r="K254" s="13"/>
      <c r="L254" s="13"/>
      <c r="M254" s="13"/>
      <c r="N254" s="13"/>
      <c r="O254" s="13"/>
    </row>
    <row r="255" spans="1:21" x14ac:dyDescent="0.3">
      <c r="A255" s="13"/>
      <c r="B255" s="13"/>
      <c r="C255" s="13"/>
      <c r="D255" s="13"/>
      <c r="E255" s="13"/>
      <c r="F255" s="13"/>
      <c r="G255" s="13"/>
      <c r="H255" s="13"/>
      <c r="I255" s="13"/>
      <c r="J255" s="13"/>
      <c r="K255" s="13"/>
      <c r="L255" s="13"/>
      <c r="M255" s="13"/>
      <c r="N255" s="13"/>
      <c r="O255" s="13"/>
    </row>
    <row r="256" spans="1:21" x14ac:dyDescent="0.3">
      <c r="A256" s="13"/>
      <c r="B256" s="13"/>
      <c r="C256" s="13"/>
      <c r="D256" s="13"/>
      <c r="E256" s="13"/>
      <c r="F256" s="13"/>
      <c r="G256" s="13"/>
      <c r="H256" s="13"/>
      <c r="I256" s="13"/>
      <c r="J256" s="13"/>
      <c r="K256" s="13"/>
      <c r="L256" s="13"/>
      <c r="M256" s="13"/>
      <c r="N256" s="13"/>
      <c r="O256" s="13"/>
    </row>
    <row r="257" spans="1:15" x14ac:dyDescent="0.3">
      <c r="A257" s="13"/>
      <c r="B257" s="13"/>
      <c r="C257" s="13"/>
      <c r="D257" s="13"/>
      <c r="E257" s="13"/>
      <c r="F257" s="13"/>
      <c r="G257" s="13"/>
      <c r="H257" s="13"/>
      <c r="I257" s="13"/>
      <c r="J257" s="13"/>
      <c r="K257" s="13"/>
      <c r="L257" s="13"/>
      <c r="M257" s="13"/>
      <c r="N257" s="13"/>
      <c r="O257" s="13"/>
    </row>
    <row r="258" spans="1:15" x14ac:dyDescent="0.3">
      <c r="A258" s="13"/>
      <c r="B258" s="13"/>
      <c r="C258" s="13"/>
      <c r="D258" s="13"/>
      <c r="E258" s="13"/>
      <c r="F258" s="13"/>
      <c r="G258" s="13"/>
      <c r="H258" s="13"/>
      <c r="I258" s="13"/>
      <c r="J258" s="13"/>
      <c r="K258" s="13"/>
      <c r="L258" s="13"/>
      <c r="M258" s="13"/>
      <c r="N258" s="13"/>
      <c r="O258" s="13"/>
    </row>
    <row r="259" spans="1:15" x14ac:dyDescent="0.3">
      <c r="A259" s="13"/>
      <c r="B259" s="13"/>
      <c r="C259" s="13"/>
      <c r="D259" s="13"/>
      <c r="E259" s="13"/>
      <c r="F259" s="13"/>
      <c r="G259" s="13"/>
      <c r="H259" s="13"/>
      <c r="I259" s="13"/>
      <c r="J259" s="13"/>
      <c r="K259" s="13"/>
      <c r="L259" s="13"/>
      <c r="M259" s="13"/>
      <c r="N259" s="13"/>
      <c r="O259" s="13"/>
    </row>
    <row r="260" spans="1:15" x14ac:dyDescent="0.3">
      <c r="A260" s="13"/>
      <c r="B260" s="13"/>
      <c r="C260" s="13"/>
      <c r="D260" s="13"/>
      <c r="E260" s="13"/>
      <c r="F260" s="13"/>
      <c r="G260" s="13"/>
      <c r="H260" s="13"/>
      <c r="I260" s="13"/>
      <c r="J260" s="13"/>
      <c r="K260" s="13"/>
      <c r="L260" s="13"/>
      <c r="M260" s="13"/>
      <c r="N260" s="13"/>
      <c r="O260" s="13"/>
    </row>
    <row r="261" spans="1:15" x14ac:dyDescent="0.3">
      <c r="A261" s="13"/>
      <c r="B261" s="13"/>
      <c r="C261" s="13"/>
      <c r="D261" s="13"/>
      <c r="E261" s="13"/>
      <c r="F261" s="13"/>
      <c r="G261" s="13"/>
      <c r="H261" s="13"/>
      <c r="I261" s="13"/>
      <c r="J261" s="13"/>
      <c r="K261" s="13"/>
      <c r="L261" s="13"/>
      <c r="M261" s="13"/>
      <c r="N261" s="13"/>
      <c r="O261" s="13"/>
    </row>
    <row r="262" spans="1:15" x14ac:dyDescent="0.3">
      <c r="A262" t="s">
        <v>0</v>
      </c>
    </row>
    <row r="264" spans="1:15" x14ac:dyDescent="0.3">
      <c r="A264" s="8" t="s">
        <v>145</v>
      </c>
      <c r="B264" s="8" t="s">
        <v>146</v>
      </c>
    </row>
    <row r="265" spans="1:15" x14ac:dyDescent="0.3">
      <c r="A265" s="5" t="s">
        <v>131</v>
      </c>
      <c r="B265" s="5">
        <v>170</v>
      </c>
    </row>
    <row r="266" spans="1:15" x14ac:dyDescent="0.3">
      <c r="A266" s="5" t="s">
        <v>132</v>
      </c>
      <c r="B266" s="5">
        <v>8</v>
      </c>
    </row>
    <row r="267" spans="1:15" x14ac:dyDescent="0.3">
      <c r="A267" s="5" t="s">
        <v>133</v>
      </c>
      <c r="B267" s="5">
        <v>100</v>
      </c>
    </row>
    <row r="268" spans="1:15" x14ac:dyDescent="0.3">
      <c r="A268" s="5" t="s">
        <v>134</v>
      </c>
      <c r="B268" s="5">
        <v>0.05</v>
      </c>
    </row>
    <row r="269" spans="1:15" x14ac:dyDescent="0.3">
      <c r="A269" s="5" t="s">
        <v>135</v>
      </c>
      <c r="B269" s="5">
        <f>_xlfn.CONFIDENCE.NORM(0.05,8,100)</f>
        <v>1.567971187632043</v>
      </c>
    </row>
    <row r="270" spans="1:15" x14ac:dyDescent="0.3">
      <c r="A270" s="5" t="s">
        <v>136</v>
      </c>
      <c r="B270" s="5">
        <f>B265-B269</f>
        <v>168.43202881236795</v>
      </c>
    </row>
    <row r="271" spans="1:15" x14ac:dyDescent="0.3">
      <c r="A271" s="5" t="s">
        <v>137</v>
      </c>
      <c r="B271" s="5">
        <f>B265+B269</f>
        <v>171.56797118763205</v>
      </c>
    </row>
    <row r="273" spans="1:12" x14ac:dyDescent="0.3">
      <c r="A273" s="17" t="s">
        <v>138</v>
      </c>
      <c r="B273" s="17"/>
      <c r="C273" s="17"/>
      <c r="D273" s="17"/>
      <c r="E273" s="17"/>
      <c r="F273" s="17"/>
      <c r="G273" s="17"/>
      <c r="H273" s="17"/>
      <c r="I273" s="17"/>
      <c r="J273" s="17"/>
    </row>
    <row r="276" spans="1:12" x14ac:dyDescent="0.3">
      <c r="A276" s="14" t="s">
        <v>139</v>
      </c>
      <c r="B276" s="13"/>
      <c r="C276" s="13"/>
      <c r="D276" s="13"/>
      <c r="E276" s="13"/>
      <c r="F276" s="13"/>
      <c r="G276" s="13"/>
      <c r="H276" s="13"/>
      <c r="I276" s="13"/>
      <c r="J276" s="13"/>
      <c r="K276" s="13"/>
      <c r="L276" s="13"/>
    </row>
    <row r="277" spans="1:12" x14ac:dyDescent="0.3">
      <c r="A277" s="13"/>
      <c r="B277" s="13"/>
      <c r="C277" s="13"/>
      <c r="D277" s="13"/>
      <c r="E277" s="13"/>
      <c r="F277" s="13"/>
      <c r="G277" s="13"/>
      <c r="H277" s="13"/>
      <c r="I277" s="13"/>
      <c r="J277" s="13"/>
      <c r="K277" s="13"/>
      <c r="L277" s="13"/>
    </row>
    <row r="278" spans="1:12" x14ac:dyDescent="0.3">
      <c r="A278" s="13"/>
      <c r="B278" s="13"/>
      <c r="C278" s="13"/>
      <c r="D278" s="13"/>
      <c r="E278" s="13"/>
      <c r="F278" s="13"/>
      <c r="G278" s="13"/>
      <c r="H278" s="13"/>
      <c r="I278" s="13"/>
      <c r="J278" s="13"/>
      <c r="K278" s="13"/>
      <c r="L278" s="13"/>
    </row>
    <row r="279" spans="1:12" x14ac:dyDescent="0.3">
      <c r="A279" s="13"/>
      <c r="B279" s="13"/>
      <c r="C279" s="13"/>
      <c r="D279" s="13"/>
      <c r="E279" s="13"/>
      <c r="F279" s="13"/>
      <c r="G279" s="13"/>
      <c r="H279" s="13"/>
      <c r="I279" s="13"/>
      <c r="J279" s="13"/>
      <c r="K279" s="13"/>
      <c r="L279" s="13"/>
    </row>
    <row r="280" spans="1:12" x14ac:dyDescent="0.3">
      <c r="A280" s="13"/>
      <c r="B280" s="13"/>
      <c r="C280" s="13"/>
      <c r="D280" s="13"/>
      <c r="E280" s="13"/>
      <c r="F280" s="13"/>
      <c r="G280" s="13"/>
      <c r="H280" s="13"/>
      <c r="I280" s="13"/>
      <c r="J280" s="13"/>
      <c r="K280" s="13"/>
      <c r="L280" s="13"/>
    </row>
    <row r="281" spans="1:12" x14ac:dyDescent="0.3">
      <c r="A281" s="13"/>
      <c r="B281" s="13"/>
      <c r="C281" s="13"/>
      <c r="D281" s="13"/>
      <c r="E281" s="13"/>
      <c r="F281" s="13"/>
      <c r="G281" s="13"/>
      <c r="H281" s="13"/>
      <c r="I281" s="13"/>
      <c r="J281" s="13"/>
      <c r="K281" s="13"/>
      <c r="L281" s="13"/>
    </row>
    <row r="282" spans="1:12" x14ac:dyDescent="0.3">
      <c r="A282" s="13"/>
      <c r="B282" s="13"/>
      <c r="C282" s="13"/>
      <c r="D282" s="13"/>
      <c r="E282" s="13"/>
      <c r="F282" s="13"/>
      <c r="G282" s="13"/>
      <c r="H282" s="13"/>
      <c r="I282" s="13"/>
      <c r="J282" s="13"/>
      <c r="K282" s="13"/>
      <c r="L282" s="13"/>
    </row>
    <row r="283" spans="1:12" x14ac:dyDescent="0.3">
      <c r="A283" s="13"/>
      <c r="B283" s="13"/>
      <c r="C283" s="13"/>
      <c r="D283" s="13"/>
      <c r="E283" s="13"/>
      <c r="F283" s="13"/>
      <c r="G283" s="13"/>
      <c r="H283" s="13"/>
      <c r="I283" s="13"/>
      <c r="J283" s="13"/>
      <c r="K283" s="13"/>
      <c r="L283" s="13"/>
    </row>
    <row r="285" spans="1:12" x14ac:dyDescent="0.3">
      <c r="A285" t="s">
        <v>0</v>
      </c>
    </row>
    <row r="287" spans="1:12" x14ac:dyDescent="0.3">
      <c r="A287" s="6" t="s">
        <v>140</v>
      </c>
    </row>
    <row r="288" spans="1:12" x14ac:dyDescent="0.3">
      <c r="A288" t="s">
        <v>141</v>
      </c>
      <c r="B288" t="s">
        <v>143</v>
      </c>
    </row>
    <row r="289" spans="1:3" x14ac:dyDescent="0.3">
      <c r="A289" t="s">
        <v>142</v>
      </c>
      <c r="B289" t="s">
        <v>144</v>
      </c>
    </row>
    <row r="292" spans="1:3" x14ac:dyDescent="0.3">
      <c r="A292" s="8" t="s">
        <v>145</v>
      </c>
      <c r="B292" s="8" t="s">
        <v>146</v>
      </c>
    </row>
    <row r="293" spans="1:3" x14ac:dyDescent="0.3">
      <c r="A293" s="5" t="s">
        <v>147</v>
      </c>
      <c r="B293" s="5">
        <v>500</v>
      </c>
    </row>
    <row r="294" spans="1:3" x14ac:dyDescent="0.3">
      <c r="A294" s="5" t="s">
        <v>148</v>
      </c>
      <c r="B294" s="5">
        <v>510</v>
      </c>
    </row>
    <row r="295" spans="1:3" x14ac:dyDescent="0.3">
      <c r="A295" s="5" t="s">
        <v>149</v>
      </c>
      <c r="B295" s="5">
        <v>20</v>
      </c>
    </row>
    <row r="296" spans="1:3" x14ac:dyDescent="0.3">
      <c r="A296" s="5" t="s">
        <v>150</v>
      </c>
      <c r="B296" s="5">
        <v>25</v>
      </c>
    </row>
    <row r="297" spans="1:3" x14ac:dyDescent="0.3">
      <c r="A297" s="5" t="s">
        <v>151</v>
      </c>
      <c r="B297" s="5">
        <v>0.05</v>
      </c>
    </row>
    <row r="299" spans="1:3" x14ac:dyDescent="0.3">
      <c r="A299" t="s">
        <v>152</v>
      </c>
    </row>
    <row r="301" spans="1:3" x14ac:dyDescent="0.3">
      <c r="A301" s="8" t="s">
        <v>145</v>
      </c>
      <c r="B301" s="8" t="s">
        <v>153</v>
      </c>
      <c r="C301" s="8" t="s">
        <v>154</v>
      </c>
    </row>
    <row r="302" spans="1:3" x14ac:dyDescent="0.3">
      <c r="A302" s="5" t="s">
        <v>155</v>
      </c>
      <c r="B302" s="7" t="s">
        <v>159</v>
      </c>
      <c r="C302" s="5">
        <f>B296-1</f>
        <v>24</v>
      </c>
    </row>
    <row r="303" spans="1:3" x14ac:dyDescent="0.3">
      <c r="A303" s="5" t="s">
        <v>156</v>
      </c>
      <c r="B303" s="7" t="s">
        <v>160</v>
      </c>
      <c r="C303" s="5">
        <f>B295/SQRT(B296)</f>
        <v>4</v>
      </c>
    </row>
    <row r="304" spans="1:3" x14ac:dyDescent="0.3">
      <c r="A304" s="5" t="s">
        <v>157</v>
      </c>
      <c r="B304" s="7" t="s">
        <v>161</v>
      </c>
      <c r="C304" s="5">
        <f>(B294-B293)/C303</f>
        <v>2.5</v>
      </c>
    </row>
    <row r="305" spans="1:10" x14ac:dyDescent="0.3">
      <c r="A305" s="5" t="s">
        <v>158</v>
      </c>
      <c r="B305" s="7" t="s">
        <v>162</v>
      </c>
      <c r="C305" s="5">
        <f>_xlfn.T.DIST.2T(ABS(C304),C302)</f>
        <v>1.965417511657875E-2</v>
      </c>
    </row>
    <row r="307" spans="1:10" x14ac:dyDescent="0.3">
      <c r="A307" t="s">
        <v>163</v>
      </c>
    </row>
    <row r="309" spans="1:10" x14ac:dyDescent="0.3">
      <c r="A309" t="s">
        <v>164</v>
      </c>
    </row>
    <row r="311" spans="1:10" x14ac:dyDescent="0.3">
      <c r="A311" t="s">
        <v>165</v>
      </c>
    </row>
    <row r="314" spans="1:10" x14ac:dyDescent="0.3">
      <c r="A314" s="20" t="s">
        <v>166</v>
      </c>
      <c r="B314" s="17"/>
      <c r="C314" s="17"/>
      <c r="D314" s="17"/>
      <c r="E314" s="17"/>
      <c r="F314" s="17"/>
      <c r="G314" s="17"/>
      <c r="H314" s="17"/>
      <c r="I314" s="17"/>
      <c r="J314" s="17"/>
    </row>
    <row r="315" spans="1:10" x14ac:dyDescent="0.3">
      <c r="A315" s="17"/>
      <c r="B315" s="17"/>
      <c r="C315" s="17"/>
      <c r="D315" s="17"/>
      <c r="E315" s="17"/>
      <c r="F315" s="17"/>
      <c r="G315" s="17"/>
      <c r="H315" s="17"/>
      <c r="I315" s="17"/>
      <c r="J315" s="17"/>
    </row>
    <row r="316" spans="1:10" x14ac:dyDescent="0.3">
      <c r="A316" s="17"/>
      <c r="B316" s="17"/>
      <c r="C316" s="17"/>
      <c r="D316" s="17"/>
      <c r="E316" s="17"/>
      <c r="F316" s="17"/>
      <c r="G316" s="17"/>
      <c r="H316" s="17"/>
      <c r="I316" s="17"/>
      <c r="J316" s="17"/>
    </row>
    <row r="317" spans="1:10" x14ac:dyDescent="0.3">
      <c r="A317" s="17"/>
      <c r="B317" s="17"/>
      <c r="C317" s="17"/>
      <c r="D317" s="17"/>
      <c r="E317" s="17"/>
      <c r="F317" s="17"/>
      <c r="G317" s="17"/>
      <c r="H317" s="17"/>
      <c r="I317" s="17"/>
      <c r="J317" s="17"/>
    </row>
    <row r="318" spans="1:10" x14ac:dyDescent="0.3">
      <c r="A318" s="17"/>
      <c r="B318" s="17"/>
      <c r="C318" s="17"/>
      <c r="D318" s="17"/>
      <c r="E318" s="17"/>
      <c r="F318" s="17"/>
      <c r="G318" s="17"/>
      <c r="H318" s="17"/>
      <c r="I318" s="17"/>
      <c r="J318" s="17"/>
    </row>
    <row r="319" spans="1:10" x14ac:dyDescent="0.3">
      <c r="A319" s="17"/>
      <c r="B319" s="17"/>
      <c r="C319" s="17"/>
      <c r="D319" s="17"/>
      <c r="E319" s="17"/>
      <c r="F319" s="17"/>
      <c r="G319" s="17"/>
      <c r="H319" s="17"/>
      <c r="I319" s="17"/>
      <c r="J319" s="17"/>
    </row>
    <row r="321" spans="1:12" x14ac:dyDescent="0.3">
      <c r="A321" t="s">
        <v>0</v>
      </c>
    </row>
    <row r="323" spans="1:12" x14ac:dyDescent="0.3">
      <c r="A323" t="s">
        <v>140</v>
      </c>
    </row>
    <row r="324" spans="1:12" x14ac:dyDescent="0.3">
      <c r="A324" s="9"/>
    </row>
    <row r="328" spans="1:12" x14ac:dyDescent="0.3">
      <c r="A328" s="14" t="s">
        <v>167</v>
      </c>
      <c r="B328" s="13"/>
      <c r="C328" s="13"/>
      <c r="D328" s="13"/>
      <c r="E328" s="13"/>
      <c r="F328" s="13"/>
      <c r="G328" s="13"/>
      <c r="H328" s="13"/>
      <c r="I328" s="13"/>
      <c r="J328" s="13"/>
      <c r="K328" s="13"/>
      <c r="L328" s="13"/>
    </row>
    <row r="329" spans="1:12" x14ac:dyDescent="0.3">
      <c r="A329" s="13"/>
      <c r="B329" s="13"/>
      <c r="C329" s="13"/>
      <c r="D329" s="13"/>
      <c r="E329" s="13"/>
      <c r="F329" s="13"/>
      <c r="G329" s="13"/>
      <c r="H329" s="13"/>
      <c r="I329" s="13"/>
      <c r="J329" s="13"/>
      <c r="K329" s="13"/>
      <c r="L329" s="13"/>
    </row>
    <row r="330" spans="1:12" x14ac:dyDescent="0.3">
      <c r="A330" s="13"/>
      <c r="B330" s="13"/>
      <c r="C330" s="13"/>
      <c r="D330" s="13"/>
      <c r="E330" s="13"/>
      <c r="F330" s="13"/>
      <c r="G330" s="13"/>
      <c r="H330" s="13"/>
      <c r="I330" s="13"/>
      <c r="J330" s="13"/>
      <c r="K330" s="13"/>
      <c r="L330" s="13"/>
    </row>
    <row r="331" spans="1:12" x14ac:dyDescent="0.3">
      <c r="A331" s="13"/>
      <c r="B331" s="13"/>
      <c r="C331" s="13"/>
      <c r="D331" s="13"/>
      <c r="E331" s="13"/>
      <c r="F331" s="13"/>
      <c r="G331" s="13"/>
      <c r="H331" s="13"/>
      <c r="I331" s="13"/>
      <c r="J331" s="13"/>
      <c r="K331" s="13"/>
      <c r="L331" s="13"/>
    </row>
    <row r="332" spans="1:12" x14ac:dyDescent="0.3">
      <c r="A332" s="13"/>
      <c r="B332" s="13"/>
      <c r="C332" s="13"/>
      <c r="D332" s="13"/>
      <c r="E332" s="13"/>
      <c r="F332" s="13"/>
      <c r="G332" s="13"/>
      <c r="H332" s="13"/>
      <c r="I332" s="13"/>
      <c r="J332" s="13"/>
      <c r="K332" s="13"/>
      <c r="L332" s="13"/>
    </row>
    <row r="333" spans="1:12" x14ac:dyDescent="0.3">
      <c r="A333" s="13"/>
      <c r="B333" s="13"/>
      <c r="C333" s="13"/>
      <c r="D333" s="13"/>
      <c r="E333" s="13"/>
      <c r="F333" s="13"/>
      <c r="G333" s="13"/>
      <c r="H333" s="13"/>
      <c r="I333" s="13"/>
      <c r="J333" s="13"/>
      <c r="K333" s="13"/>
      <c r="L333" s="13"/>
    </row>
    <row r="334" spans="1:12" x14ac:dyDescent="0.3">
      <c r="A334" s="13"/>
      <c r="B334" s="13"/>
      <c r="C334" s="13"/>
      <c r="D334" s="13"/>
      <c r="E334" s="13"/>
      <c r="F334" s="13"/>
      <c r="G334" s="13"/>
      <c r="H334" s="13"/>
      <c r="I334" s="13"/>
      <c r="J334" s="13"/>
      <c r="K334" s="13"/>
      <c r="L334" s="13"/>
    </row>
    <row r="335" spans="1:12" x14ac:dyDescent="0.3">
      <c r="A335" t="s">
        <v>0</v>
      </c>
    </row>
    <row r="337" spans="1:2" x14ac:dyDescent="0.3">
      <c r="A337" s="8" t="s">
        <v>145</v>
      </c>
      <c r="B337" s="8" t="s">
        <v>146</v>
      </c>
    </row>
    <row r="338" spans="1:2" x14ac:dyDescent="0.3">
      <c r="A338" s="5" t="s">
        <v>150</v>
      </c>
      <c r="B338" s="5">
        <v>500</v>
      </c>
    </row>
    <row r="339" spans="1:2" x14ac:dyDescent="0.3">
      <c r="A339" s="5" t="s">
        <v>168</v>
      </c>
      <c r="B339" s="5">
        <v>320</v>
      </c>
    </row>
    <row r="340" spans="1:2" x14ac:dyDescent="0.3">
      <c r="A340" s="5" t="s">
        <v>169</v>
      </c>
      <c r="B340" s="5">
        <v>0.9</v>
      </c>
    </row>
    <row r="341" spans="1:2" x14ac:dyDescent="0.3">
      <c r="A341" s="5" t="s">
        <v>170</v>
      </c>
      <c r="B341" s="5">
        <f>1-B340</f>
        <v>9.9999999999999978E-2</v>
      </c>
    </row>
    <row r="342" spans="1:2" x14ac:dyDescent="0.3">
      <c r="A342" s="5" t="s">
        <v>171</v>
      </c>
      <c r="B342" s="5">
        <f>B339/B338</f>
        <v>0.64</v>
      </c>
    </row>
    <row r="343" spans="1:2" x14ac:dyDescent="0.3">
      <c r="A343" s="5" t="s">
        <v>172</v>
      </c>
      <c r="B343" s="5">
        <f>_xlfn.NORM.S.INV(1-B341/2)</f>
        <v>1.6448536269514715</v>
      </c>
    </row>
    <row r="344" spans="1:2" x14ac:dyDescent="0.3">
      <c r="A344" s="5" t="s">
        <v>173</v>
      </c>
      <c r="B344" s="5">
        <f>SQRT((B342*(1-B342))/B338)</f>
        <v>2.146625258399798E-2</v>
      </c>
    </row>
    <row r="345" spans="1:2" x14ac:dyDescent="0.3">
      <c r="A345" s="5" t="s">
        <v>174</v>
      </c>
      <c r="B345" s="5">
        <f>B343*B344</f>
        <v>3.5308843419845477E-2</v>
      </c>
    </row>
    <row r="346" spans="1:2" x14ac:dyDescent="0.3">
      <c r="A346" s="5" t="s">
        <v>136</v>
      </c>
      <c r="B346" s="5">
        <f>B342-B345</f>
        <v>0.60469115658015449</v>
      </c>
    </row>
    <row r="347" spans="1:2" x14ac:dyDescent="0.3">
      <c r="A347" s="5" t="s">
        <v>137</v>
      </c>
      <c r="B347" s="5">
        <f>B342+B345</f>
        <v>0.67530884341984554</v>
      </c>
    </row>
    <row r="349" spans="1:2" x14ac:dyDescent="0.3">
      <c r="A349" t="s">
        <v>175</v>
      </c>
    </row>
    <row r="351" spans="1:2" x14ac:dyDescent="0.3">
      <c r="A351" t="s">
        <v>123</v>
      </c>
      <c r="B351" t="s">
        <v>124</v>
      </c>
    </row>
    <row r="352" spans="1:2" x14ac:dyDescent="0.3">
      <c r="A352" t="s">
        <v>125</v>
      </c>
      <c r="B352" t="s">
        <v>126</v>
      </c>
    </row>
    <row r="353" spans="1:1" x14ac:dyDescent="0.3">
      <c r="A353" t="s">
        <v>127</v>
      </c>
    </row>
    <row r="354" spans="1:1" x14ac:dyDescent="0.3">
      <c r="A354" t="s">
        <v>128</v>
      </c>
    </row>
    <row r="356" spans="1:1" x14ac:dyDescent="0.3">
      <c r="A356" t="s">
        <v>0</v>
      </c>
    </row>
    <row r="357" spans="1:1" x14ac:dyDescent="0.3">
      <c r="A357" s="6">
        <f>_xlfn.POISSON.DIST(3,2,FALSE)</f>
        <v>0.18044704431548364</v>
      </c>
    </row>
  </sheetData>
  <mergeCells count="18">
    <mergeCell ref="A314:J319"/>
    <mergeCell ref="A328:L334"/>
    <mergeCell ref="A253:O261"/>
    <mergeCell ref="A273:J273"/>
    <mergeCell ref="A276:L283"/>
    <mergeCell ref="A237:U238"/>
    <mergeCell ref="A240:U241"/>
    <mergeCell ref="A246:P248"/>
    <mergeCell ref="A132:L134"/>
    <mergeCell ref="A192:M192"/>
    <mergeCell ref="A199:K199"/>
    <mergeCell ref="A206:M206"/>
    <mergeCell ref="A210:N212"/>
    <mergeCell ref="A226:T228"/>
    <mergeCell ref="A208:O208"/>
    <mergeCell ref="A173:M175"/>
    <mergeCell ref="A176:M177"/>
    <mergeCell ref="A178:M178"/>
  </mergeCells>
  <phoneticPr fontId="4" type="noConversion"/>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Statistics &amp; Mathematics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Kruti Patil</dc:creator>
  <cp:lastModifiedBy>Kruti Patil</cp:lastModifiedBy>
  <dcterms:created xsi:type="dcterms:W3CDTF">2025-07-05T13:32:27Z</dcterms:created>
  <dcterms:modified xsi:type="dcterms:W3CDTF">2025-07-25T17:55:21Z</dcterms:modified>
</cp:coreProperties>
</file>